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3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HeronBringUp\Heron_excel\PD\"/>
    </mc:Choice>
  </mc:AlternateContent>
  <bookViews>
    <workbookView xWindow="0" yWindow="0" windowWidth="13050" windowHeight="2865" tabRatio="855" firstSheet="1" activeTab="2"/>
  </bookViews>
  <sheets>
    <sheet name="实际温度与DAC值对应关系" sheetId="2" r:id="rId1"/>
    <sheet name="PD_character_sweep" sheetId="13" r:id="rId2"/>
    <sheet name="PD_character_re-sweep" sheetId="3" r:id="rId3"/>
    <sheet name="PD_character_re-sweep_clean" sheetId="15" r:id="rId4"/>
    <sheet name="Different_temperature_PD_chara" sheetId="4" r:id="rId5"/>
    <sheet name="Sheet1" sheetId="5" r:id="rId6"/>
    <sheet name="fix_gain_sweep_different_tempe" sheetId="6" r:id="rId7"/>
    <sheet name="ST_PD_compensation_test" sheetId="7" r:id="rId8"/>
    <sheet name="NST_PD_compensation_test" sheetId="8" r:id="rId9"/>
    <sheet name="ST_NST_PD_comp_test_DPD_recalib" sheetId="9" r:id="rId10"/>
    <sheet name="tx_Digital_Gain_40" sheetId="10" r:id="rId11"/>
    <sheet name="keep_Pout_const_to_read_PDDAC" sheetId="11" r:id="rId12"/>
    <sheet name="PD_abnormal_sen" sheetId="12" r:id="rId13"/>
  </sheets>
  <definedNames>
    <definedName name="_xlnm._FilterDatabase" localSheetId="2" hidden="1">'PD_character_re-sweep'!$C$1:$C$306</definedName>
    <definedName name="_xlnm._FilterDatabase" localSheetId="5" hidden="1">Sheet1!$B$2:$L$202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1" i="15" l="1"/>
  <c r="K62" i="15"/>
  <c r="K63" i="15"/>
  <c r="K64" i="15"/>
  <c r="K65" i="15"/>
  <c r="K66" i="15"/>
  <c r="K67" i="15"/>
  <c r="K68" i="15"/>
  <c r="K60" i="15"/>
  <c r="J61" i="15"/>
  <c r="J62" i="15"/>
  <c r="J63" i="15"/>
  <c r="J64" i="15"/>
  <c r="J65" i="15"/>
  <c r="J66" i="15"/>
  <c r="J67" i="15"/>
  <c r="J68" i="15"/>
  <c r="J60" i="15"/>
  <c r="E247" i="3" l="1"/>
  <c r="H247" i="3" s="1"/>
  <c r="I247" i="3" s="1"/>
  <c r="K247" i="3" s="1"/>
  <c r="Q675" i="13"/>
  <c r="Q671" i="13"/>
  <c r="Q667" i="13"/>
  <c r="Q663" i="13"/>
  <c r="Q659" i="13"/>
  <c r="Q655" i="13"/>
  <c r="W651" i="13"/>
  <c r="T651" i="13"/>
  <c r="Q651" i="13"/>
  <c r="W650" i="13"/>
  <c r="T650" i="13"/>
  <c r="Q677" i="13" s="1"/>
  <c r="Q650" i="13"/>
  <c r="W649" i="13"/>
  <c r="T649" i="13"/>
  <c r="Q649" i="13"/>
  <c r="Q676" i="13" s="1"/>
  <c r="W648" i="13"/>
  <c r="T648" i="13"/>
  <c r="Q648" i="13"/>
  <c r="W647" i="13"/>
  <c r="T647" i="13"/>
  <c r="Q647" i="13"/>
  <c r="Q674" i="13" s="1"/>
  <c r="W646" i="13"/>
  <c r="T646" i="13"/>
  <c r="Q673" i="13" s="1"/>
  <c r="Q646" i="13"/>
  <c r="W645" i="13"/>
  <c r="T645" i="13"/>
  <c r="Q645" i="13"/>
  <c r="Q672" i="13" s="1"/>
  <c r="W644" i="13"/>
  <c r="T644" i="13"/>
  <c r="Q644" i="13"/>
  <c r="W643" i="13"/>
  <c r="T643" i="13"/>
  <c r="Q643" i="13"/>
  <c r="Q670" i="13" s="1"/>
  <c r="W642" i="13"/>
  <c r="T642" i="13"/>
  <c r="Q669" i="13" s="1"/>
  <c r="Q642" i="13"/>
  <c r="W641" i="13"/>
  <c r="T641" i="13"/>
  <c r="Q641" i="13"/>
  <c r="Q668" i="13" s="1"/>
  <c r="W640" i="13"/>
  <c r="T640" i="13"/>
  <c r="Q640" i="13"/>
  <c r="W639" i="13"/>
  <c r="T639" i="13"/>
  <c r="Q639" i="13"/>
  <c r="Q666" i="13" s="1"/>
  <c r="W638" i="13"/>
  <c r="T638" i="13"/>
  <c r="Q665" i="13" s="1"/>
  <c r="Q638" i="13"/>
  <c r="W637" i="13"/>
  <c r="T637" i="13"/>
  <c r="Q637" i="13"/>
  <c r="Q664" i="13" s="1"/>
  <c r="W636" i="13"/>
  <c r="T636" i="13"/>
  <c r="Q636" i="13"/>
  <c r="W635" i="13"/>
  <c r="T635" i="13"/>
  <c r="Q635" i="13"/>
  <c r="Q662" i="13" s="1"/>
  <c r="W634" i="13"/>
  <c r="T634" i="13"/>
  <c r="Q661" i="13" s="1"/>
  <c r="Q634" i="13"/>
  <c r="W633" i="13"/>
  <c r="T633" i="13"/>
  <c r="Q633" i="13"/>
  <c r="Q660" i="13" s="1"/>
  <c r="W632" i="13"/>
  <c r="T632" i="13"/>
  <c r="Q632" i="13"/>
  <c r="W631" i="13"/>
  <c r="T631" i="13"/>
  <c r="Q631" i="13"/>
  <c r="Q658" i="13" s="1"/>
  <c r="W630" i="13"/>
  <c r="T630" i="13"/>
  <c r="Q657" i="13" s="1"/>
  <c r="Q630" i="13"/>
  <c r="W629" i="13"/>
  <c r="T629" i="13"/>
  <c r="Q629" i="13"/>
  <c r="Q656" i="13" s="1"/>
  <c r="W628" i="13"/>
  <c r="T628" i="13"/>
  <c r="Q628" i="13"/>
  <c r="W627" i="13"/>
  <c r="T627" i="13"/>
  <c r="Q627" i="13"/>
  <c r="Q654" i="13" s="1"/>
  <c r="Q619" i="13"/>
  <c r="K619" i="13"/>
  <c r="I619" i="13"/>
  <c r="H619" i="13"/>
  <c r="L619" i="13" s="1"/>
  <c r="M619" i="13" s="1"/>
  <c r="Q618" i="13"/>
  <c r="L618" i="13"/>
  <c r="M618" i="13" s="1"/>
  <c r="K618" i="13"/>
  <c r="I618" i="13"/>
  <c r="H618" i="13"/>
  <c r="Q617" i="13"/>
  <c r="M617" i="13"/>
  <c r="L617" i="13"/>
  <c r="H617" i="13"/>
  <c r="I617" i="13" s="1"/>
  <c r="K617" i="13" s="1"/>
  <c r="Q616" i="13"/>
  <c r="H616" i="13"/>
  <c r="Q615" i="13"/>
  <c r="K615" i="13"/>
  <c r="I615" i="13"/>
  <c r="H615" i="13"/>
  <c r="L615" i="13" s="1"/>
  <c r="M615" i="13" s="1"/>
  <c r="Q614" i="13"/>
  <c r="L614" i="13"/>
  <c r="M614" i="13" s="1"/>
  <c r="K614" i="13"/>
  <c r="I614" i="13"/>
  <c r="H614" i="13"/>
  <c r="Q613" i="13"/>
  <c r="L613" i="13"/>
  <c r="M613" i="13" s="1"/>
  <c r="H613" i="13"/>
  <c r="I613" i="13" s="1"/>
  <c r="K613" i="13" s="1"/>
  <c r="Q612" i="13"/>
  <c r="M612" i="13"/>
  <c r="I612" i="13"/>
  <c r="K612" i="13" s="1"/>
  <c r="H612" i="13"/>
  <c r="L612" i="13" s="1"/>
  <c r="Q611" i="13"/>
  <c r="I611" i="13"/>
  <c r="K611" i="13" s="1"/>
  <c r="H611" i="13"/>
  <c r="L611" i="13" s="1"/>
  <c r="M611" i="13" s="1"/>
  <c r="Q610" i="13"/>
  <c r="L610" i="13"/>
  <c r="M610" i="13" s="1"/>
  <c r="K610" i="13"/>
  <c r="I610" i="13"/>
  <c r="H610" i="13"/>
  <c r="Q609" i="13"/>
  <c r="H609" i="13"/>
  <c r="Q608" i="13"/>
  <c r="M608" i="13"/>
  <c r="I608" i="13"/>
  <c r="K608" i="13" s="1"/>
  <c r="H608" i="13"/>
  <c r="L608" i="13" s="1"/>
  <c r="Q607" i="13"/>
  <c r="K607" i="13"/>
  <c r="I607" i="13"/>
  <c r="H607" i="13"/>
  <c r="L607" i="13" s="1"/>
  <c r="M607" i="13" s="1"/>
  <c r="Q606" i="13"/>
  <c r="L606" i="13"/>
  <c r="M606" i="13" s="1"/>
  <c r="K606" i="13"/>
  <c r="I606" i="13"/>
  <c r="H606" i="13"/>
  <c r="Q605" i="13"/>
  <c r="M605" i="13"/>
  <c r="R605" i="13" s="1"/>
  <c r="L605" i="13"/>
  <c r="H605" i="13"/>
  <c r="I605" i="13" s="1"/>
  <c r="K605" i="13" s="1"/>
  <c r="Q604" i="13"/>
  <c r="I604" i="13"/>
  <c r="K604" i="13" s="1"/>
  <c r="H604" i="13"/>
  <c r="L604" i="13" s="1"/>
  <c r="M604" i="13" s="1"/>
  <c r="Q603" i="13"/>
  <c r="K603" i="13"/>
  <c r="I603" i="13"/>
  <c r="H603" i="13"/>
  <c r="L603" i="13" s="1"/>
  <c r="M603" i="13" s="1"/>
  <c r="Q602" i="13"/>
  <c r="L602" i="13"/>
  <c r="M602" i="13" s="1"/>
  <c r="K602" i="13"/>
  <c r="I602" i="13"/>
  <c r="H602" i="13"/>
  <c r="Q601" i="13"/>
  <c r="M601" i="13"/>
  <c r="L601" i="13"/>
  <c r="H601" i="13"/>
  <c r="I601" i="13" s="1"/>
  <c r="K601" i="13" s="1"/>
  <c r="Q600" i="13"/>
  <c r="H600" i="13"/>
  <c r="Q599" i="13"/>
  <c r="K599" i="13"/>
  <c r="I599" i="13"/>
  <c r="H599" i="13"/>
  <c r="L599" i="13" s="1"/>
  <c r="M599" i="13" s="1"/>
  <c r="Q598" i="13"/>
  <c r="L598" i="13"/>
  <c r="M598" i="13" s="1"/>
  <c r="K598" i="13"/>
  <c r="I598" i="13"/>
  <c r="H598" i="13"/>
  <c r="Q597" i="13"/>
  <c r="L597" i="13"/>
  <c r="M597" i="13" s="1"/>
  <c r="R597" i="13" s="1"/>
  <c r="H597" i="13"/>
  <c r="I597" i="13" s="1"/>
  <c r="K597" i="13" s="1"/>
  <c r="Q596" i="13"/>
  <c r="M596" i="13"/>
  <c r="R596" i="13" s="1"/>
  <c r="I596" i="13"/>
  <c r="K596" i="13" s="1"/>
  <c r="H596" i="13"/>
  <c r="L596" i="13" s="1"/>
  <c r="Q595" i="13"/>
  <c r="M595" i="13"/>
  <c r="K595" i="13"/>
  <c r="I595" i="13"/>
  <c r="H595" i="13"/>
  <c r="L595" i="13" s="1"/>
  <c r="Q590" i="13"/>
  <c r="L590" i="13"/>
  <c r="M590" i="13" s="1"/>
  <c r="K590" i="13"/>
  <c r="I590" i="13"/>
  <c r="H590" i="13"/>
  <c r="Q589" i="13"/>
  <c r="K589" i="13"/>
  <c r="H589" i="13"/>
  <c r="I589" i="13" s="1"/>
  <c r="Q588" i="13"/>
  <c r="H588" i="13"/>
  <c r="Q587" i="13"/>
  <c r="H587" i="13"/>
  <c r="Q586" i="13"/>
  <c r="H586" i="13"/>
  <c r="Q585" i="13"/>
  <c r="I585" i="13"/>
  <c r="K585" i="13" s="1"/>
  <c r="H585" i="13"/>
  <c r="L585" i="13" s="1"/>
  <c r="M585" i="13" s="1"/>
  <c r="Q584" i="13"/>
  <c r="K584" i="13"/>
  <c r="I584" i="13"/>
  <c r="H584" i="13"/>
  <c r="L584" i="13" s="1"/>
  <c r="M584" i="13" s="1"/>
  <c r="Q583" i="13"/>
  <c r="L583" i="13"/>
  <c r="M583" i="13" s="1"/>
  <c r="K583" i="13"/>
  <c r="I583" i="13"/>
  <c r="H583" i="13"/>
  <c r="Q582" i="13"/>
  <c r="H582" i="13"/>
  <c r="Q581" i="13"/>
  <c r="I581" i="13"/>
  <c r="K581" i="13" s="1"/>
  <c r="H581" i="13"/>
  <c r="L581" i="13" s="1"/>
  <c r="M581" i="13" s="1"/>
  <c r="Q580" i="13"/>
  <c r="K580" i="13"/>
  <c r="I580" i="13"/>
  <c r="H580" i="13"/>
  <c r="L580" i="13" s="1"/>
  <c r="M580" i="13" s="1"/>
  <c r="Q579" i="13"/>
  <c r="L579" i="13"/>
  <c r="M579" i="13" s="1"/>
  <c r="K579" i="13"/>
  <c r="I579" i="13"/>
  <c r="H579" i="13"/>
  <c r="Q578" i="13"/>
  <c r="H578" i="13"/>
  <c r="Q577" i="13"/>
  <c r="I577" i="13"/>
  <c r="K577" i="13" s="1"/>
  <c r="H577" i="13"/>
  <c r="L577" i="13" s="1"/>
  <c r="M577" i="13" s="1"/>
  <c r="Q576" i="13"/>
  <c r="K576" i="13"/>
  <c r="I576" i="13"/>
  <c r="H576" i="13"/>
  <c r="L576" i="13" s="1"/>
  <c r="M576" i="13" s="1"/>
  <c r="Q575" i="13"/>
  <c r="L575" i="13"/>
  <c r="M575" i="13" s="1"/>
  <c r="K575" i="13"/>
  <c r="I575" i="13"/>
  <c r="H575" i="13"/>
  <c r="Q574" i="13"/>
  <c r="H574" i="13"/>
  <c r="Q573" i="13"/>
  <c r="I573" i="13"/>
  <c r="K573" i="13" s="1"/>
  <c r="H573" i="13"/>
  <c r="L573" i="13" s="1"/>
  <c r="M573" i="13" s="1"/>
  <c r="Q572" i="13"/>
  <c r="K572" i="13"/>
  <c r="I572" i="13"/>
  <c r="H572" i="13"/>
  <c r="L572" i="13" s="1"/>
  <c r="M572" i="13" s="1"/>
  <c r="Q571" i="13"/>
  <c r="L571" i="13"/>
  <c r="M571" i="13" s="1"/>
  <c r="K571" i="13"/>
  <c r="I571" i="13"/>
  <c r="H571" i="13"/>
  <c r="Q570" i="13"/>
  <c r="H570" i="13"/>
  <c r="Q569" i="13"/>
  <c r="M569" i="13"/>
  <c r="H569" i="13"/>
  <c r="L569" i="13" s="1"/>
  <c r="Q568" i="13"/>
  <c r="K568" i="13"/>
  <c r="I568" i="13"/>
  <c r="H568" i="13"/>
  <c r="L568" i="13" s="1"/>
  <c r="M568" i="13" s="1"/>
  <c r="Q567" i="13"/>
  <c r="L567" i="13"/>
  <c r="M567" i="13" s="1"/>
  <c r="K567" i="13"/>
  <c r="I567" i="13"/>
  <c r="H567" i="13"/>
  <c r="Q566" i="13"/>
  <c r="L566" i="13"/>
  <c r="M566" i="13" s="1"/>
  <c r="H566" i="13"/>
  <c r="I566" i="13" s="1"/>
  <c r="K566" i="13" s="1"/>
  <c r="Q561" i="13"/>
  <c r="M561" i="13"/>
  <c r="R651" i="13" s="1"/>
  <c r="I561" i="13"/>
  <c r="K561" i="13" s="1"/>
  <c r="H561" i="13"/>
  <c r="L561" i="13" s="1"/>
  <c r="Q560" i="13"/>
  <c r="I560" i="13"/>
  <c r="K560" i="13" s="1"/>
  <c r="H560" i="13"/>
  <c r="L560" i="13" s="1"/>
  <c r="M560" i="13" s="1"/>
  <c r="Q559" i="13"/>
  <c r="L559" i="13"/>
  <c r="M559" i="13" s="1"/>
  <c r="K559" i="13"/>
  <c r="I559" i="13"/>
  <c r="H559" i="13"/>
  <c r="Q558" i="13"/>
  <c r="H558" i="13"/>
  <c r="I558" i="13" s="1"/>
  <c r="K558" i="13" s="1"/>
  <c r="Q557" i="13"/>
  <c r="H557" i="13"/>
  <c r="Q556" i="13"/>
  <c r="K556" i="13"/>
  <c r="I556" i="13"/>
  <c r="H556" i="13"/>
  <c r="L556" i="13" s="1"/>
  <c r="M556" i="13" s="1"/>
  <c r="Q555" i="13"/>
  <c r="L555" i="13"/>
  <c r="M555" i="13" s="1"/>
  <c r="K555" i="13"/>
  <c r="I555" i="13"/>
  <c r="H555" i="13"/>
  <c r="Q554" i="13"/>
  <c r="L554" i="13"/>
  <c r="M554" i="13" s="1"/>
  <c r="H554" i="13"/>
  <c r="I554" i="13" s="1"/>
  <c r="K554" i="13" s="1"/>
  <c r="Q553" i="13"/>
  <c r="I553" i="13"/>
  <c r="K553" i="13" s="1"/>
  <c r="H553" i="13"/>
  <c r="L553" i="13" s="1"/>
  <c r="M553" i="13" s="1"/>
  <c r="Q552" i="13"/>
  <c r="I552" i="13"/>
  <c r="K552" i="13" s="1"/>
  <c r="H552" i="13"/>
  <c r="L552" i="13" s="1"/>
  <c r="M552" i="13" s="1"/>
  <c r="Q551" i="13"/>
  <c r="L551" i="13"/>
  <c r="M551" i="13" s="1"/>
  <c r="K551" i="13"/>
  <c r="I551" i="13"/>
  <c r="H551" i="13"/>
  <c r="Q550" i="13"/>
  <c r="M550" i="13"/>
  <c r="L550" i="13"/>
  <c r="K550" i="13"/>
  <c r="H550" i="13"/>
  <c r="I550" i="13" s="1"/>
  <c r="Q549" i="13"/>
  <c r="H549" i="13"/>
  <c r="Q548" i="13"/>
  <c r="H548" i="13"/>
  <c r="Q547" i="13"/>
  <c r="L547" i="13"/>
  <c r="M547" i="13" s="1"/>
  <c r="I547" i="13"/>
  <c r="K547" i="13" s="1"/>
  <c r="H547" i="13"/>
  <c r="Q546" i="13"/>
  <c r="L546" i="13"/>
  <c r="M546" i="13" s="1"/>
  <c r="H546" i="13"/>
  <c r="I546" i="13" s="1"/>
  <c r="K546" i="13" s="1"/>
  <c r="Q545" i="13"/>
  <c r="I545" i="13"/>
  <c r="K545" i="13" s="1"/>
  <c r="H545" i="13"/>
  <c r="L545" i="13" s="1"/>
  <c r="M545" i="13" s="1"/>
  <c r="Q544" i="13"/>
  <c r="M544" i="13"/>
  <c r="I544" i="13"/>
  <c r="K544" i="13" s="1"/>
  <c r="H544" i="13"/>
  <c r="L544" i="13" s="1"/>
  <c r="Q543" i="13"/>
  <c r="L543" i="13"/>
  <c r="M543" i="13" s="1"/>
  <c r="K543" i="13"/>
  <c r="I543" i="13"/>
  <c r="H543" i="13"/>
  <c r="Q542" i="13"/>
  <c r="M542" i="13"/>
  <c r="L542" i="13"/>
  <c r="K542" i="13"/>
  <c r="H542" i="13"/>
  <c r="I542" i="13" s="1"/>
  <c r="Q541" i="13"/>
  <c r="L541" i="13"/>
  <c r="M541" i="13" s="1"/>
  <c r="H541" i="13"/>
  <c r="I541" i="13" s="1"/>
  <c r="K541" i="13" s="1"/>
  <c r="Q540" i="13"/>
  <c r="H540" i="13"/>
  <c r="L540" i="13" s="1"/>
  <c r="M540" i="13" s="1"/>
  <c r="Q539" i="13"/>
  <c r="L539" i="13"/>
  <c r="M539" i="13" s="1"/>
  <c r="I539" i="13"/>
  <c r="K539" i="13" s="1"/>
  <c r="H539" i="13"/>
  <c r="Q538" i="13"/>
  <c r="H538" i="13"/>
  <c r="Q537" i="13"/>
  <c r="H537" i="13"/>
  <c r="Q528" i="13"/>
  <c r="I528" i="13"/>
  <c r="K528" i="13" s="1"/>
  <c r="H528" i="13"/>
  <c r="L528" i="13" s="1"/>
  <c r="M528" i="13" s="1"/>
  <c r="Q527" i="13"/>
  <c r="K527" i="13"/>
  <c r="I527" i="13"/>
  <c r="H527" i="13"/>
  <c r="L527" i="13" s="1"/>
  <c r="M527" i="13" s="1"/>
  <c r="R527" i="13" s="1"/>
  <c r="Q526" i="13"/>
  <c r="L526" i="13"/>
  <c r="M526" i="13" s="1"/>
  <c r="K526" i="13"/>
  <c r="I526" i="13"/>
  <c r="H526" i="13"/>
  <c r="Q525" i="13"/>
  <c r="H525" i="13"/>
  <c r="Q524" i="13"/>
  <c r="I524" i="13"/>
  <c r="K524" i="13" s="1"/>
  <c r="H524" i="13"/>
  <c r="L524" i="13" s="1"/>
  <c r="M524" i="13" s="1"/>
  <c r="Q523" i="13"/>
  <c r="K523" i="13"/>
  <c r="I523" i="13"/>
  <c r="H523" i="13"/>
  <c r="L523" i="13" s="1"/>
  <c r="M523" i="13" s="1"/>
  <c r="Q522" i="13"/>
  <c r="L522" i="13"/>
  <c r="M522" i="13" s="1"/>
  <c r="R522" i="13" s="1"/>
  <c r="K522" i="13"/>
  <c r="I522" i="13"/>
  <c r="H522" i="13"/>
  <c r="Q521" i="13"/>
  <c r="H521" i="13"/>
  <c r="Q520" i="13"/>
  <c r="I520" i="13"/>
  <c r="K520" i="13" s="1"/>
  <c r="H520" i="13"/>
  <c r="L520" i="13" s="1"/>
  <c r="M520" i="13" s="1"/>
  <c r="Q519" i="13"/>
  <c r="K519" i="13"/>
  <c r="I519" i="13"/>
  <c r="H519" i="13"/>
  <c r="L519" i="13" s="1"/>
  <c r="M519" i="13" s="1"/>
  <c r="R519" i="13" s="1"/>
  <c r="Q518" i="13"/>
  <c r="L518" i="13"/>
  <c r="M518" i="13" s="1"/>
  <c r="H518" i="13"/>
  <c r="I518" i="13" s="1"/>
  <c r="K518" i="13" s="1"/>
  <c r="Q517" i="13"/>
  <c r="H517" i="13"/>
  <c r="Q516" i="13"/>
  <c r="I516" i="13"/>
  <c r="K516" i="13" s="1"/>
  <c r="H516" i="13"/>
  <c r="L516" i="13" s="1"/>
  <c r="M516" i="13" s="1"/>
  <c r="Q515" i="13"/>
  <c r="K515" i="13"/>
  <c r="I515" i="13"/>
  <c r="H515" i="13"/>
  <c r="L515" i="13" s="1"/>
  <c r="M515" i="13" s="1"/>
  <c r="R515" i="13" s="1"/>
  <c r="Q514" i="13"/>
  <c r="L514" i="13"/>
  <c r="M514" i="13" s="1"/>
  <c r="H514" i="13"/>
  <c r="I514" i="13" s="1"/>
  <c r="K514" i="13" s="1"/>
  <c r="Q513" i="13"/>
  <c r="H513" i="13"/>
  <c r="Q512" i="13"/>
  <c r="I512" i="13"/>
  <c r="K512" i="13" s="1"/>
  <c r="H512" i="13"/>
  <c r="L512" i="13" s="1"/>
  <c r="M512" i="13" s="1"/>
  <c r="Q511" i="13"/>
  <c r="K511" i="13"/>
  <c r="I511" i="13"/>
  <c r="H511" i="13"/>
  <c r="L511" i="13" s="1"/>
  <c r="M511" i="13" s="1"/>
  <c r="Q510" i="13"/>
  <c r="L510" i="13"/>
  <c r="M510" i="13" s="1"/>
  <c r="H510" i="13"/>
  <c r="I510" i="13" s="1"/>
  <c r="K510" i="13" s="1"/>
  <c r="Q509" i="13"/>
  <c r="H509" i="13"/>
  <c r="Q508" i="13"/>
  <c r="I508" i="13"/>
  <c r="K508" i="13" s="1"/>
  <c r="H508" i="13"/>
  <c r="L508" i="13" s="1"/>
  <c r="M508" i="13" s="1"/>
  <c r="Q507" i="13"/>
  <c r="K507" i="13"/>
  <c r="I507" i="13"/>
  <c r="H507" i="13"/>
  <c r="L507" i="13" s="1"/>
  <c r="M507" i="13" s="1"/>
  <c r="R507" i="13" s="1"/>
  <c r="Q506" i="13"/>
  <c r="L506" i="13"/>
  <c r="M506" i="13" s="1"/>
  <c r="H506" i="13"/>
  <c r="I506" i="13" s="1"/>
  <c r="K506" i="13" s="1"/>
  <c r="Q505" i="13"/>
  <c r="H505" i="13"/>
  <c r="Q504" i="13"/>
  <c r="I504" i="13"/>
  <c r="K504" i="13" s="1"/>
  <c r="H504" i="13"/>
  <c r="L504" i="13" s="1"/>
  <c r="M504" i="13" s="1"/>
  <c r="R504" i="13" s="1"/>
  <c r="Q499" i="13"/>
  <c r="K499" i="13"/>
  <c r="I499" i="13"/>
  <c r="H499" i="13"/>
  <c r="L499" i="13" s="1"/>
  <c r="M499" i="13" s="1"/>
  <c r="R499" i="13" s="1"/>
  <c r="Q498" i="13"/>
  <c r="L498" i="13"/>
  <c r="M498" i="13" s="1"/>
  <c r="K498" i="13"/>
  <c r="I498" i="13"/>
  <c r="H498" i="13"/>
  <c r="Q497" i="13"/>
  <c r="H497" i="13"/>
  <c r="Q496" i="13"/>
  <c r="I496" i="13"/>
  <c r="K496" i="13" s="1"/>
  <c r="H496" i="13"/>
  <c r="L496" i="13" s="1"/>
  <c r="M496" i="13" s="1"/>
  <c r="Q495" i="13"/>
  <c r="K495" i="13"/>
  <c r="I495" i="13"/>
  <c r="H495" i="13"/>
  <c r="L495" i="13" s="1"/>
  <c r="M495" i="13" s="1"/>
  <c r="Q494" i="13"/>
  <c r="L494" i="13"/>
  <c r="M494" i="13" s="1"/>
  <c r="H494" i="13"/>
  <c r="I494" i="13" s="1"/>
  <c r="K494" i="13" s="1"/>
  <c r="Q493" i="13"/>
  <c r="H493" i="13"/>
  <c r="I493" i="13" s="1"/>
  <c r="K493" i="13" s="1"/>
  <c r="Q492" i="13"/>
  <c r="H492" i="13"/>
  <c r="Q491" i="13"/>
  <c r="K491" i="13"/>
  <c r="I491" i="13"/>
  <c r="H491" i="13"/>
  <c r="L491" i="13" s="1"/>
  <c r="M491" i="13" s="1"/>
  <c r="Q490" i="13"/>
  <c r="L490" i="13"/>
  <c r="M490" i="13" s="1"/>
  <c r="H490" i="13"/>
  <c r="I490" i="13" s="1"/>
  <c r="K490" i="13" s="1"/>
  <c r="Q489" i="13"/>
  <c r="H489" i="13"/>
  <c r="Q488" i="13"/>
  <c r="M488" i="13"/>
  <c r="R488" i="13" s="1"/>
  <c r="H488" i="13"/>
  <c r="L488" i="13" s="1"/>
  <c r="Q487" i="13"/>
  <c r="I487" i="13"/>
  <c r="K487" i="13" s="1"/>
  <c r="H487" i="13"/>
  <c r="L487" i="13" s="1"/>
  <c r="M487" i="13" s="1"/>
  <c r="Q486" i="13"/>
  <c r="L486" i="13"/>
  <c r="M486" i="13" s="1"/>
  <c r="K486" i="13"/>
  <c r="H486" i="13"/>
  <c r="I486" i="13" s="1"/>
  <c r="Q485" i="13"/>
  <c r="L485" i="13"/>
  <c r="M485" i="13" s="1"/>
  <c r="H485" i="13"/>
  <c r="I485" i="13" s="1"/>
  <c r="K485" i="13" s="1"/>
  <c r="Q484" i="13"/>
  <c r="H484" i="13"/>
  <c r="Q483" i="13"/>
  <c r="L483" i="13"/>
  <c r="M483" i="13" s="1"/>
  <c r="I483" i="13"/>
  <c r="K483" i="13" s="1"/>
  <c r="H483" i="13"/>
  <c r="Q482" i="13"/>
  <c r="L482" i="13"/>
  <c r="M482" i="13" s="1"/>
  <c r="R482" i="13" s="1"/>
  <c r="K482" i="13"/>
  <c r="H482" i="13"/>
  <c r="I482" i="13" s="1"/>
  <c r="Q481" i="13"/>
  <c r="L481" i="13"/>
  <c r="M481" i="13" s="1"/>
  <c r="R481" i="13" s="1"/>
  <c r="H481" i="13"/>
  <c r="I481" i="13" s="1"/>
  <c r="K481" i="13" s="1"/>
  <c r="Q480" i="13"/>
  <c r="H480" i="13"/>
  <c r="Q479" i="13"/>
  <c r="L479" i="13"/>
  <c r="M479" i="13" s="1"/>
  <c r="R479" i="13" s="1"/>
  <c r="I479" i="13"/>
  <c r="K479" i="13" s="1"/>
  <c r="H479" i="13"/>
  <c r="Q478" i="13"/>
  <c r="L478" i="13"/>
  <c r="M478" i="13" s="1"/>
  <c r="H478" i="13"/>
  <c r="I478" i="13" s="1"/>
  <c r="K478" i="13" s="1"/>
  <c r="Q477" i="13"/>
  <c r="L477" i="13"/>
  <c r="M477" i="13" s="1"/>
  <c r="H477" i="13"/>
  <c r="I477" i="13" s="1"/>
  <c r="K477" i="13" s="1"/>
  <c r="Q476" i="13"/>
  <c r="H476" i="13"/>
  <c r="Q475" i="13"/>
  <c r="L475" i="13"/>
  <c r="M475" i="13" s="1"/>
  <c r="R475" i="13" s="1"/>
  <c r="I475" i="13"/>
  <c r="K475" i="13" s="1"/>
  <c r="H475" i="13"/>
  <c r="Q468" i="13"/>
  <c r="L468" i="13"/>
  <c r="M468" i="13" s="1"/>
  <c r="H468" i="13"/>
  <c r="I468" i="13" s="1"/>
  <c r="K468" i="13" s="1"/>
  <c r="Q467" i="13"/>
  <c r="L467" i="13"/>
  <c r="M467" i="13" s="1"/>
  <c r="H467" i="13"/>
  <c r="I467" i="13" s="1"/>
  <c r="K467" i="13" s="1"/>
  <c r="Q466" i="13"/>
  <c r="H466" i="13"/>
  <c r="Q465" i="13"/>
  <c r="L465" i="13"/>
  <c r="M465" i="13" s="1"/>
  <c r="I465" i="13"/>
  <c r="K465" i="13" s="1"/>
  <c r="H465" i="13"/>
  <c r="Q464" i="13"/>
  <c r="L464" i="13"/>
  <c r="M464" i="13" s="1"/>
  <c r="K464" i="13"/>
  <c r="H464" i="13"/>
  <c r="I464" i="13" s="1"/>
  <c r="Q463" i="13"/>
  <c r="L463" i="13"/>
  <c r="M463" i="13" s="1"/>
  <c r="H463" i="13"/>
  <c r="I463" i="13" s="1"/>
  <c r="K463" i="13" s="1"/>
  <c r="Q462" i="13"/>
  <c r="H462" i="13"/>
  <c r="Q461" i="13"/>
  <c r="L461" i="13"/>
  <c r="M461" i="13" s="1"/>
  <c r="I461" i="13"/>
  <c r="K461" i="13" s="1"/>
  <c r="H461" i="13"/>
  <c r="Q460" i="13"/>
  <c r="L460" i="13"/>
  <c r="M460" i="13" s="1"/>
  <c r="K460" i="13"/>
  <c r="H460" i="13"/>
  <c r="I460" i="13" s="1"/>
  <c r="Q459" i="13"/>
  <c r="L459" i="13"/>
  <c r="M459" i="13" s="1"/>
  <c r="H459" i="13"/>
  <c r="I459" i="13" s="1"/>
  <c r="K459" i="13" s="1"/>
  <c r="Q458" i="13"/>
  <c r="H458" i="13"/>
  <c r="Q457" i="13"/>
  <c r="L457" i="13"/>
  <c r="M457" i="13" s="1"/>
  <c r="I457" i="13"/>
  <c r="K457" i="13" s="1"/>
  <c r="H457" i="13"/>
  <c r="Q456" i="13"/>
  <c r="L456" i="13"/>
  <c r="M456" i="13" s="1"/>
  <c r="H456" i="13"/>
  <c r="I456" i="13" s="1"/>
  <c r="K456" i="13" s="1"/>
  <c r="Q455" i="13"/>
  <c r="L455" i="13"/>
  <c r="M455" i="13" s="1"/>
  <c r="H455" i="13"/>
  <c r="I455" i="13" s="1"/>
  <c r="K455" i="13" s="1"/>
  <c r="Q454" i="13"/>
  <c r="H454" i="13"/>
  <c r="Q453" i="13"/>
  <c r="L453" i="13"/>
  <c r="M453" i="13" s="1"/>
  <c r="I453" i="13"/>
  <c r="K453" i="13" s="1"/>
  <c r="H453" i="13"/>
  <c r="Q452" i="13"/>
  <c r="L452" i="13"/>
  <c r="M452" i="13" s="1"/>
  <c r="H452" i="13"/>
  <c r="I452" i="13" s="1"/>
  <c r="K452" i="13" s="1"/>
  <c r="Q451" i="13"/>
  <c r="L451" i="13"/>
  <c r="M451" i="13" s="1"/>
  <c r="H451" i="13"/>
  <c r="I451" i="13" s="1"/>
  <c r="K451" i="13" s="1"/>
  <c r="Q450" i="13"/>
  <c r="H450" i="13"/>
  <c r="Q449" i="13"/>
  <c r="L449" i="13"/>
  <c r="M449" i="13" s="1"/>
  <c r="I449" i="13"/>
  <c r="K449" i="13" s="1"/>
  <c r="H449" i="13"/>
  <c r="Q448" i="13"/>
  <c r="L448" i="13"/>
  <c r="M448" i="13" s="1"/>
  <c r="K448" i="13"/>
  <c r="H448" i="13"/>
  <c r="I448" i="13" s="1"/>
  <c r="Q447" i="13"/>
  <c r="L447" i="13"/>
  <c r="M447" i="13" s="1"/>
  <c r="H447" i="13"/>
  <c r="I447" i="13" s="1"/>
  <c r="K447" i="13" s="1"/>
  <c r="Q446" i="13"/>
  <c r="H446" i="13"/>
  <c r="Q445" i="13"/>
  <c r="L445" i="13"/>
  <c r="M445" i="13" s="1"/>
  <c r="I445" i="13"/>
  <c r="K445" i="13" s="1"/>
  <c r="H445" i="13"/>
  <c r="Q444" i="13"/>
  <c r="L444" i="13"/>
  <c r="M444" i="13" s="1"/>
  <c r="R444" i="13" s="1"/>
  <c r="K444" i="13"/>
  <c r="H444" i="13"/>
  <c r="I444" i="13" s="1"/>
  <c r="Q435" i="13"/>
  <c r="L435" i="13"/>
  <c r="M435" i="13" s="1"/>
  <c r="R435" i="13" s="1"/>
  <c r="H435" i="13"/>
  <c r="I435" i="13" s="1"/>
  <c r="K435" i="13" s="1"/>
  <c r="Q434" i="13"/>
  <c r="H434" i="13"/>
  <c r="Q433" i="13"/>
  <c r="L433" i="13"/>
  <c r="M433" i="13" s="1"/>
  <c r="R433" i="13" s="1"/>
  <c r="I433" i="13"/>
  <c r="K433" i="13" s="1"/>
  <c r="H433" i="13"/>
  <c r="Q432" i="13"/>
  <c r="L432" i="13"/>
  <c r="M432" i="13" s="1"/>
  <c r="H432" i="13"/>
  <c r="I432" i="13" s="1"/>
  <c r="K432" i="13" s="1"/>
  <c r="Q431" i="13"/>
  <c r="L431" i="13"/>
  <c r="M431" i="13" s="1"/>
  <c r="H431" i="13"/>
  <c r="I431" i="13" s="1"/>
  <c r="K431" i="13" s="1"/>
  <c r="Q430" i="13"/>
  <c r="H430" i="13"/>
  <c r="Q429" i="13"/>
  <c r="L429" i="13"/>
  <c r="M429" i="13" s="1"/>
  <c r="R429" i="13" s="1"/>
  <c r="I429" i="13"/>
  <c r="K429" i="13" s="1"/>
  <c r="H429" i="13"/>
  <c r="Q428" i="13"/>
  <c r="L428" i="13"/>
  <c r="M428" i="13" s="1"/>
  <c r="H428" i="13"/>
  <c r="I428" i="13" s="1"/>
  <c r="K428" i="13" s="1"/>
  <c r="Q427" i="13"/>
  <c r="L427" i="13"/>
  <c r="M427" i="13" s="1"/>
  <c r="H427" i="13"/>
  <c r="I427" i="13" s="1"/>
  <c r="K427" i="13" s="1"/>
  <c r="Q426" i="13"/>
  <c r="H426" i="13"/>
  <c r="Q425" i="13"/>
  <c r="L425" i="13"/>
  <c r="M425" i="13" s="1"/>
  <c r="I425" i="13"/>
  <c r="K425" i="13" s="1"/>
  <c r="H425" i="13"/>
  <c r="Q424" i="13"/>
  <c r="L424" i="13"/>
  <c r="M424" i="13" s="1"/>
  <c r="K424" i="13"/>
  <c r="H424" i="13"/>
  <c r="I424" i="13" s="1"/>
  <c r="Q423" i="13"/>
  <c r="L423" i="13"/>
  <c r="M423" i="13" s="1"/>
  <c r="H423" i="13"/>
  <c r="I423" i="13" s="1"/>
  <c r="K423" i="13" s="1"/>
  <c r="Q422" i="13"/>
  <c r="H422" i="13"/>
  <c r="Q421" i="13"/>
  <c r="L421" i="13"/>
  <c r="M421" i="13" s="1"/>
  <c r="I421" i="13"/>
  <c r="K421" i="13" s="1"/>
  <c r="H421" i="13"/>
  <c r="Q420" i="13"/>
  <c r="L420" i="13"/>
  <c r="M420" i="13" s="1"/>
  <c r="R420" i="13" s="1"/>
  <c r="K420" i="13"/>
  <c r="H420" i="13"/>
  <c r="I420" i="13" s="1"/>
  <c r="Q419" i="13"/>
  <c r="L419" i="13"/>
  <c r="M419" i="13" s="1"/>
  <c r="R419" i="13" s="1"/>
  <c r="H419" i="13"/>
  <c r="I419" i="13" s="1"/>
  <c r="K419" i="13" s="1"/>
  <c r="Q418" i="13"/>
  <c r="H418" i="13"/>
  <c r="Q417" i="13"/>
  <c r="L417" i="13"/>
  <c r="M417" i="13" s="1"/>
  <c r="R417" i="13" s="1"/>
  <c r="I417" i="13"/>
  <c r="K417" i="13" s="1"/>
  <c r="H417" i="13"/>
  <c r="Q416" i="13"/>
  <c r="L416" i="13"/>
  <c r="M416" i="13" s="1"/>
  <c r="R416" i="13" s="1"/>
  <c r="H416" i="13"/>
  <c r="I416" i="13" s="1"/>
  <c r="K416" i="13" s="1"/>
  <c r="Q415" i="13"/>
  <c r="L415" i="13"/>
  <c r="M415" i="13" s="1"/>
  <c r="R415" i="13" s="1"/>
  <c r="H415" i="13"/>
  <c r="I415" i="13" s="1"/>
  <c r="K415" i="13" s="1"/>
  <c r="Q414" i="13"/>
  <c r="H414" i="13"/>
  <c r="Q413" i="13"/>
  <c r="L413" i="13"/>
  <c r="M413" i="13" s="1"/>
  <c r="R413" i="13" s="1"/>
  <c r="I413" i="13"/>
  <c r="K413" i="13" s="1"/>
  <c r="H413" i="13"/>
  <c r="Q412" i="13"/>
  <c r="L412" i="13"/>
  <c r="M412" i="13" s="1"/>
  <c r="H412" i="13"/>
  <c r="I412" i="13" s="1"/>
  <c r="K412" i="13" s="1"/>
  <c r="Q411" i="13"/>
  <c r="L411" i="13"/>
  <c r="M411" i="13" s="1"/>
  <c r="R411" i="13" s="1"/>
  <c r="H411" i="13"/>
  <c r="I411" i="13" s="1"/>
  <c r="K411" i="13" s="1"/>
  <c r="Q405" i="13"/>
  <c r="H405" i="13"/>
  <c r="Q404" i="13"/>
  <c r="I404" i="13"/>
  <c r="K404" i="13" s="1"/>
  <c r="H404" i="13"/>
  <c r="L404" i="13" s="1"/>
  <c r="M404" i="13" s="1"/>
  <c r="Q403" i="13"/>
  <c r="L403" i="13"/>
  <c r="M403" i="13" s="1"/>
  <c r="H403" i="13"/>
  <c r="I403" i="13" s="1"/>
  <c r="K403" i="13" s="1"/>
  <c r="Q402" i="13"/>
  <c r="L402" i="13"/>
  <c r="M402" i="13" s="1"/>
  <c r="H402" i="13"/>
  <c r="I402" i="13" s="1"/>
  <c r="K402" i="13" s="1"/>
  <c r="Q401" i="13"/>
  <c r="H401" i="13"/>
  <c r="Q400" i="13"/>
  <c r="I400" i="13"/>
  <c r="K400" i="13" s="1"/>
  <c r="H400" i="13"/>
  <c r="L400" i="13" s="1"/>
  <c r="M400" i="13" s="1"/>
  <c r="Q399" i="13"/>
  <c r="L399" i="13"/>
  <c r="M399" i="13" s="1"/>
  <c r="H399" i="13"/>
  <c r="I399" i="13" s="1"/>
  <c r="K399" i="13" s="1"/>
  <c r="Q398" i="13"/>
  <c r="L398" i="13"/>
  <c r="M398" i="13" s="1"/>
  <c r="H398" i="13"/>
  <c r="I398" i="13" s="1"/>
  <c r="K398" i="13" s="1"/>
  <c r="Q397" i="13"/>
  <c r="H397" i="13"/>
  <c r="Q396" i="13"/>
  <c r="I396" i="13"/>
  <c r="K396" i="13" s="1"/>
  <c r="H396" i="13"/>
  <c r="L396" i="13" s="1"/>
  <c r="M396" i="13" s="1"/>
  <c r="Q395" i="13"/>
  <c r="K395" i="13"/>
  <c r="H395" i="13"/>
  <c r="I395" i="13" s="1"/>
  <c r="Q394" i="13"/>
  <c r="L394" i="13"/>
  <c r="M394" i="13" s="1"/>
  <c r="H394" i="13"/>
  <c r="I394" i="13" s="1"/>
  <c r="K394" i="13" s="1"/>
  <c r="Q393" i="13"/>
  <c r="H393" i="13"/>
  <c r="Q392" i="13"/>
  <c r="I392" i="13"/>
  <c r="K392" i="13" s="1"/>
  <c r="H392" i="13"/>
  <c r="L392" i="13" s="1"/>
  <c r="M392" i="13" s="1"/>
  <c r="Q391" i="13"/>
  <c r="K391" i="13"/>
  <c r="I391" i="13"/>
  <c r="H391" i="13"/>
  <c r="L391" i="13" s="1"/>
  <c r="M391" i="13" s="1"/>
  <c r="Q390" i="13"/>
  <c r="L390" i="13"/>
  <c r="M390" i="13" s="1"/>
  <c r="H390" i="13"/>
  <c r="I390" i="13" s="1"/>
  <c r="K390" i="13" s="1"/>
  <c r="Q389" i="13"/>
  <c r="H389" i="13"/>
  <c r="Q388" i="13"/>
  <c r="I388" i="13"/>
  <c r="K388" i="13" s="1"/>
  <c r="H388" i="13"/>
  <c r="L388" i="13" s="1"/>
  <c r="M388" i="13" s="1"/>
  <c r="Q387" i="13"/>
  <c r="K387" i="13"/>
  <c r="I387" i="13"/>
  <c r="H387" i="13"/>
  <c r="L387" i="13" s="1"/>
  <c r="M387" i="13" s="1"/>
  <c r="Q386" i="13"/>
  <c r="L386" i="13"/>
  <c r="M386" i="13" s="1"/>
  <c r="K386" i="13"/>
  <c r="I386" i="13"/>
  <c r="H386" i="13"/>
  <c r="Q385" i="13"/>
  <c r="K385" i="13"/>
  <c r="I385" i="13"/>
  <c r="H385" i="13"/>
  <c r="L385" i="13" s="1"/>
  <c r="M385" i="13" s="1"/>
  <c r="Q384" i="13"/>
  <c r="L384" i="13"/>
  <c r="M384" i="13" s="1"/>
  <c r="K384" i="13"/>
  <c r="I384" i="13"/>
  <c r="H384" i="13"/>
  <c r="Q383" i="13"/>
  <c r="H383" i="13"/>
  <c r="Q382" i="13"/>
  <c r="I382" i="13"/>
  <c r="K382" i="13" s="1"/>
  <c r="H382" i="13"/>
  <c r="L382" i="13" s="1"/>
  <c r="M382" i="13" s="1"/>
  <c r="Q381" i="13"/>
  <c r="K381" i="13"/>
  <c r="I381" i="13"/>
  <c r="H381" i="13"/>
  <c r="L381" i="13" s="1"/>
  <c r="M381" i="13" s="1"/>
  <c r="R381" i="13" s="1"/>
  <c r="E352" i="13"/>
  <c r="D352" i="13"/>
  <c r="E351" i="13"/>
  <c r="D351" i="13"/>
  <c r="E350" i="13"/>
  <c r="D350" i="13"/>
  <c r="E349" i="13"/>
  <c r="D349" i="13"/>
  <c r="B349" i="13"/>
  <c r="A349" i="13"/>
  <c r="E348" i="13"/>
  <c r="D348" i="13"/>
  <c r="E347" i="13"/>
  <c r="D347" i="13"/>
  <c r="E346" i="13"/>
  <c r="D346" i="13"/>
  <c r="E345" i="13"/>
  <c r="D345" i="13"/>
  <c r="E344" i="13"/>
  <c r="D344" i="13"/>
  <c r="N342" i="13"/>
  <c r="O342" i="13" s="1"/>
  <c r="I342" i="13"/>
  <c r="K342" i="13" s="1"/>
  <c r="H342" i="13"/>
  <c r="L342" i="13" s="1"/>
  <c r="M342" i="13" s="1"/>
  <c r="R342" i="13" s="1"/>
  <c r="S342" i="13" s="1"/>
  <c r="F342" i="13"/>
  <c r="F341" i="13"/>
  <c r="H341" i="13" s="1"/>
  <c r="I341" i="13" s="1"/>
  <c r="K341" i="13" s="1"/>
  <c r="N340" i="13"/>
  <c r="O340" i="13" s="1"/>
  <c r="I340" i="13"/>
  <c r="K340" i="13" s="1"/>
  <c r="H340" i="13"/>
  <c r="L340" i="13" s="1"/>
  <c r="M340" i="13" s="1"/>
  <c r="R340" i="13" s="1"/>
  <c r="S340" i="13" s="1"/>
  <c r="F340" i="13"/>
  <c r="L339" i="13"/>
  <c r="M339" i="13" s="1"/>
  <c r="N339" i="13" s="1"/>
  <c r="O339" i="13" s="1"/>
  <c r="F339" i="13"/>
  <c r="H339" i="13" s="1"/>
  <c r="I339" i="13" s="1"/>
  <c r="K339" i="13" s="1"/>
  <c r="I338" i="13"/>
  <c r="K338" i="13" s="1"/>
  <c r="H338" i="13"/>
  <c r="L338" i="13" s="1"/>
  <c r="M338" i="13" s="1"/>
  <c r="R338" i="13" s="1"/>
  <c r="S338" i="13" s="1"/>
  <c r="F338" i="13"/>
  <c r="R337" i="13"/>
  <c r="S337" i="13" s="1"/>
  <c r="I337" i="13"/>
  <c r="K337" i="13" s="1"/>
  <c r="H337" i="13"/>
  <c r="L337" i="13" s="1"/>
  <c r="M337" i="13" s="1"/>
  <c r="N337" i="13" s="1"/>
  <c r="O337" i="13" s="1"/>
  <c r="F337" i="13"/>
  <c r="L336" i="13"/>
  <c r="M336" i="13" s="1"/>
  <c r="N336" i="13" s="1"/>
  <c r="O336" i="13" s="1"/>
  <c r="F336" i="13"/>
  <c r="H336" i="13" s="1"/>
  <c r="I336" i="13" s="1"/>
  <c r="K336" i="13" s="1"/>
  <c r="P335" i="13"/>
  <c r="Q335" i="13" s="1"/>
  <c r="F335" i="13"/>
  <c r="H335" i="13" s="1"/>
  <c r="I335" i="13" s="1"/>
  <c r="K335" i="13" s="1"/>
  <c r="N334" i="13"/>
  <c r="O334" i="13" s="1"/>
  <c r="I334" i="13"/>
  <c r="K334" i="13" s="1"/>
  <c r="H334" i="13"/>
  <c r="L334" i="13" s="1"/>
  <c r="M334" i="13" s="1"/>
  <c r="F334" i="13"/>
  <c r="L333" i="13"/>
  <c r="M333" i="13" s="1"/>
  <c r="R333" i="13" s="1"/>
  <c r="S333" i="13" s="1"/>
  <c r="F333" i="13"/>
  <c r="H333" i="13" s="1"/>
  <c r="I333" i="13" s="1"/>
  <c r="K333" i="13" s="1"/>
  <c r="N332" i="13"/>
  <c r="O332" i="13" s="1"/>
  <c r="I332" i="13"/>
  <c r="K332" i="13" s="1"/>
  <c r="H332" i="13"/>
  <c r="L332" i="13" s="1"/>
  <c r="M332" i="13" s="1"/>
  <c r="R332" i="13" s="1"/>
  <c r="S332" i="13" s="1"/>
  <c r="F332" i="13"/>
  <c r="F331" i="13"/>
  <c r="H331" i="13" s="1"/>
  <c r="I331" i="13" s="1"/>
  <c r="K331" i="13" s="1"/>
  <c r="I330" i="13"/>
  <c r="K330" i="13" s="1"/>
  <c r="H330" i="13"/>
  <c r="L330" i="13" s="1"/>
  <c r="M330" i="13" s="1"/>
  <c r="R330" i="13" s="1"/>
  <c r="S330" i="13" s="1"/>
  <c r="F330" i="13"/>
  <c r="L329" i="13"/>
  <c r="M329" i="13" s="1"/>
  <c r="N329" i="13" s="1"/>
  <c r="O329" i="13" s="1"/>
  <c r="F329" i="13"/>
  <c r="H329" i="13" s="1"/>
  <c r="I329" i="13" s="1"/>
  <c r="K329" i="13" s="1"/>
  <c r="I328" i="13"/>
  <c r="K328" i="13" s="1"/>
  <c r="H328" i="13"/>
  <c r="L328" i="13" s="1"/>
  <c r="M328" i="13" s="1"/>
  <c r="R328" i="13" s="1"/>
  <c r="S328" i="13" s="1"/>
  <c r="F328" i="13"/>
  <c r="F327" i="13"/>
  <c r="H327" i="13" s="1"/>
  <c r="I327" i="13" s="1"/>
  <c r="K327" i="13" s="1"/>
  <c r="N326" i="13"/>
  <c r="O326" i="13" s="1"/>
  <c r="I326" i="13"/>
  <c r="K326" i="13" s="1"/>
  <c r="H326" i="13"/>
  <c r="L326" i="13" s="1"/>
  <c r="M326" i="13" s="1"/>
  <c r="R326" i="13" s="1"/>
  <c r="S326" i="13" s="1"/>
  <c r="F326" i="13"/>
  <c r="L325" i="13"/>
  <c r="M325" i="13" s="1"/>
  <c r="F325" i="13"/>
  <c r="H325" i="13" s="1"/>
  <c r="I325" i="13" s="1"/>
  <c r="K325" i="13" s="1"/>
  <c r="N324" i="13"/>
  <c r="O324" i="13" s="1"/>
  <c r="I324" i="13"/>
  <c r="K324" i="13" s="1"/>
  <c r="H324" i="13"/>
  <c r="L324" i="13" s="1"/>
  <c r="M324" i="13" s="1"/>
  <c r="R324" i="13" s="1"/>
  <c r="S324" i="13" s="1"/>
  <c r="F324" i="13"/>
  <c r="F323" i="13"/>
  <c r="H323" i="13" s="1"/>
  <c r="I323" i="13" s="1"/>
  <c r="K323" i="13" s="1"/>
  <c r="I322" i="13"/>
  <c r="K322" i="13" s="1"/>
  <c r="H322" i="13"/>
  <c r="L322" i="13" s="1"/>
  <c r="M322" i="13" s="1"/>
  <c r="R322" i="13" s="1"/>
  <c r="S322" i="13" s="1"/>
  <c r="F322" i="13"/>
  <c r="L321" i="13"/>
  <c r="M321" i="13" s="1"/>
  <c r="N321" i="13" s="1"/>
  <c r="O321" i="13" s="1"/>
  <c r="F321" i="13"/>
  <c r="H321" i="13" s="1"/>
  <c r="I321" i="13" s="1"/>
  <c r="K321" i="13" s="1"/>
  <c r="I320" i="13"/>
  <c r="K320" i="13" s="1"/>
  <c r="H320" i="13"/>
  <c r="L320" i="13" s="1"/>
  <c r="M320" i="13" s="1"/>
  <c r="R320" i="13" s="1"/>
  <c r="S320" i="13" s="1"/>
  <c r="F320" i="13"/>
  <c r="F319" i="13"/>
  <c r="H319" i="13" s="1"/>
  <c r="I319" i="13" s="1"/>
  <c r="K319" i="13" s="1"/>
  <c r="N318" i="13"/>
  <c r="O318" i="13" s="1"/>
  <c r="I318" i="13"/>
  <c r="K318" i="13" s="1"/>
  <c r="H318" i="13"/>
  <c r="L318" i="13" s="1"/>
  <c r="M318" i="13" s="1"/>
  <c r="R318" i="13" s="1"/>
  <c r="S318" i="13" s="1"/>
  <c r="F318" i="13"/>
  <c r="L310" i="13"/>
  <c r="M310" i="13" s="1"/>
  <c r="N310" i="13" s="1"/>
  <c r="O310" i="13" s="1"/>
  <c r="F310" i="13"/>
  <c r="H310" i="13" s="1"/>
  <c r="I310" i="13" s="1"/>
  <c r="K310" i="13" s="1"/>
  <c r="N309" i="13"/>
  <c r="O309" i="13" s="1"/>
  <c r="I309" i="13"/>
  <c r="K309" i="13" s="1"/>
  <c r="H309" i="13"/>
  <c r="L309" i="13" s="1"/>
  <c r="M309" i="13" s="1"/>
  <c r="R309" i="13" s="1"/>
  <c r="S309" i="13" s="1"/>
  <c r="F309" i="13"/>
  <c r="F308" i="13"/>
  <c r="H308" i="13" s="1"/>
  <c r="I308" i="13" s="1"/>
  <c r="K308" i="13" s="1"/>
  <c r="I307" i="13"/>
  <c r="K307" i="13" s="1"/>
  <c r="H307" i="13"/>
  <c r="L307" i="13" s="1"/>
  <c r="M307" i="13" s="1"/>
  <c r="R307" i="13" s="1"/>
  <c r="S307" i="13" s="1"/>
  <c r="F307" i="13"/>
  <c r="L306" i="13"/>
  <c r="M306" i="13" s="1"/>
  <c r="N306" i="13" s="1"/>
  <c r="O306" i="13" s="1"/>
  <c r="F306" i="13"/>
  <c r="H306" i="13" s="1"/>
  <c r="I306" i="13" s="1"/>
  <c r="K306" i="13" s="1"/>
  <c r="I305" i="13"/>
  <c r="K305" i="13" s="1"/>
  <c r="H305" i="13"/>
  <c r="L305" i="13" s="1"/>
  <c r="M305" i="13" s="1"/>
  <c r="R305" i="13" s="1"/>
  <c r="S305" i="13" s="1"/>
  <c r="F305" i="13"/>
  <c r="F304" i="13"/>
  <c r="H304" i="13" s="1"/>
  <c r="N303" i="13"/>
  <c r="O303" i="13" s="1"/>
  <c r="I303" i="13"/>
  <c r="K303" i="13" s="1"/>
  <c r="H303" i="13"/>
  <c r="L303" i="13" s="1"/>
  <c r="M303" i="13" s="1"/>
  <c r="R303" i="13" s="1"/>
  <c r="S303" i="13" s="1"/>
  <c r="F303" i="13"/>
  <c r="L302" i="13"/>
  <c r="M302" i="13" s="1"/>
  <c r="N302" i="13" s="1"/>
  <c r="O302" i="13" s="1"/>
  <c r="F302" i="13"/>
  <c r="H302" i="13" s="1"/>
  <c r="I302" i="13" s="1"/>
  <c r="K302" i="13" s="1"/>
  <c r="N301" i="13"/>
  <c r="O301" i="13" s="1"/>
  <c r="I301" i="13"/>
  <c r="K301" i="13" s="1"/>
  <c r="H301" i="13"/>
  <c r="L301" i="13" s="1"/>
  <c r="M301" i="13" s="1"/>
  <c r="R301" i="13" s="1"/>
  <c r="S301" i="13" s="1"/>
  <c r="F301" i="13"/>
  <c r="F300" i="13"/>
  <c r="H300" i="13" s="1"/>
  <c r="I300" i="13" s="1"/>
  <c r="K300" i="13" s="1"/>
  <c r="I299" i="13"/>
  <c r="K299" i="13" s="1"/>
  <c r="H299" i="13"/>
  <c r="L299" i="13" s="1"/>
  <c r="M299" i="13" s="1"/>
  <c r="R299" i="13" s="1"/>
  <c r="S299" i="13" s="1"/>
  <c r="F299" i="13"/>
  <c r="L298" i="13"/>
  <c r="M298" i="13" s="1"/>
  <c r="F298" i="13"/>
  <c r="H298" i="13" s="1"/>
  <c r="I298" i="13" s="1"/>
  <c r="K298" i="13" s="1"/>
  <c r="I297" i="13"/>
  <c r="K297" i="13" s="1"/>
  <c r="H297" i="13"/>
  <c r="L297" i="13" s="1"/>
  <c r="M297" i="13" s="1"/>
  <c r="F297" i="13"/>
  <c r="K296" i="13"/>
  <c r="F296" i="13"/>
  <c r="H296" i="13" s="1"/>
  <c r="I296" i="13" s="1"/>
  <c r="F295" i="13"/>
  <c r="H295" i="13" s="1"/>
  <c r="F294" i="13"/>
  <c r="H294" i="13" s="1"/>
  <c r="L294" i="13" s="1"/>
  <c r="M294" i="13" s="1"/>
  <c r="N293" i="13"/>
  <c r="O293" i="13" s="1"/>
  <c r="L293" i="13"/>
  <c r="M293" i="13" s="1"/>
  <c r="R293" i="13" s="1"/>
  <c r="S293" i="13" s="1"/>
  <c r="I293" i="13"/>
  <c r="K293" i="13" s="1"/>
  <c r="F293" i="13"/>
  <c r="H293" i="13" s="1"/>
  <c r="L292" i="13"/>
  <c r="M292" i="13" s="1"/>
  <c r="R292" i="13" s="1"/>
  <c r="S292" i="13" s="1"/>
  <c r="F292" i="13"/>
  <c r="H292" i="13" s="1"/>
  <c r="I292" i="13" s="1"/>
  <c r="K292" i="13" s="1"/>
  <c r="I291" i="13"/>
  <c r="K291" i="13" s="1"/>
  <c r="F291" i="13"/>
  <c r="H291" i="13" s="1"/>
  <c r="L291" i="13" s="1"/>
  <c r="M291" i="13" s="1"/>
  <c r="F290" i="13"/>
  <c r="H290" i="13" s="1"/>
  <c r="L290" i="13" s="1"/>
  <c r="M290" i="13" s="1"/>
  <c r="N289" i="13"/>
  <c r="O289" i="13" s="1"/>
  <c r="L289" i="13"/>
  <c r="M289" i="13" s="1"/>
  <c r="R289" i="13" s="1"/>
  <c r="S289" i="13" s="1"/>
  <c r="I289" i="13"/>
  <c r="K289" i="13" s="1"/>
  <c r="F289" i="13"/>
  <c r="H289" i="13" s="1"/>
  <c r="L288" i="13"/>
  <c r="M288" i="13" s="1"/>
  <c r="R288" i="13" s="1"/>
  <c r="S288" i="13" s="1"/>
  <c r="F288" i="13"/>
  <c r="H288" i="13" s="1"/>
  <c r="I288" i="13" s="1"/>
  <c r="K288" i="13" s="1"/>
  <c r="I287" i="13"/>
  <c r="K287" i="13" s="1"/>
  <c r="F287" i="13"/>
  <c r="H287" i="13" s="1"/>
  <c r="L287" i="13" s="1"/>
  <c r="M287" i="13" s="1"/>
  <c r="F286" i="13"/>
  <c r="H286" i="13" s="1"/>
  <c r="L286" i="13" s="1"/>
  <c r="M286" i="13" s="1"/>
  <c r="F283" i="13"/>
  <c r="F284" i="13" s="1"/>
  <c r="F280" i="13"/>
  <c r="H280" i="13" s="1"/>
  <c r="L280" i="13" s="1"/>
  <c r="M280" i="13" s="1"/>
  <c r="N279" i="13"/>
  <c r="O279" i="13" s="1"/>
  <c r="L279" i="13"/>
  <c r="M279" i="13" s="1"/>
  <c r="R279" i="13" s="1"/>
  <c r="S279" i="13" s="1"/>
  <c r="I279" i="13"/>
  <c r="K279" i="13" s="1"/>
  <c r="F279" i="13"/>
  <c r="H279" i="13" s="1"/>
  <c r="L278" i="13"/>
  <c r="M278" i="13" s="1"/>
  <c r="R278" i="13" s="1"/>
  <c r="S278" i="13" s="1"/>
  <c r="F278" i="13"/>
  <c r="H278" i="13" s="1"/>
  <c r="I278" i="13" s="1"/>
  <c r="K278" i="13" s="1"/>
  <c r="I277" i="13"/>
  <c r="K277" i="13" s="1"/>
  <c r="F277" i="13"/>
  <c r="H277" i="13" s="1"/>
  <c r="L277" i="13" s="1"/>
  <c r="M277" i="13" s="1"/>
  <c r="F276" i="13"/>
  <c r="H276" i="13" s="1"/>
  <c r="L276" i="13" s="1"/>
  <c r="M276" i="13" s="1"/>
  <c r="N275" i="13"/>
  <c r="O275" i="13" s="1"/>
  <c r="L275" i="13"/>
  <c r="M275" i="13" s="1"/>
  <c r="R275" i="13" s="1"/>
  <c r="S275" i="13" s="1"/>
  <c r="I275" i="13"/>
  <c r="K275" i="13" s="1"/>
  <c r="F275" i="13"/>
  <c r="H275" i="13" s="1"/>
  <c r="F274" i="13"/>
  <c r="H274" i="13" s="1"/>
  <c r="L274" i="13" s="1"/>
  <c r="M274" i="13" s="1"/>
  <c r="I273" i="13"/>
  <c r="K273" i="13" s="1"/>
  <c r="F273" i="13"/>
  <c r="H273" i="13" s="1"/>
  <c r="L273" i="13" s="1"/>
  <c r="M273" i="13" s="1"/>
  <c r="F272" i="13"/>
  <c r="H272" i="13" s="1"/>
  <c r="L272" i="13" s="1"/>
  <c r="M272" i="13" s="1"/>
  <c r="N271" i="13"/>
  <c r="O271" i="13" s="1"/>
  <c r="L271" i="13"/>
  <c r="M271" i="13" s="1"/>
  <c r="R271" i="13" s="1"/>
  <c r="S271" i="13" s="1"/>
  <c r="I271" i="13"/>
  <c r="K271" i="13" s="1"/>
  <c r="F271" i="13"/>
  <c r="H271" i="13" s="1"/>
  <c r="F270" i="13"/>
  <c r="H270" i="13" s="1"/>
  <c r="L270" i="13" s="1"/>
  <c r="M270" i="13" s="1"/>
  <c r="I269" i="13"/>
  <c r="K269" i="13" s="1"/>
  <c r="F269" i="13"/>
  <c r="H269" i="13" s="1"/>
  <c r="L269" i="13" s="1"/>
  <c r="M269" i="13" s="1"/>
  <c r="F268" i="13"/>
  <c r="H268" i="13" s="1"/>
  <c r="L268" i="13" s="1"/>
  <c r="M268" i="13" s="1"/>
  <c r="N267" i="13"/>
  <c r="O267" i="13" s="1"/>
  <c r="L267" i="13"/>
  <c r="M267" i="13" s="1"/>
  <c r="R267" i="13" s="1"/>
  <c r="S267" i="13" s="1"/>
  <c r="I267" i="13"/>
  <c r="K267" i="13" s="1"/>
  <c r="F267" i="13"/>
  <c r="H267" i="13" s="1"/>
  <c r="F266" i="13"/>
  <c r="H266" i="13" s="1"/>
  <c r="L266" i="13" s="1"/>
  <c r="M266" i="13" s="1"/>
  <c r="F265" i="13"/>
  <c r="H265" i="13" s="1"/>
  <c r="F264" i="13"/>
  <c r="H264" i="13" s="1"/>
  <c r="F263" i="13"/>
  <c r="H263" i="13" s="1"/>
  <c r="F262" i="13"/>
  <c r="H262" i="13" s="1"/>
  <c r="F261" i="13"/>
  <c r="H261" i="13" s="1"/>
  <c r="F260" i="13"/>
  <c r="H260" i="13" s="1"/>
  <c r="F259" i="13"/>
  <c r="H259" i="13" s="1"/>
  <c r="F258" i="13"/>
  <c r="H258" i="13" s="1"/>
  <c r="F257" i="13"/>
  <c r="H257" i="13" s="1"/>
  <c r="F256" i="13"/>
  <c r="H256" i="13" s="1"/>
  <c r="L256" i="13" s="1"/>
  <c r="M256" i="13" s="1"/>
  <c r="I250" i="13"/>
  <c r="K250" i="13" s="1"/>
  <c r="F250" i="13"/>
  <c r="H250" i="13" s="1"/>
  <c r="L250" i="13" s="1"/>
  <c r="M250" i="13" s="1"/>
  <c r="F249" i="13"/>
  <c r="H249" i="13" s="1"/>
  <c r="L249" i="13" s="1"/>
  <c r="M249" i="13" s="1"/>
  <c r="I248" i="13"/>
  <c r="K248" i="13" s="1"/>
  <c r="F248" i="13"/>
  <c r="H248" i="13" s="1"/>
  <c r="L248" i="13" s="1"/>
  <c r="M248" i="13" s="1"/>
  <c r="F247" i="13"/>
  <c r="H247" i="13" s="1"/>
  <c r="L247" i="13" s="1"/>
  <c r="M247" i="13" s="1"/>
  <c r="I246" i="13"/>
  <c r="K246" i="13" s="1"/>
  <c r="F246" i="13"/>
  <c r="H246" i="13" s="1"/>
  <c r="L246" i="13" s="1"/>
  <c r="M246" i="13" s="1"/>
  <c r="F245" i="13"/>
  <c r="H245" i="13" s="1"/>
  <c r="L245" i="13" s="1"/>
  <c r="M245" i="13" s="1"/>
  <c r="I244" i="13"/>
  <c r="K244" i="13" s="1"/>
  <c r="F244" i="13"/>
  <c r="H244" i="13" s="1"/>
  <c r="L244" i="13" s="1"/>
  <c r="M244" i="13" s="1"/>
  <c r="F243" i="13"/>
  <c r="H243" i="13" s="1"/>
  <c r="L243" i="13" s="1"/>
  <c r="M243" i="13" s="1"/>
  <c r="I242" i="13"/>
  <c r="F242" i="13"/>
  <c r="H242" i="13" s="1"/>
  <c r="L242" i="13" s="1"/>
  <c r="M242" i="13" s="1"/>
  <c r="F241" i="13"/>
  <c r="H241" i="13" s="1"/>
  <c r="L241" i="13" s="1"/>
  <c r="M241" i="13" s="1"/>
  <c r="I240" i="13"/>
  <c r="K240" i="13" s="1"/>
  <c r="F240" i="13"/>
  <c r="H240" i="13" s="1"/>
  <c r="L240" i="13" s="1"/>
  <c r="M240" i="13" s="1"/>
  <c r="F239" i="13"/>
  <c r="H239" i="13" s="1"/>
  <c r="L239" i="13" s="1"/>
  <c r="M239" i="13" s="1"/>
  <c r="I238" i="13"/>
  <c r="K238" i="13" s="1"/>
  <c r="F238" i="13"/>
  <c r="H238" i="13" s="1"/>
  <c r="L238" i="13" s="1"/>
  <c r="M238" i="13" s="1"/>
  <c r="F237" i="13"/>
  <c r="H237" i="13" s="1"/>
  <c r="L237" i="13" s="1"/>
  <c r="M237" i="13" s="1"/>
  <c r="I236" i="13"/>
  <c r="K236" i="13" s="1"/>
  <c r="F236" i="13"/>
  <c r="H236" i="13" s="1"/>
  <c r="L236" i="13" s="1"/>
  <c r="M236" i="13" s="1"/>
  <c r="F235" i="13"/>
  <c r="H235" i="13" s="1"/>
  <c r="L235" i="13" s="1"/>
  <c r="M235" i="13" s="1"/>
  <c r="I234" i="13"/>
  <c r="K234" i="13" s="1"/>
  <c r="F234" i="13"/>
  <c r="H234" i="13" s="1"/>
  <c r="L234" i="13" s="1"/>
  <c r="M234" i="13" s="1"/>
  <c r="F233" i="13"/>
  <c r="H233" i="13" s="1"/>
  <c r="L233" i="13" s="1"/>
  <c r="M233" i="13" s="1"/>
  <c r="I232" i="13"/>
  <c r="K232" i="13" s="1"/>
  <c r="F232" i="13"/>
  <c r="H232" i="13" s="1"/>
  <c r="L232" i="13" s="1"/>
  <c r="M232" i="13" s="1"/>
  <c r="F231" i="13"/>
  <c r="H231" i="13" s="1"/>
  <c r="L231" i="13" s="1"/>
  <c r="M231" i="13" s="1"/>
  <c r="I230" i="13"/>
  <c r="K230" i="13" s="1"/>
  <c r="F230" i="13"/>
  <c r="H230" i="13" s="1"/>
  <c r="L230" i="13" s="1"/>
  <c r="M230" i="13" s="1"/>
  <c r="F229" i="13"/>
  <c r="H229" i="13" s="1"/>
  <c r="L229" i="13" s="1"/>
  <c r="M229" i="13" s="1"/>
  <c r="I228" i="13"/>
  <c r="K228" i="13" s="1"/>
  <c r="F228" i="13"/>
  <c r="H228" i="13" s="1"/>
  <c r="L228" i="13" s="1"/>
  <c r="M228" i="13" s="1"/>
  <c r="F227" i="13"/>
  <c r="H227" i="13" s="1"/>
  <c r="L227" i="13" s="1"/>
  <c r="M227" i="13" s="1"/>
  <c r="I226" i="13"/>
  <c r="K226" i="13" s="1"/>
  <c r="F226" i="13"/>
  <c r="H226" i="13" s="1"/>
  <c r="L226" i="13" s="1"/>
  <c r="M226" i="13" s="1"/>
  <c r="F220" i="13"/>
  <c r="H220" i="13" s="1"/>
  <c r="L220" i="13" s="1"/>
  <c r="M220" i="13" s="1"/>
  <c r="I219" i="13"/>
  <c r="K219" i="13" s="1"/>
  <c r="F219" i="13"/>
  <c r="H219" i="13" s="1"/>
  <c r="L219" i="13" s="1"/>
  <c r="M219" i="13" s="1"/>
  <c r="L218" i="13"/>
  <c r="M218" i="13" s="1"/>
  <c r="R218" i="13" s="1"/>
  <c r="S218" i="13" s="1"/>
  <c r="F218" i="13"/>
  <c r="H218" i="13" s="1"/>
  <c r="I218" i="13" s="1"/>
  <c r="K218" i="13" s="1"/>
  <c r="I217" i="13"/>
  <c r="K217" i="13" s="1"/>
  <c r="F217" i="13"/>
  <c r="H217" i="13" s="1"/>
  <c r="L217" i="13" s="1"/>
  <c r="M217" i="13" s="1"/>
  <c r="F216" i="13"/>
  <c r="H216" i="13" s="1"/>
  <c r="L216" i="13" s="1"/>
  <c r="M216" i="13" s="1"/>
  <c r="F215" i="13"/>
  <c r="H215" i="13" s="1"/>
  <c r="L215" i="13" s="1"/>
  <c r="M215" i="13" s="1"/>
  <c r="I214" i="13"/>
  <c r="K214" i="13" s="1"/>
  <c r="F214" i="13"/>
  <c r="H214" i="13" s="1"/>
  <c r="L214" i="13" s="1"/>
  <c r="M214" i="13" s="1"/>
  <c r="I213" i="13"/>
  <c r="K213" i="13" s="1"/>
  <c r="F213" i="13"/>
  <c r="H213" i="13" s="1"/>
  <c r="L213" i="13" s="1"/>
  <c r="M213" i="13" s="1"/>
  <c r="F212" i="13"/>
  <c r="H212" i="13" s="1"/>
  <c r="L212" i="13" s="1"/>
  <c r="M212" i="13" s="1"/>
  <c r="I211" i="13"/>
  <c r="K211" i="13" s="1"/>
  <c r="F211" i="13"/>
  <c r="H211" i="13" s="1"/>
  <c r="L211" i="13" s="1"/>
  <c r="M211" i="13" s="1"/>
  <c r="F210" i="13"/>
  <c r="H210" i="13" s="1"/>
  <c r="L210" i="13" s="1"/>
  <c r="M210" i="13" s="1"/>
  <c r="I209" i="13"/>
  <c r="K209" i="13" s="1"/>
  <c r="F209" i="13"/>
  <c r="H209" i="13" s="1"/>
  <c r="L209" i="13" s="1"/>
  <c r="M209" i="13" s="1"/>
  <c r="F208" i="13"/>
  <c r="H208" i="13" s="1"/>
  <c r="L208" i="13" s="1"/>
  <c r="M208" i="13" s="1"/>
  <c r="I207" i="13"/>
  <c r="K207" i="13" s="1"/>
  <c r="F207" i="13"/>
  <c r="H207" i="13" s="1"/>
  <c r="L207" i="13" s="1"/>
  <c r="M207" i="13" s="1"/>
  <c r="F206" i="13"/>
  <c r="H206" i="13" s="1"/>
  <c r="L206" i="13" s="1"/>
  <c r="M206" i="13" s="1"/>
  <c r="I205" i="13"/>
  <c r="K205" i="13" s="1"/>
  <c r="F205" i="13"/>
  <c r="H205" i="13" s="1"/>
  <c r="L205" i="13" s="1"/>
  <c r="M205" i="13" s="1"/>
  <c r="F204" i="13"/>
  <c r="H204" i="13" s="1"/>
  <c r="L204" i="13" s="1"/>
  <c r="M204" i="13" s="1"/>
  <c r="I203" i="13"/>
  <c r="K203" i="13" s="1"/>
  <c r="F203" i="13"/>
  <c r="H203" i="13" s="1"/>
  <c r="L203" i="13" s="1"/>
  <c r="M203" i="13" s="1"/>
  <c r="F202" i="13"/>
  <c r="H202" i="13" s="1"/>
  <c r="L202" i="13" s="1"/>
  <c r="M202" i="13" s="1"/>
  <c r="I201" i="13"/>
  <c r="K201" i="13" s="1"/>
  <c r="F201" i="13"/>
  <c r="H201" i="13" s="1"/>
  <c r="L201" i="13" s="1"/>
  <c r="M201" i="13" s="1"/>
  <c r="F200" i="13"/>
  <c r="H200" i="13" s="1"/>
  <c r="L200" i="13" s="1"/>
  <c r="M200" i="13" s="1"/>
  <c r="I199" i="13"/>
  <c r="K199" i="13" s="1"/>
  <c r="F199" i="13"/>
  <c r="H199" i="13" s="1"/>
  <c r="L199" i="13" s="1"/>
  <c r="M199" i="13" s="1"/>
  <c r="H198" i="13"/>
  <c r="L198" i="13" s="1"/>
  <c r="M198" i="13" s="1"/>
  <c r="F198" i="13"/>
  <c r="H197" i="13"/>
  <c r="I197" i="13" s="1"/>
  <c r="K197" i="13" s="1"/>
  <c r="F197" i="13"/>
  <c r="H196" i="13"/>
  <c r="L196" i="13" s="1"/>
  <c r="M196" i="13" s="1"/>
  <c r="F196" i="13"/>
  <c r="H190" i="13"/>
  <c r="I190" i="13" s="1"/>
  <c r="K190" i="13" s="1"/>
  <c r="F190" i="13"/>
  <c r="H189" i="13"/>
  <c r="L189" i="13" s="1"/>
  <c r="M189" i="13" s="1"/>
  <c r="F189" i="13"/>
  <c r="H188" i="13"/>
  <c r="I188" i="13" s="1"/>
  <c r="K188" i="13" s="1"/>
  <c r="F188" i="13"/>
  <c r="H187" i="13"/>
  <c r="L187" i="13" s="1"/>
  <c r="M187" i="13" s="1"/>
  <c r="F187" i="13"/>
  <c r="H186" i="13"/>
  <c r="I186" i="13" s="1"/>
  <c r="K186" i="13" s="1"/>
  <c r="F186" i="13"/>
  <c r="H185" i="13"/>
  <c r="L185" i="13" s="1"/>
  <c r="M185" i="13" s="1"/>
  <c r="F185" i="13"/>
  <c r="H184" i="13"/>
  <c r="I184" i="13" s="1"/>
  <c r="K184" i="13" s="1"/>
  <c r="F184" i="13"/>
  <c r="H183" i="13"/>
  <c r="L183" i="13" s="1"/>
  <c r="M183" i="13" s="1"/>
  <c r="F183" i="13"/>
  <c r="H182" i="13"/>
  <c r="I182" i="13" s="1"/>
  <c r="K182" i="13" s="1"/>
  <c r="F182" i="13"/>
  <c r="H181" i="13"/>
  <c r="L181" i="13" s="1"/>
  <c r="M181" i="13" s="1"/>
  <c r="F181" i="13"/>
  <c r="H180" i="13"/>
  <c r="I180" i="13" s="1"/>
  <c r="K180" i="13" s="1"/>
  <c r="F180" i="13"/>
  <c r="H179" i="13"/>
  <c r="L179" i="13" s="1"/>
  <c r="M179" i="13" s="1"/>
  <c r="F179" i="13"/>
  <c r="H178" i="13"/>
  <c r="I178" i="13" s="1"/>
  <c r="K178" i="13" s="1"/>
  <c r="F178" i="13"/>
  <c r="H177" i="13"/>
  <c r="L177" i="13" s="1"/>
  <c r="M177" i="13" s="1"/>
  <c r="F177" i="13"/>
  <c r="H176" i="13"/>
  <c r="I176" i="13" s="1"/>
  <c r="K176" i="13" s="1"/>
  <c r="F176" i="13"/>
  <c r="H175" i="13"/>
  <c r="F175" i="13"/>
  <c r="H174" i="13"/>
  <c r="F174" i="13"/>
  <c r="H173" i="13"/>
  <c r="F173" i="13"/>
  <c r="H172" i="13"/>
  <c r="F172" i="13"/>
  <c r="H171" i="13"/>
  <c r="F171" i="13"/>
  <c r="H170" i="13"/>
  <c r="F170" i="13"/>
  <c r="H169" i="13"/>
  <c r="F169" i="13"/>
  <c r="H168" i="13"/>
  <c r="F168" i="13"/>
  <c r="H167" i="13"/>
  <c r="F167" i="13"/>
  <c r="H166" i="13"/>
  <c r="F166" i="13"/>
  <c r="F163" i="13"/>
  <c r="F164" i="13" s="1"/>
  <c r="H160" i="13"/>
  <c r="F160" i="13"/>
  <c r="H159" i="13"/>
  <c r="F159" i="13"/>
  <c r="H158" i="13"/>
  <c r="F158" i="13"/>
  <c r="H157" i="13"/>
  <c r="F157" i="13"/>
  <c r="H156" i="13"/>
  <c r="F156" i="13"/>
  <c r="H155" i="13"/>
  <c r="F155" i="13"/>
  <c r="H154" i="13"/>
  <c r="F154" i="13"/>
  <c r="H153" i="13"/>
  <c r="F153" i="13"/>
  <c r="H152" i="13"/>
  <c r="F152" i="13"/>
  <c r="H151" i="13"/>
  <c r="F151" i="13"/>
  <c r="H150" i="13"/>
  <c r="F150" i="13"/>
  <c r="H149" i="13"/>
  <c r="F149" i="13"/>
  <c r="H148" i="13"/>
  <c r="F148" i="13"/>
  <c r="H147" i="13"/>
  <c r="F147" i="13"/>
  <c r="H146" i="13"/>
  <c r="F146" i="13"/>
  <c r="H145" i="13"/>
  <c r="F145" i="13"/>
  <c r="H144" i="13"/>
  <c r="F144" i="13"/>
  <c r="H143" i="13"/>
  <c r="F143" i="13"/>
  <c r="H142" i="13"/>
  <c r="F142" i="13"/>
  <c r="H141" i="13"/>
  <c r="F141" i="13"/>
  <c r="H140" i="13"/>
  <c r="F140" i="13"/>
  <c r="H139" i="13"/>
  <c r="F139" i="13"/>
  <c r="H138" i="13"/>
  <c r="F138" i="13"/>
  <c r="H137" i="13"/>
  <c r="F137" i="13"/>
  <c r="H136" i="13"/>
  <c r="F136" i="13"/>
  <c r="H130" i="13"/>
  <c r="F130" i="13"/>
  <c r="H129" i="13"/>
  <c r="F129" i="13"/>
  <c r="H128" i="13"/>
  <c r="F128" i="13"/>
  <c r="H127" i="13"/>
  <c r="F127" i="13"/>
  <c r="F126" i="13"/>
  <c r="H126" i="13" s="1"/>
  <c r="F125" i="13"/>
  <c r="H125" i="13" s="1"/>
  <c r="F124" i="13"/>
  <c r="H124" i="13" s="1"/>
  <c r="F123" i="13"/>
  <c r="H123" i="13" s="1"/>
  <c r="F122" i="13"/>
  <c r="H122" i="13" s="1"/>
  <c r="F121" i="13"/>
  <c r="H121" i="13" s="1"/>
  <c r="F120" i="13"/>
  <c r="H120" i="13" s="1"/>
  <c r="F119" i="13"/>
  <c r="H119" i="13" s="1"/>
  <c r="F118" i="13"/>
  <c r="H118" i="13" s="1"/>
  <c r="F117" i="13"/>
  <c r="H117" i="13" s="1"/>
  <c r="F116" i="13"/>
  <c r="H116" i="13" s="1"/>
  <c r="F115" i="13"/>
  <c r="H115" i="13" s="1"/>
  <c r="F114" i="13"/>
  <c r="H114" i="13" s="1"/>
  <c r="F113" i="13"/>
  <c r="H113" i="13" s="1"/>
  <c r="F112" i="13"/>
  <c r="H112" i="13" s="1"/>
  <c r="F111" i="13"/>
  <c r="H111" i="13" s="1"/>
  <c r="F110" i="13"/>
  <c r="H110" i="13" s="1"/>
  <c r="F109" i="13"/>
  <c r="H109" i="13" s="1"/>
  <c r="F108" i="13"/>
  <c r="H108" i="13" s="1"/>
  <c r="F107" i="13"/>
  <c r="H107" i="13" s="1"/>
  <c r="F106" i="13"/>
  <c r="H106" i="13" s="1"/>
  <c r="F100" i="13"/>
  <c r="H100" i="13" s="1"/>
  <c r="F99" i="13"/>
  <c r="H99" i="13" s="1"/>
  <c r="F98" i="13"/>
  <c r="H98" i="13" s="1"/>
  <c r="F97" i="13"/>
  <c r="H97" i="13" s="1"/>
  <c r="F96" i="13"/>
  <c r="H96" i="13" s="1"/>
  <c r="F95" i="13"/>
  <c r="H95" i="13" s="1"/>
  <c r="F94" i="13"/>
  <c r="H94" i="13" s="1"/>
  <c r="F93" i="13"/>
  <c r="H93" i="13" s="1"/>
  <c r="F92" i="13"/>
  <c r="H92" i="13" s="1"/>
  <c r="F91" i="13"/>
  <c r="H91" i="13" s="1"/>
  <c r="F90" i="13"/>
  <c r="H90" i="13" s="1"/>
  <c r="F89" i="13"/>
  <c r="H89" i="13" s="1"/>
  <c r="F88" i="13"/>
  <c r="H88" i="13" s="1"/>
  <c r="F87" i="13"/>
  <c r="H87" i="13" s="1"/>
  <c r="F86" i="13"/>
  <c r="H86" i="13" s="1"/>
  <c r="F85" i="13"/>
  <c r="H85" i="13" s="1"/>
  <c r="F84" i="13"/>
  <c r="H84" i="13" s="1"/>
  <c r="F83" i="13"/>
  <c r="H83" i="13" s="1"/>
  <c r="F82" i="13"/>
  <c r="H82" i="13" s="1"/>
  <c r="F81" i="13"/>
  <c r="H81" i="13" s="1"/>
  <c r="F80" i="13"/>
  <c r="H80" i="13" s="1"/>
  <c r="F79" i="13"/>
  <c r="H79" i="13" s="1"/>
  <c r="F78" i="13"/>
  <c r="H78" i="13" s="1"/>
  <c r="F77" i="13"/>
  <c r="H77" i="13" s="1"/>
  <c r="F76" i="13"/>
  <c r="H76" i="13" s="1"/>
  <c r="F68" i="13"/>
  <c r="H68" i="13" s="1"/>
  <c r="I68" i="13" s="1"/>
  <c r="F67" i="13"/>
  <c r="H67" i="13" s="1"/>
  <c r="I67" i="13" s="1"/>
  <c r="F66" i="13"/>
  <c r="H66" i="13" s="1"/>
  <c r="I66" i="13" s="1"/>
  <c r="F65" i="13"/>
  <c r="H65" i="13" s="1"/>
  <c r="I65" i="13" s="1"/>
  <c r="F64" i="13"/>
  <c r="H64" i="13" s="1"/>
  <c r="I64" i="13" s="1"/>
  <c r="F63" i="13"/>
  <c r="H63" i="13" s="1"/>
  <c r="I63" i="13" s="1"/>
  <c r="F62" i="13"/>
  <c r="H62" i="13" s="1"/>
  <c r="I62" i="13" s="1"/>
  <c r="F61" i="13"/>
  <c r="H61" i="13" s="1"/>
  <c r="I61" i="13" s="1"/>
  <c r="F60" i="13"/>
  <c r="H60" i="13" s="1"/>
  <c r="I60" i="13" s="1"/>
  <c r="F59" i="13"/>
  <c r="H59" i="13" s="1"/>
  <c r="I59" i="13" s="1"/>
  <c r="F58" i="13"/>
  <c r="H58" i="13" s="1"/>
  <c r="I58" i="13" s="1"/>
  <c r="F57" i="13"/>
  <c r="H57" i="13" s="1"/>
  <c r="I57" i="13" s="1"/>
  <c r="F56" i="13"/>
  <c r="H56" i="13" s="1"/>
  <c r="I56" i="13" s="1"/>
  <c r="F55" i="13"/>
  <c r="H55" i="13" s="1"/>
  <c r="I55" i="13" s="1"/>
  <c r="F54" i="13"/>
  <c r="H54" i="13" s="1"/>
  <c r="I54" i="13" s="1"/>
  <c r="F53" i="13"/>
  <c r="H53" i="13" s="1"/>
  <c r="I53" i="13" s="1"/>
  <c r="F52" i="13"/>
  <c r="H52" i="13" s="1"/>
  <c r="I52" i="13" s="1"/>
  <c r="F51" i="13"/>
  <c r="H51" i="13" s="1"/>
  <c r="I51" i="13" s="1"/>
  <c r="F50" i="13"/>
  <c r="H50" i="13" s="1"/>
  <c r="I50" i="13" s="1"/>
  <c r="F49" i="13"/>
  <c r="H49" i="13" s="1"/>
  <c r="I49" i="13" s="1"/>
  <c r="F48" i="13"/>
  <c r="H48" i="13" s="1"/>
  <c r="I48" i="13" s="1"/>
  <c r="F47" i="13"/>
  <c r="H47" i="13" s="1"/>
  <c r="I47" i="13" s="1"/>
  <c r="F46" i="13"/>
  <c r="H46" i="13" s="1"/>
  <c r="I46" i="13" s="1"/>
  <c r="F45" i="13"/>
  <c r="H45" i="13" s="1"/>
  <c r="I45" i="13" s="1"/>
  <c r="F44" i="13"/>
  <c r="H44" i="13" s="1"/>
  <c r="I44" i="13" s="1"/>
  <c r="H31" i="13"/>
  <c r="I31" i="13" s="1"/>
  <c r="N31" i="13" s="1"/>
  <c r="O31" i="13" s="1"/>
  <c r="H30" i="13"/>
  <c r="I30" i="13" s="1"/>
  <c r="N30" i="13" s="1"/>
  <c r="O30" i="13" s="1"/>
  <c r="H29" i="13"/>
  <c r="I29" i="13" s="1"/>
  <c r="N29" i="13" s="1"/>
  <c r="O29" i="13" s="1"/>
  <c r="H28" i="13"/>
  <c r="I28" i="13" s="1"/>
  <c r="N28" i="13" s="1"/>
  <c r="O28" i="13" s="1"/>
  <c r="H27" i="13"/>
  <c r="I27" i="13" s="1"/>
  <c r="N27" i="13" s="1"/>
  <c r="O27" i="13" s="1"/>
  <c r="H26" i="13"/>
  <c r="I26" i="13" s="1"/>
  <c r="N26" i="13" s="1"/>
  <c r="O26" i="13" s="1"/>
  <c r="H25" i="13"/>
  <c r="I25" i="13" s="1"/>
  <c r="N25" i="13" s="1"/>
  <c r="O25" i="13" s="1"/>
  <c r="H24" i="13"/>
  <c r="I24" i="13" s="1"/>
  <c r="N24" i="13" s="1"/>
  <c r="O24" i="13" s="1"/>
  <c r="H23" i="13"/>
  <c r="I23" i="13" s="1"/>
  <c r="H22" i="13"/>
  <c r="I22" i="13" s="1"/>
  <c r="N22" i="13" s="1"/>
  <c r="O22" i="13" s="1"/>
  <c r="H21" i="13"/>
  <c r="I21" i="13" s="1"/>
  <c r="N21" i="13" s="1"/>
  <c r="O21" i="13" s="1"/>
  <c r="H20" i="13"/>
  <c r="I20" i="13" s="1"/>
  <c r="N20" i="13" s="1"/>
  <c r="O20" i="13" s="1"/>
  <c r="H19" i="13"/>
  <c r="I19" i="13" s="1"/>
  <c r="N19" i="13" s="1"/>
  <c r="O19" i="13" s="1"/>
  <c r="H18" i="13"/>
  <c r="I18" i="13" s="1"/>
  <c r="N18" i="13" s="1"/>
  <c r="O18" i="13" s="1"/>
  <c r="H17" i="13"/>
  <c r="I17" i="13" s="1"/>
  <c r="N17" i="13" s="1"/>
  <c r="O17" i="13" s="1"/>
  <c r="H16" i="13"/>
  <c r="I16" i="13" s="1"/>
  <c r="N16" i="13" s="1"/>
  <c r="O16" i="13" s="1"/>
  <c r="H15" i="13"/>
  <c r="I15" i="13" s="1"/>
  <c r="N15" i="13" s="1"/>
  <c r="O15" i="13" s="1"/>
  <c r="H14" i="13"/>
  <c r="I14" i="13" s="1"/>
  <c r="N14" i="13" s="1"/>
  <c r="O14" i="13" s="1"/>
  <c r="H13" i="13"/>
  <c r="I13" i="13" s="1"/>
  <c r="N13" i="13" s="1"/>
  <c r="O13" i="13" s="1"/>
  <c r="H12" i="13"/>
  <c r="I12" i="13" s="1"/>
  <c r="N12" i="13" s="1"/>
  <c r="O12" i="13" s="1"/>
  <c r="H11" i="13"/>
  <c r="I11" i="13" s="1"/>
  <c r="N11" i="13" s="1"/>
  <c r="O11" i="13" s="1"/>
  <c r="H10" i="13"/>
  <c r="I10" i="13" s="1"/>
  <c r="N10" i="13" s="1"/>
  <c r="O10" i="13" s="1"/>
  <c r="H9" i="13"/>
  <c r="I9" i="13" s="1"/>
  <c r="N9" i="13" s="1"/>
  <c r="O9" i="13" s="1"/>
  <c r="H8" i="13"/>
  <c r="I8" i="13" s="1"/>
  <c r="N8" i="13" s="1"/>
  <c r="O8" i="13" s="1"/>
  <c r="H7" i="13"/>
  <c r="I7" i="13" s="1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35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68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Q112" i="3"/>
  <c r="Q113" i="3"/>
  <c r="Q114" i="3"/>
  <c r="Q115" i="3"/>
  <c r="Q116" i="3"/>
  <c r="Q117" i="3"/>
  <c r="Q118" i="3"/>
  <c r="Q119" i="3"/>
  <c r="Q120" i="3"/>
  <c r="Q121" i="3"/>
  <c r="Q122" i="3"/>
  <c r="Q123" i="3"/>
  <c r="Q99" i="3"/>
  <c r="F88" i="7"/>
  <c r="G88" i="7" s="1"/>
  <c r="H88" i="7" s="1"/>
  <c r="I88" i="7" s="1"/>
  <c r="J88" i="7" s="1"/>
  <c r="F87" i="7"/>
  <c r="G87" i="7" s="1"/>
  <c r="H87" i="7" s="1"/>
  <c r="I87" i="7" s="1"/>
  <c r="J87" i="7" s="1"/>
  <c r="F86" i="7"/>
  <c r="G86" i="7" s="1"/>
  <c r="H86" i="7" s="1"/>
  <c r="I86" i="7" s="1"/>
  <c r="J86" i="7" s="1"/>
  <c r="F85" i="7"/>
  <c r="G85" i="7" s="1"/>
  <c r="H85" i="7" s="1"/>
  <c r="I85" i="7" s="1"/>
  <c r="J85" i="7" s="1"/>
  <c r="F84" i="7"/>
  <c r="G84" i="7" s="1"/>
  <c r="H84" i="7" s="1"/>
  <c r="I84" i="7" s="1"/>
  <c r="J84" i="7" s="1"/>
  <c r="L247" i="3" l="1"/>
  <c r="M247" i="3" s="1"/>
  <c r="N48" i="13"/>
  <c r="O48" i="13" s="1"/>
  <c r="K48" i="13"/>
  <c r="N56" i="13"/>
  <c r="O56" i="13" s="1"/>
  <c r="K56" i="13"/>
  <c r="F41" i="13"/>
  <c r="N60" i="13"/>
  <c r="O60" i="13" s="1"/>
  <c r="K60" i="13"/>
  <c r="N68" i="13"/>
  <c r="O68" i="13" s="1"/>
  <c r="K68" i="13"/>
  <c r="I87" i="13"/>
  <c r="K87" i="13" s="1"/>
  <c r="L87" i="13"/>
  <c r="M87" i="13" s="1"/>
  <c r="N45" i="13"/>
  <c r="O45" i="13" s="1"/>
  <c r="K45" i="13"/>
  <c r="N49" i="13"/>
  <c r="O49" i="13" s="1"/>
  <c r="K49" i="13"/>
  <c r="N53" i="13"/>
  <c r="O53" i="13" s="1"/>
  <c r="K53" i="13"/>
  <c r="N57" i="13"/>
  <c r="O57" i="13" s="1"/>
  <c r="K57" i="13"/>
  <c r="N61" i="13"/>
  <c r="O61" i="13" s="1"/>
  <c r="K61" i="13"/>
  <c r="N65" i="13"/>
  <c r="O65" i="13" s="1"/>
  <c r="K65" i="13"/>
  <c r="L76" i="13"/>
  <c r="M76" i="13" s="1"/>
  <c r="I76" i="13"/>
  <c r="L80" i="13"/>
  <c r="M80" i="13" s="1"/>
  <c r="I80" i="13"/>
  <c r="K80" i="13" s="1"/>
  <c r="L84" i="13"/>
  <c r="M84" i="13" s="1"/>
  <c r="I84" i="13"/>
  <c r="K84" i="13" s="1"/>
  <c r="L88" i="13"/>
  <c r="M88" i="13" s="1"/>
  <c r="I88" i="13"/>
  <c r="K88" i="13" s="1"/>
  <c r="L92" i="13"/>
  <c r="M92" i="13" s="1"/>
  <c r="I92" i="13"/>
  <c r="L96" i="13"/>
  <c r="M96" i="13" s="1"/>
  <c r="I96" i="13"/>
  <c r="K96" i="13" s="1"/>
  <c r="L100" i="13"/>
  <c r="M100" i="13" s="1"/>
  <c r="I100" i="13"/>
  <c r="K100" i="13" s="1"/>
  <c r="L109" i="13"/>
  <c r="M109" i="13" s="1"/>
  <c r="I109" i="13"/>
  <c r="K109" i="13" s="1"/>
  <c r="L113" i="13"/>
  <c r="M113" i="13" s="1"/>
  <c r="I113" i="13"/>
  <c r="K113" i="13" s="1"/>
  <c r="L117" i="13"/>
  <c r="M117" i="13" s="1"/>
  <c r="I117" i="13"/>
  <c r="K117" i="13" s="1"/>
  <c r="L121" i="13"/>
  <c r="M121" i="13" s="1"/>
  <c r="I121" i="13"/>
  <c r="K121" i="13" s="1"/>
  <c r="L125" i="13"/>
  <c r="M125" i="13" s="1"/>
  <c r="I125" i="13"/>
  <c r="K125" i="13" s="1"/>
  <c r="N46" i="13"/>
  <c r="O46" i="13" s="1"/>
  <c r="K46" i="13"/>
  <c r="N54" i="13"/>
  <c r="O54" i="13" s="1"/>
  <c r="K54" i="13"/>
  <c r="N66" i="13"/>
  <c r="O66" i="13" s="1"/>
  <c r="K66" i="13"/>
  <c r="I81" i="13"/>
  <c r="K81" i="13" s="1"/>
  <c r="L81" i="13"/>
  <c r="M81" i="13" s="1"/>
  <c r="I85" i="13"/>
  <c r="K85" i="13" s="1"/>
  <c r="L85" i="13"/>
  <c r="M85" i="13" s="1"/>
  <c r="I93" i="13"/>
  <c r="K93" i="13" s="1"/>
  <c r="L93" i="13"/>
  <c r="M93" i="13" s="1"/>
  <c r="I97" i="13"/>
  <c r="K97" i="13" s="1"/>
  <c r="L97" i="13"/>
  <c r="M97" i="13" s="1"/>
  <c r="I106" i="13"/>
  <c r="L106" i="13"/>
  <c r="M106" i="13" s="1"/>
  <c r="I110" i="13"/>
  <c r="K110" i="13" s="1"/>
  <c r="L110" i="13"/>
  <c r="M110" i="13" s="1"/>
  <c r="I114" i="13"/>
  <c r="K114" i="13" s="1"/>
  <c r="L114" i="13"/>
  <c r="M114" i="13" s="1"/>
  <c r="I118" i="13"/>
  <c r="K118" i="13" s="1"/>
  <c r="L118" i="13"/>
  <c r="M118" i="13" s="1"/>
  <c r="I122" i="13"/>
  <c r="L122" i="13"/>
  <c r="M122" i="13" s="1"/>
  <c r="I126" i="13"/>
  <c r="K126" i="13" s="1"/>
  <c r="L126" i="13"/>
  <c r="M126" i="13" s="1"/>
  <c r="N50" i="13"/>
  <c r="O50" i="13" s="1"/>
  <c r="K50" i="13"/>
  <c r="N58" i="13"/>
  <c r="O58" i="13" s="1"/>
  <c r="K58" i="13"/>
  <c r="N62" i="13"/>
  <c r="O62" i="13" s="1"/>
  <c r="K62" i="13"/>
  <c r="I77" i="13"/>
  <c r="K77" i="13" s="1"/>
  <c r="L77" i="13"/>
  <c r="M77" i="13" s="1"/>
  <c r="I89" i="13"/>
  <c r="K89" i="13" s="1"/>
  <c r="L89" i="13"/>
  <c r="M89" i="13" s="1"/>
  <c r="N7" i="13"/>
  <c r="O7" i="13" s="1"/>
  <c r="E4" i="13"/>
  <c r="F4" i="13"/>
  <c r="N23" i="13"/>
  <c r="O23" i="13" s="1"/>
  <c r="N47" i="13"/>
  <c r="O47" i="13" s="1"/>
  <c r="K47" i="13"/>
  <c r="N51" i="13"/>
  <c r="O51" i="13" s="1"/>
  <c r="K51" i="13"/>
  <c r="N55" i="13"/>
  <c r="O55" i="13" s="1"/>
  <c r="K55" i="13"/>
  <c r="N59" i="13"/>
  <c r="O59" i="13" s="1"/>
  <c r="K59" i="13"/>
  <c r="N63" i="13"/>
  <c r="O63" i="13" s="1"/>
  <c r="K63" i="13"/>
  <c r="N67" i="13"/>
  <c r="O67" i="13" s="1"/>
  <c r="K67" i="13"/>
  <c r="L78" i="13"/>
  <c r="M78" i="13" s="1"/>
  <c r="I78" i="13"/>
  <c r="K78" i="13" s="1"/>
  <c r="L82" i="13"/>
  <c r="M82" i="13" s="1"/>
  <c r="I82" i="13"/>
  <c r="K82" i="13" s="1"/>
  <c r="L86" i="13"/>
  <c r="M86" i="13" s="1"/>
  <c r="I86" i="13"/>
  <c r="K86" i="13" s="1"/>
  <c r="L90" i="13"/>
  <c r="M90" i="13" s="1"/>
  <c r="I90" i="13"/>
  <c r="K90" i="13" s="1"/>
  <c r="L94" i="13"/>
  <c r="M94" i="13" s="1"/>
  <c r="I94" i="13"/>
  <c r="K94" i="13" s="1"/>
  <c r="L98" i="13"/>
  <c r="M98" i="13" s="1"/>
  <c r="I98" i="13"/>
  <c r="K98" i="13" s="1"/>
  <c r="L107" i="13"/>
  <c r="M107" i="13" s="1"/>
  <c r="I107" i="13"/>
  <c r="K107" i="13" s="1"/>
  <c r="L111" i="13"/>
  <c r="M111" i="13" s="1"/>
  <c r="I111" i="13"/>
  <c r="K111" i="13" s="1"/>
  <c r="L115" i="13"/>
  <c r="M115" i="13" s="1"/>
  <c r="I115" i="13"/>
  <c r="K115" i="13" s="1"/>
  <c r="L119" i="13"/>
  <c r="M119" i="13" s="1"/>
  <c r="I119" i="13"/>
  <c r="K119" i="13" s="1"/>
  <c r="L123" i="13"/>
  <c r="M123" i="13" s="1"/>
  <c r="I123" i="13"/>
  <c r="K123" i="13" s="1"/>
  <c r="N44" i="13"/>
  <c r="O44" i="13" s="1"/>
  <c r="E41" i="13"/>
  <c r="K44" i="13"/>
  <c r="N52" i="13"/>
  <c r="O52" i="13" s="1"/>
  <c r="K52" i="13"/>
  <c r="N64" i="13"/>
  <c r="O64" i="13" s="1"/>
  <c r="K64" i="13"/>
  <c r="I79" i="13"/>
  <c r="K79" i="13" s="1"/>
  <c r="L79" i="13"/>
  <c r="M79" i="13" s="1"/>
  <c r="I83" i="13"/>
  <c r="K83" i="13" s="1"/>
  <c r="L83" i="13"/>
  <c r="M83" i="13" s="1"/>
  <c r="I91" i="13"/>
  <c r="K91" i="13" s="1"/>
  <c r="L91" i="13"/>
  <c r="M91" i="13" s="1"/>
  <c r="I95" i="13"/>
  <c r="K95" i="13" s="1"/>
  <c r="L95" i="13"/>
  <c r="M95" i="13" s="1"/>
  <c r="I99" i="13"/>
  <c r="K99" i="13" s="1"/>
  <c r="L99" i="13"/>
  <c r="M99" i="13" s="1"/>
  <c r="I108" i="13"/>
  <c r="K108" i="13" s="1"/>
  <c r="L108" i="13"/>
  <c r="M108" i="13" s="1"/>
  <c r="I112" i="13"/>
  <c r="K112" i="13" s="1"/>
  <c r="L112" i="13"/>
  <c r="M112" i="13" s="1"/>
  <c r="I116" i="13"/>
  <c r="K116" i="13" s="1"/>
  <c r="L116" i="13"/>
  <c r="M116" i="13" s="1"/>
  <c r="I120" i="13"/>
  <c r="K120" i="13" s="1"/>
  <c r="L120" i="13"/>
  <c r="M120" i="13" s="1"/>
  <c r="I124" i="13"/>
  <c r="K124" i="13" s="1"/>
  <c r="L124" i="13"/>
  <c r="M124" i="13" s="1"/>
  <c r="I128" i="13"/>
  <c r="K128" i="13" s="1"/>
  <c r="L128" i="13"/>
  <c r="M128" i="13" s="1"/>
  <c r="I130" i="13"/>
  <c r="K130" i="13" s="1"/>
  <c r="L130" i="13"/>
  <c r="M130" i="13" s="1"/>
  <c r="L136" i="13"/>
  <c r="M136" i="13" s="1"/>
  <c r="I136" i="13"/>
  <c r="L138" i="13"/>
  <c r="M138" i="13" s="1"/>
  <c r="I138" i="13"/>
  <c r="K138" i="13" s="1"/>
  <c r="L140" i="13"/>
  <c r="M140" i="13" s="1"/>
  <c r="I140" i="13"/>
  <c r="K140" i="13" s="1"/>
  <c r="L142" i="13"/>
  <c r="M142" i="13" s="1"/>
  <c r="I142" i="13"/>
  <c r="K142" i="13" s="1"/>
  <c r="L144" i="13"/>
  <c r="M144" i="13" s="1"/>
  <c r="I144" i="13"/>
  <c r="K144" i="13" s="1"/>
  <c r="L146" i="13"/>
  <c r="M146" i="13" s="1"/>
  <c r="I146" i="13"/>
  <c r="K146" i="13" s="1"/>
  <c r="L148" i="13"/>
  <c r="M148" i="13" s="1"/>
  <c r="I148" i="13"/>
  <c r="K148" i="13" s="1"/>
  <c r="L150" i="13"/>
  <c r="M150" i="13" s="1"/>
  <c r="I150" i="13"/>
  <c r="K150" i="13" s="1"/>
  <c r="L152" i="13"/>
  <c r="M152" i="13" s="1"/>
  <c r="I152" i="13"/>
  <c r="L154" i="13"/>
  <c r="M154" i="13" s="1"/>
  <c r="I154" i="13"/>
  <c r="K154" i="13" s="1"/>
  <c r="L156" i="13"/>
  <c r="M156" i="13" s="1"/>
  <c r="I156" i="13"/>
  <c r="K156" i="13" s="1"/>
  <c r="L158" i="13"/>
  <c r="M158" i="13" s="1"/>
  <c r="I158" i="13"/>
  <c r="K158" i="13" s="1"/>
  <c r="L160" i="13"/>
  <c r="M160" i="13" s="1"/>
  <c r="I160" i="13"/>
  <c r="K160" i="13" s="1"/>
  <c r="I166" i="13"/>
  <c r="L166" i="13"/>
  <c r="M166" i="13" s="1"/>
  <c r="I168" i="13"/>
  <c r="K168" i="13" s="1"/>
  <c r="L168" i="13"/>
  <c r="M168" i="13" s="1"/>
  <c r="I170" i="13"/>
  <c r="K170" i="13" s="1"/>
  <c r="L170" i="13"/>
  <c r="M170" i="13" s="1"/>
  <c r="I172" i="13"/>
  <c r="K172" i="13" s="1"/>
  <c r="L172" i="13"/>
  <c r="M172" i="13" s="1"/>
  <c r="I174" i="13"/>
  <c r="K174" i="13" s="1"/>
  <c r="L174" i="13"/>
  <c r="M174" i="13" s="1"/>
  <c r="R177" i="13"/>
  <c r="S177" i="13" s="1"/>
  <c r="N177" i="13"/>
  <c r="O177" i="13" s="1"/>
  <c r="R179" i="13"/>
  <c r="S179" i="13" s="1"/>
  <c r="N179" i="13"/>
  <c r="O179" i="13" s="1"/>
  <c r="R181" i="13"/>
  <c r="S181" i="13" s="1"/>
  <c r="N181" i="13"/>
  <c r="O181" i="13" s="1"/>
  <c r="R183" i="13"/>
  <c r="S183" i="13" s="1"/>
  <c r="N183" i="13"/>
  <c r="O183" i="13" s="1"/>
  <c r="R185" i="13"/>
  <c r="S185" i="13" s="1"/>
  <c r="N185" i="13"/>
  <c r="O185" i="13" s="1"/>
  <c r="R187" i="13"/>
  <c r="S187" i="13" s="1"/>
  <c r="N187" i="13"/>
  <c r="O187" i="13" s="1"/>
  <c r="R189" i="13"/>
  <c r="S189" i="13" s="1"/>
  <c r="N189" i="13"/>
  <c r="O189" i="13" s="1"/>
  <c r="R196" i="13"/>
  <c r="S196" i="13" s="1"/>
  <c r="N196" i="13"/>
  <c r="O196" i="13" s="1"/>
  <c r="R198" i="13"/>
  <c r="S198" i="13" s="1"/>
  <c r="N198" i="13"/>
  <c r="O198" i="13" s="1"/>
  <c r="R201" i="13"/>
  <c r="S201" i="13" s="1"/>
  <c r="N201" i="13"/>
  <c r="O201" i="13" s="1"/>
  <c r="R206" i="13"/>
  <c r="S206" i="13" s="1"/>
  <c r="N206" i="13"/>
  <c r="O206" i="13" s="1"/>
  <c r="R209" i="13"/>
  <c r="S209" i="13" s="1"/>
  <c r="N209" i="13"/>
  <c r="O209" i="13" s="1"/>
  <c r="N214" i="13"/>
  <c r="O214" i="13" s="1"/>
  <c r="R214" i="13"/>
  <c r="S214" i="13" s="1"/>
  <c r="N217" i="13"/>
  <c r="O217" i="13" s="1"/>
  <c r="R217" i="13"/>
  <c r="S217" i="13" s="1"/>
  <c r="R219" i="13"/>
  <c r="S219" i="13" s="1"/>
  <c r="N219" i="13"/>
  <c r="O219" i="13" s="1"/>
  <c r="R229" i="13"/>
  <c r="S229" i="13" s="1"/>
  <c r="N229" i="13"/>
  <c r="O229" i="13" s="1"/>
  <c r="N232" i="13"/>
  <c r="O232" i="13" s="1"/>
  <c r="R232" i="13"/>
  <c r="S232" i="13" s="1"/>
  <c r="R237" i="13"/>
  <c r="S237" i="13" s="1"/>
  <c r="N237" i="13"/>
  <c r="O237" i="13" s="1"/>
  <c r="N240" i="13"/>
  <c r="O240" i="13" s="1"/>
  <c r="R240" i="13"/>
  <c r="S240" i="13" s="1"/>
  <c r="R245" i="13"/>
  <c r="S245" i="13" s="1"/>
  <c r="N245" i="13"/>
  <c r="O245" i="13" s="1"/>
  <c r="N248" i="13"/>
  <c r="O248" i="13" s="1"/>
  <c r="R248" i="13"/>
  <c r="S248" i="13" s="1"/>
  <c r="N199" i="13"/>
  <c r="O199" i="13" s="1"/>
  <c r="R199" i="13"/>
  <c r="S199" i="13" s="1"/>
  <c r="R204" i="13"/>
  <c r="S204" i="13" s="1"/>
  <c r="N204" i="13"/>
  <c r="O204" i="13" s="1"/>
  <c r="N207" i="13"/>
  <c r="O207" i="13" s="1"/>
  <c r="R207" i="13"/>
  <c r="S207" i="13" s="1"/>
  <c r="R212" i="13"/>
  <c r="S212" i="13" s="1"/>
  <c r="N212" i="13"/>
  <c r="O212" i="13" s="1"/>
  <c r="R227" i="13"/>
  <c r="S227" i="13" s="1"/>
  <c r="N227" i="13"/>
  <c r="O227" i="13" s="1"/>
  <c r="R230" i="13"/>
  <c r="S230" i="13" s="1"/>
  <c r="N230" i="13"/>
  <c r="O230" i="13" s="1"/>
  <c r="R235" i="13"/>
  <c r="S235" i="13" s="1"/>
  <c r="N235" i="13"/>
  <c r="O235" i="13" s="1"/>
  <c r="R238" i="13"/>
  <c r="S238" i="13" s="1"/>
  <c r="N238" i="13"/>
  <c r="O238" i="13" s="1"/>
  <c r="R243" i="13"/>
  <c r="S243" i="13" s="1"/>
  <c r="N243" i="13"/>
  <c r="O243" i="13" s="1"/>
  <c r="R246" i="13"/>
  <c r="S246" i="13" s="1"/>
  <c r="N246" i="13"/>
  <c r="O246" i="13" s="1"/>
  <c r="R256" i="13"/>
  <c r="S256" i="13" s="1"/>
  <c r="N256" i="13"/>
  <c r="O256" i="13" s="1"/>
  <c r="L127" i="13"/>
  <c r="M127" i="13" s="1"/>
  <c r="I127" i="13"/>
  <c r="K127" i="13" s="1"/>
  <c r="L129" i="13"/>
  <c r="M129" i="13" s="1"/>
  <c r="I129" i="13"/>
  <c r="K129" i="13" s="1"/>
  <c r="I137" i="13"/>
  <c r="K137" i="13" s="1"/>
  <c r="L137" i="13"/>
  <c r="M137" i="13" s="1"/>
  <c r="I139" i="13"/>
  <c r="K139" i="13" s="1"/>
  <c r="L139" i="13"/>
  <c r="M139" i="13" s="1"/>
  <c r="I141" i="13"/>
  <c r="K141" i="13" s="1"/>
  <c r="L141" i="13"/>
  <c r="M141" i="13" s="1"/>
  <c r="I143" i="13"/>
  <c r="K143" i="13" s="1"/>
  <c r="L143" i="13"/>
  <c r="M143" i="13" s="1"/>
  <c r="I145" i="13"/>
  <c r="K145" i="13" s="1"/>
  <c r="L145" i="13"/>
  <c r="M145" i="13" s="1"/>
  <c r="I147" i="13"/>
  <c r="K147" i="13" s="1"/>
  <c r="L147" i="13"/>
  <c r="M147" i="13" s="1"/>
  <c r="I149" i="13"/>
  <c r="K149" i="13" s="1"/>
  <c r="L149" i="13"/>
  <c r="M149" i="13" s="1"/>
  <c r="I151" i="13"/>
  <c r="K151" i="13" s="1"/>
  <c r="L151" i="13"/>
  <c r="M151" i="13" s="1"/>
  <c r="I153" i="13"/>
  <c r="K153" i="13" s="1"/>
  <c r="L153" i="13"/>
  <c r="M153" i="13" s="1"/>
  <c r="I155" i="13"/>
  <c r="K155" i="13" s="1"/>
  <c r="L155" i="13"/>
  <c r="M155" i="13" s="1"/>
  <c r="I157" i="13"/>
  <c r="K157" i="13" s="1"/>
  <c r="L157" i="13"/>
  <c r="M157" i="13" s="1"/>
  <c r="I159" i="13"/>
  <c r="K159" i="13" s="1"/>
  <c r="L159" i="13"/>
  <c r="M159" i="13" s="1"/>
  <c r="L167" i="13"/>
  <c r="M167" i="13" s="1"/>
  <c r="I167" i="13"/>
  <c r="K167" i="13" s="1"/>
  <c r="L169" i="13"/>
  <c r="M169" i="13" s="1"/>
  <c r="I169" i="13"/>
  <c r="K169" i="13" s="1"/>
  <c r="L171" i="13"/>
  <c r="M171" i="13" s="1"/>
  <c r="I171" i="13"/>
  <c r="K171" i="13" s="1"/>
  <c r="L173" i="13"/>
  <c r="M173" i="13" s="1"/>
  <c r="I173" i="13"/>
  <c r="K173" i="13" s="1"/>
  <c r="L175" i="13"/>
  <c r="M175" i="13" s="1"/>
  <c r="I175" i="13"/>
  <c r="K175" i="13" s="1"/>
  <c r="R202" i="13"/>
  <c r="S202" i="13" s="1"/>
  <c r="N202" i="13"/>
  <c r="O202" i="13" s="1"/>
  <c r="R205" i="13"/>
  <c r="S205" i="13" s="1"/>
  <c r="N205" i="13"/>
  <c r="O205" i="13" s="1"/>
  <c r="R210" i="13"/>
  <c r="S210" i="13" s="1"/>
  <c r="N210" i="13"/>
  <c r="O210" i="13" s="1"/>
  <c r="R213" i="13"/>
  <c r="S213" i="13" s="1"/>
  <c r="N213" i="13"/>
  <c r="O213" i="13" s="1"/>
  <c r="R215" i="13"/>
  <c r="S215" i="13" s="1"/>
  <c r="N215" i="13"/>
  <c r="O215" i="13" s="1"/>
  <c r="R220" i="13"/>
  <c r="S220" i="13" s="1"/>
  <c r="N220" i="13"/>
  <c r="O220" i="13" s="1"/>
  <c r="P213" i="13"/>
  <c r="Q213" i="13" s="1"/>
  <c r="N228" i="13"/>
  <c r="O228" i="13" s="1"/>
  <c r="R228" i="13"/>
  <c r="S228" i="13" s="1"/>
  <c r="R233" i="13"/>
  <c r="S233" i="13" s="1"/>
  <c r="N233" i="13"/>
  <c r="O233" i="13" s="1"/>
  <c r="N236" i="13"/>
  <c r="O236" i="13" s="1"/>
  <c r="R236" i="13"/>
  <c r="S236" i="13" s="1"/>
  <c r="R241" i="13"/>
  <c r="S241" i="13" s="1"/>
  <c r="N241" i="13"/>
  <c r="O241" i="13" s="1"/>
  <c r="N244" i="13"/>
  <c r="O244" i="13" s="1"/>
  <c r="R244" i="13"/>
  <c r="S244" i="13" s="1"/>
  <c r="R249" i="13"/>
  <c r="S249" i="13" s="1"/>
  <c r="N249" i="13"/>
  <c r="O249" i="13" s="1"/>
  <c r="R200" i="13"/>
  <c r="S200" i="13" s="1"/>
  <c r="N200" i="13"/>
  <c r="O200" i="13" s="1"/>
  <c r="N203" i="13"/>
  <c r="O203" i="13" s="1"/>
  <c r="R203" i="13"/>
  <c r="S203" i="13" s="1"/>
  <c r="R208" i="13"/>
  <c r="S208" i="13" s="1"/>
  <c r="N208" i="13"/>
  <c r="O208" i="13" s="1"/>
  <c r="N211" i="13"/>
  <c r="O211" i="13" s="1"/>
  <c r="P215" i="13"/>
  <c r="Q215" i="13" s="1"/>
  <c r="R211" i="13"/>
  <c r="S211" i="13" s="1"/>
  <c r="R216" i="13"/>
  <c r="S216" i="13" s="1"/>
  <c r="N216" i="13"/>
  <c r="O216" i="13" s="1"/>
  <c r="R226" i="13"/>
  <c r="S226" i="13" s="1"/>
  <c r="N226" i="13"/>
  <c r="O226" i="13" s="1"/>
  <c r="R231" i="13"/>
  <c r="S231" i="13" s="1"/>
  <c r="N231" i="13"/>
  <c r="O231" i="13" s="1"/>
  <c r="R234" i="13"/>
  <c r="S234" i="13" s="1"/>
  <c r="N234" i="13"/>
  <c r="O234" i="13" s="1"/>
  <c r="R239" i="13"/>
  <c r="S239" i="13" s="1"/>
  <c r="N239" i="13"/>
  <c r="O239" i="13" s="1"/>
  <c r="R242" i="13"/>
  <c r="S242" i="13" s="1"/>
  <c r="N242" i="13"/>
  <c r="O242" i="13" s="1"/>
  <c r="R247" i="13"/>
  <c r="S247" i="13" s="1"/>
  <c r="N247" i="13"/>
  <c r="O247" i="13" s="1"/>
  <c r="R250" i="13"/>
  <c r="S250" i="13" s="1"/>
  <c r="N250" i="13"/>
  <c r="O250" i="13" s="1"/>
  <c r="L176" i="13"/>
  <c r="M176" i="13" s="1"/>
  <c r="I177" i="13"/>
  <c r="K177" i="13" s="1"/>
  <c r="L178" i="13"/>
  <c r="M178" i="13" s="1"/>
  <c r="I179" i="13"/>
  <c r="K179" i="13" s="1"/>
  <c r="L180" i="13"/>
  <c r="M180" i="13" s="1"/>
  <c r="I181" i="13"/>
  <c r="K181" i="13" s="1"/>
  <c r="L182" i="13"/>
  <c r="M182" i="13" s="1"/>
  <c r="I183" i="13"/>
  <c r="K183" i="13" s="1"/>
  <c r="L184" i="13"/>
  <c r="M184" i="13" s="1"/>
  <c r="I185" i="13"/>
  <c r="K185" i="13" s="1"/>
  <c r="L186" i="13"/>
  <c r="M186" i="13" s="1"/>
  <c r="I187" i="13"/>
  <c r="K187" i="13" s="1"/>
  <c r="L188" i="13"/>
  <c r="M188" i="13" s="1"/>
  <c r="I189" i="13"/>
  <c r="K189" i="13" s="1"/>
  <c r="L190" i="13"/>
  <c r="M190" i="13" s="1"/>
  <c r="I196" i="13"/>
  <c r="L197" i="13"/>
  <c r="M197" i="13" s="1"/>
  <c r="I198" i="13"/>
  <c r="K198" i="13" s="1"/>
  <c r="I202" i="13"/>
  <c r="K202" i="13" s="1"/>
  <c r="I206" i="13"/>
  <c r="K206" i="13" s="1"/>
  <c r="I210" i="13"/>
  <c r="K210" i="13" s="1"/>
  <c r="I216" i="13"/>
  <c r="K216" i="13" s="1"/>
  <c r="N218" i="13"/>
  <c r="O218" i="13" s="1"/>
  <c r="I220" i="13"/>
  <c r="K220" i="13" s="1"/>
  <c r="E223" i="13"/>
  <c r="E224" i="13" s="1"/>
  <c r="I227" i="13"/>
  <c r="K227" i="13" s="1"/>
  <c r="I231" i="13"/>
  <c r="K231" i="13" s="1"/>
  <c r="I235" i="13"/>
  <c r="K235" i="13" s="1"/>
  <c r="I239" i="13"/>
  <c r="K239" i="13" s="1"/>
  <c r="I243" i="13"/>
  <c r="K243" i="13" s="1"/>
  <c r="I247" i="13"/>
  <c r="K247" i="13" s="1"/>
  <c r="L259" i="13"/>
  <c r="M259" i="13" s="1"/>
  <c r="I259" i="13"/>
  <c r="K259" i="13" s="1"/>
  <c r="L263" i="13"/>
  <c r="M263" i="13" s="1"/>
  <c r="I263" i="13"/>
  <c r="K263" i="13" s="1"/>
  <c r="R268" i="13"/>
  <c r="S268" i="13" s="1"/>
  <c r="N268" i="13"/>
  <c r="O268" i="13" s="1"/>
  <c r="R272" i="13"/>
  <c r="S272" i="13" s="1"/>
  <c r="N272" i="13"/>
  <c r="O272" i="13" s="1"/>
  <c r="R276" i="13"/>
  <c r="S276" i="13" s="1"/>
  <c r="N276" i="13"/>
  <c r="O276" i="13" s="1"/>
  <c r="N287" i="13"/>
  <c r="O287" i="13" s="1"/>
  <c r="R287" i="13"/>
  <c r="S287" i="13" s="1"/>
  <c r="R290" i="13"/>
  <c r="S290" i="13" s="1"/>
  <c r="N290" i="13"/>
  <c r="O290" i="13" s="1"/>
  <c r="I260" i="13"/>
  <c r="K260" i="13" s="1"/>
  <c r="L260" i="13"/>
  <c r="M260" i="13" s="1"/>
  <c r="I264" i="13"/>
  <c r="K264" i="13" s="1"/>
  <c r="L264" i="13"/>
  <c r="M264" i="13" s="1"/>
  <c r="N269" i="13"/>
  <c r="O269" i="13" s="1"/>
  <c r="R269" i="13"/>
  <c r="S269" i="13" s="1"/>
  <c r="N273" i="13"/>
  <c r="O273" i="13" s="1"/>
  <c r="R273" i="13"/>
  <c r="S273" i="13" s="1"/>
  <c r="N277" i="13"/>
  <c r="O277" i="13" s="1"/>
  <c r="R277" i="13"/>
  <c r="S277" i="13" s="1"/>
  <c r="R280" i="13"/>
  <c r="S280" i="13" s="1"/>
  <c r="N280" i="13"/>
  <c r="O280" i="13" s="1"/>
  <c r="N291" i="13"/>
  <c r="O291" i="13" s="1"/>
  <c r="R291" i="13"/>
  <c r="S291" i="13" s="1"/>
  <c r="R294" i="13"/>
  <c r="S294" i="13" s="1"/>
  <c r="N294" i="13"/>
  <c r="O294" i="13" s="1"/>
  <c r="I200" i="13"/>
  <c r="K200" i="13" s="1"/>
  <c r="I204" i="13"/>
  <c r="K204" i="13" s="1"/>
  <c r="I208" i="13"/>
  <c r="K208" i="13" s="1"/>
  <c r="I212" i="13"/>
  <c r="I215" i="13"/>
  <c r="K215" i="13" s="1"/>
  <c r="I229" i="13"/>
  <c r="K229" i="13" s="1"/>
  <c r="I233" i="13"/>
  <c r="K233" i="13" s="1"/>
  <c r="I237" i="13"/>
  <c r="K237" i="13" s="1"/>
  <c r="I241" i="13"/>
  <c r="K241" i="13" s="1"/>
  <c r="I245" i="13"/>
  <c r="K245" i="13" s="1"/>
  <c r="I249" i="13"/>
  <c r="K249" i="13" s="1"/>
  <c r="I256" i="13"/>
  <c r="L257" i="13"/>
  <c r="M257" i="13" s="1"/>
  <c r="I257" i="13"/>
  <c r="K257" i="13" s="1"/>
  <c r="L261" i="13"/>
  <c r="M261" i="13" s="1"/>
  <c r="I261" i="13"/>
  <c r="K261" i="13" s="1"/>
  <c r="L265" i="13"/>
  <c r="M265" i="13" s="1"/>
  <c r="I265" i="13"/>
  <c r="K265" i="13" s="1"/>
  <c r="K242" i="13"/>
  <c r="F223" i="13"/>
  <c r="F224" i="13" s="1"/>
  <c r="I258" i="13"/>
  <c r="K258" i="13" s="1"/>
  <c r="L258" i="13"/>
  <c r="M258" i="13" s="1"/>
  <c r="I262" i="13"/>
  <c r="K262" i="13" s="1"/>
  <c r="L262" i="13"/>
  <c r="M262" i="13" s="1"/>
  <c r="R266" i="13"/>
  <c r="S266" i="13" s="1"/>
  <c r="N266" i="13"/>
  <c r="O266" i="13" s="1"/>
  <c r="R270" i="13"/>
  <c r="S270" i="13" s="1"/>
  <c r="N270" i="13"/>
  <c r="O270" i="13" s="1"/>
  <c r="R274" i="13"/>
  <c r="S274" i="13" s="1"/>
  <c r="N274" i="13"/>
  <c r="O274" i="13" s="1"/>
  <c r="R286" i="13"/>
  <c r="S286" i="13" s="1"/>
  <c r="N286" i="13"/>
  <c r="O286" i="13" s="1"/>
  <c r="I268" i="13"/>
  <c r="K268" i="13" s="1"/>
  <c r="I272" i="13"/>
  <c r="I276" i="13"/>
  <c r="K276" i="13" s="1"/>
  <c r="N278" i="13"/>
  <c r="O278" i="13" s="1"/>
  <c r="I280" i="13"/>
  <c r="K280" i="13" s="1"/>
  <c r="I286" i="13"/>
  <c r="N288" i="13"/>
  <c r="O288" i="13" s="1"/>
  <c r="I290" i="13"/>
  <c r="K290" i="13" s="1"/>
  <c r="N292" i="13"/>
  <c r="O292" i="13" s="1"/>
  <c r="I294" i="13"/>
  <c r="K294" i="13" s="1"/>
  <c r="I295" i="13"/>
  <c r="K295" i="13" s="1"/>
  <c r="L295" i="13"/>
  <c r="M295" i="13" s="1"/>
  <c r="N298" i="13"/>
  <c r="O298" i="13" s="1"/>
  <c r="R298" i="13"/>
  <c r="S298" i="13" s="1"/>
  <c r="I304" i="13"/>
  <c r="K304" i="13" s="1"/>
  <c r="L304" i="13"/>
  <c r="M304" i="13" s="1"/>
  <c r="R297" i="13"/>
  <c r="S297" i="13" s="1"/>
  <c r="N297" i="13"/>
  <c r="O297" i="13" s="1"/>
  <c r="I266" i="13"/>
  <c r="K266" i="13" s="1"/>
  <c r="I270" i="13"/>
  <c r="K270" i="13" s="1"/>
  <c r="I274" i="13"/>
  <c r="K274" i="13" s="1"/>
  <c r="L300" i="13"/>
  <c r="M300" i="13" s="1"/>
  <c r="R302" i="13"/>
  <c r="S302" i="13" s="1"/>
  <c r="L308" i="13"/>
  <c r="M308" i="13" s="1"/>
  <c r="R310" i="13"/>
  <c r="S310" i="13" s="1"/>
  <c r="L323" i="13"/>
  <c r="M323" i="13" s="1"/>
  <c r="R325" i="13"/>
  <c r="S325" i="13" s="1"/>
  <c r="L331" i="13"/>
  <c r="M331" i="13" s="1"/>
  <c r="L341" i="13"/>
  <c r="M341" i="13" s="1"/>
  <c r="R382" i="13"/>
  <c r="L383" i="13"/>
  <c r="M383" i="13" s="1"/>
  <c r="R383" i="13" s="1"/>
  <c r="I383" i="13"/>
  <c r="K383" i="13" s="1"/>
  <c r="L446" i="13"/>
  <c r="M446" i="13" s="1"/>
  <c r="R446" i="13" s="1"/>
  <c r="I446" i="13"/>
  <c r="K446" i="13" s="1"/>
  <c r="R459" i="13"/>
  <c r="R460" i="13"/>
  <c r="L484" i="13"/>
  <c r="M484" i="13" s="1"/>
  <c r="R484" i="13" s="1"/>
  <c r="I484" i="13"/>
  <c r="K484" i="13" s="1"/>
  <c r="U645" i="13"/>
  <c r="R584" i="13"/>
  <c r="R385" i="13"/>
  <c r="L296" i="13"/>
  <c r="M296" i="13" s="1"/>
  <c r="N299" i="13"/>
  <c r="O299" i="13" s="1"/>
  <c r="R306" i="13"/>
  <c r="S306" i="13" s="1"/>
  <c r="N307" i="13"/>
  <c r="O307" i="13" s="1"/>
  <c r="L319" i="13"/>
  <c r="M319" i="13" s="1"/>
  <c r="R321" i="13"/>
  <c r="S321" i="13" s="1"/>
  <c r="N322" i="13"/>
  <c r="O322" i="13" s="1"/>
  <c r="L327" i="13"/>
  <c r="M327" i="13" s="1"/>
  <c r="M346" i="13" s="1"/>
  <c r="R329" i="13"/>
  <c r="S329" i="13" s="1"/>
  <c r="N330" i="13"/>
  <c r="O330" i="13" s="1"/>
  <c r="R334" i="13"/>
  <c r="S334" i="13" s="1"/>
  <c r="M345" i="13"/>
  <c r="L335" i="13"/>
  <c r="M335" i="13" s="1"/>
  <c r="R336" i="13"/>
  <c r="S336" i="13" s="1"/>
  <c r="R339" i="13"/>
  <c r="S339" i="13" s="1"/>
  <c r="L345" i="13"/>
  <c r="L422" i="13"/>
  <c r="M422" i="13" s="1"/>
  <c r="R422" i="13" s="1"/>
  <c r="I422" i="13"/>
  <c r="K422" i="13" s="1"/>
  <c r="R457" i="13"/>
  <c r="L462" i="13"/>
  <c r="M462" i="13" s="1"/>
  <c r="R462" i="13" s="1"/>
  <c r="I462" i="13"/>
  <c r="K462" i="13" s="1"/>
  <c r="R635" i="13"/>
  <c r="N305" i="13"/>
  <c r="O305" i="13" s="1"/>
  <c r="N320" i="13"/>
  <c r="O320" i="13" s="1"/>
  <c r="N325" i="13"/>
  <c r="O325" i="13" s="1"/>
  <c r="N328" i="13"/>
  <c r="O328" i="13" s="1"/>
  <c r="P337" i="13"/>
  <c r="Q337" i="13" s="1"/>
  <c r="N333" i="13"/>
  <c r="O333" i="13" s="1"/>
  <c r="N338" i="13"/>
  <c r="O338" i="13" s="1"/>
  <c r="R384" i="13"/>
  <c r="R387" i="13"/>
  <c r="R391" i="13"/>
  <c r="R396" i="13"/>
  <c r="L397" i="13"/>
  <c r="M397" i="13" s="1"/>
  <c r="R397" i="13" s="1"/>
  <c r="I397" i="13"/>
  <c r="K397" i="13" s="1"/>
  <c r="R400" i="13"/>
  <c r="L401" i="13"/>
  <c r="M401" i="13" s="1"/>
  <c r="R401" i="13" s="1"/>
  <c r="I401" i="13"/>
  <c r="K401" i="13" s="1"/>
  <c r="R404" i="13"/>
  <c r="L405" i="13"/>
  <c r="M405" i="13" s="1"/>
  <c r="R405" i="13" s="1"/>
  <c r="I405" i="13"/>
  <c r="K405" i="13" s="1"/>
  <c r="R421" i="13"/>
  <c r="R423" i="13"/>
  <c r="R424" i="13"/>
  <c r="L426" i="13"/>
  <c r="M426" i="13" s="1"/>
  <c r="R426" i="13" s="1"/>
  <c r="I426" i="13"/>
  <c r="K426" i="13" s="1"/>
  <c r="R445" i="13"/>
  <c r="R447" i="13"/>
  <c r="R448" i="13"/>
  <c r="L450" i="13"/>
  <c r="M450" i="13" s="1"/>
  <c r="R450" i="13" s="1"/>
  <c r="I450" i="13"/>
  <c r="K450" i="13" s="1"/>
  <c r="R461" i="13"/>
  <c r="R463" i="13"/>
  <c r="R464" i="13"/>
  <c r="L466" i="13"/>
  <c r="M466" i="13" s="1"/>
  <c r="R466" i="13" s="1"/>
  <c r="I466" i="13"/>
  <c r="K466" i="13" s="1"/>
  <c r="R483" i="13"/>
  <c r="R485" i="13"/>
  <c r="L492" i="13"/>
  <c r="M492" i="13" s="1"/>
  <c r="R492" i="13" s="1"/>
  <c r="I492" i="13"/>
  <c r="K492" i="13" s="1"/>
  <c r="R566" i="13"/>
  <c r="R386" i="13"/>
  <c r="R388" i="13"/>
  <c r="L389" i="13"/>
  <c r="M389" i="13" s="1"/>
  <c r="R389" i="13" s="1"/>
  <c r="I389" i="13"/>
  <c r="K389" i="13" s="1"/>
  <c r="R392" i="13"/>
  <c r="L393" i="13"/>
  <c r="M393" i="13" s="1"/>
  <c r="R393" i="13" s="1"/>
  <c r="I393" i="13"/>
  <c r="K393" i="13" s="1"/>
  <c r="R398" i="13"/>
  <c r="R399" i="13"/>
  <c r="R402" i="13"/>
  <c r="R403" i="13"/>
  <c r="R412" i="13"/>
  <c r="L414" i="13"/>
  <c r="M414" i="13" s="1"/>
  <c r="R414" i="13" s="1"/>
  <c r="I414" i="13"/>
  <c r="K414" i="13" s="1"/>
  <c r="R425" i="13"/>
  <c r="R427" i="13"/>
  <c r="R428" i="13"/>
  <c r="L430" i="13"/>
  <c r="M430" i="13" s="1"/>
  <c r="R430" i="13" s="1"/>
  <c r="I430" i="13"/>
  <c r="K430" i="13" s="1"/>
  <c r="R449" i="13"/>
  <c r="R451" i="13"/>
  <c r="R452" i="13"/>
  <c r="L454" i="13"/>
  <c r="M454" i="13" s="1"/>
  <c r="R454" i="13" s="1"/>
  <c r="I454" i="13"/>
  <c r="K454" i="13" s="1"/>
  <c r="R465" i="13"/>
  <c r="R467" i="13"/>
  <c r="R468" i="13"/>
  <c r="L476" i="13"/>
  <c r="M476" i="13" s="1"/>
  <c r="R476" i="13" s="1"/>
  <c r="I476" i="13"/>
  <c r="K476" i="13" s="1"/>
  <c r="I489" i="13"/>
  <c r="K489" i="13" s="1"/>
  <c r="L489" i="13"/>
  <c r="M489" i="13" s="1"/>
  <c r="R489" i="13" s="1"/>
  <c r="R511" i="13"/>
  <c r="I609" i="13"/>
  <c r="K609" i="13" s="1"/>
  <c r="L609" i="13"/>
  <c r="M609" i="13" s="1"/>
  <c r="R390" i="13"/>
  <c r="R394" i="13"/>
  <c r="L418" i="13"/>
  <c r="M418" i="13" s="1"/>
  <c r="R418" i="13" s="1"/>
  <c r="I418" i="13"/>
  <c r="K418" i="13" s="1"/>
  <c r="R431" i="13"/>
  <c r="R432" i="13"/>
  <c r="L434" i="13"/>
  <c r="M434" i="13" s="1"/>
  <c r="R434" i="13" s="1"/>
  <c r="I434" i="13"/>
  <c r="K434" i="13" s="1"/>
  <c r="R453" i="13"/>
  <c r="R455" i="13"/>
  <c r="R456" i="13"/>
  <c r="L458" i="13"/>
  <c r="M458" i="13" s="1"/>
  <c r="R458" i="13" s="1"/>
  <c r="I458" i="13"/>
  <c r="K458" i="13" s="1"/>
  <c r="R477" i="13"/>
  <c r="R478" i="13"/>
  <c r="L480" i="13"/>
  <c r="M480" i="13" s="1"/>
  <c r="R480" i="13" s="1"/>
  <c r="I480" i="13"/>
  <c r="K480" i="13" s="1"/>
  <c r="R487" i="13"/>
  <c r="R494" i="13"/>
  <c r="L557" i="13"/>
  <c r="M557" i="13" s="1"/>
  <c r="I557" i="13"/>
  <c r="K557" i="13" s="1"/>
  <c r="L395" i="13"/>
  <c r="M395" i="13" s="1"/>
  <c r="R395" i="13" s="1"/>
  <c r="R486" i="13"/>
  <c r="L505" i="13"/>
  <c r="M505" i="13" s="1"/>
  <c r="R505" i="13" s="1"/>
  <c r="I505" i="13"/>
  <c r="K505" i="13" s="1"/>
  <c r="R508" i="13"/>
  <c r="L509" i="13"/>
  <c r="M509" i="13" s="1"/>
  <c r="R509" i="13" s="1"/>
  <c r="I509" i="13"/>
  <c r="K509" i="13" s="1"/>
  <c r="R512" i="13"/>
  <c r="L513" i="13"/>
  <c r="M513" i="13" s="1"/>
  <c r="R513" i="13" s="1"/>
  <c r="I513" i="13"/>
  <c r="K513" i="13" s="1"/>
  <c r="R516" i="13"/>
  <c r="L517" i="13"/>
  <c r="M517" i="13" s="1"/>
  <c r="R517" i="13" s="1"/>
  <c r="I517" i="13"/>
  <c r="K517" i="13" s="1"/>
  <c r="R520" i="13"/>
  <c r="F531" i="13"/>
  <c r="L521" i="13"/>
  <c r="M521" i="13" s="1"/>
  <c r="R521" i="13" s="1"/>
  <c r="I521" i="13"/>
  <c r="K521" i="13" s="1"/>
  <c r="R528" i="13"/>
  <c r="E531" i="13"/>
  <c r="I538" i="13"/>
  <c r="K538" i="13" s="1"/>
  <c r="L538" i="13"/>
  <c r="M538" i="13" s="1"/>
  <c r="R630" i="13"/>
  <c r="R540" i="13"/>
  <c r="R631" i="13"/>
  <c r="R637" i="13"/>
  <c r="U630" i="13"/>
  <c r="R569" i="13"/>
  <c r="R571" i="13"/>
  <c r="L587" i="13"/>
  <c r="M587" i="13" s="1"/>
  <c r="I587" i="13"/>
  <c r="K587" i="13" s="1"/>
  <c r="R491" i="13"/>
  <c r="R495" i="13"/>
  <c r="R498" i="13"/>
  <c r="R506" i="13"/>
  <c r="R510" i="13"/>
  <c r="R514" i="13"/>
  <c r="R518" i="13"/>
  <c r="R523" i="13"/>
  <c r="R526" i="13"/>
  <c r="L537" i="13"/>
  <c r="M537" i="13" s="1"/>
  <c r="R546" i="13" s="1"/>
  <c r="I537" i="13"/>
  <c r="K537" i="13" s="1"/>
  <c r="L549" i="13"/>
  <c r="M549" i="13" s="1"/>
  <c r="I549" i="13"/>
  <c r="K549" i="13" s="1"/>
  <c r="R641" i="13"/>
  <c r="R668" i="13" s="1"/>
  <c r="U637" i="13"/>
  <c r="R576" i="13"/>
  <c r="X637" i="13"/>
  <c r="U632" i="13"/>
  <c r="I488" i="13"/>
  <c r="K488" i="13" s="1"/>
  <c r="R490" i="13"/>
  <c r="L493" i="13"/>
  <c r="M493" i="13" s="1"/>
  <c r="R493" i="13" s="1"/>
  <c r="R496" i="13"/>
  <c r="L497" i="13"/>
  <c r="M497" i="13" s="1"/>
  <c r="R497" i="13" s="1"/>
  <c r="I497" i="13"/>
  <c r="K497" i="13" s="1"/>
  <c r="R524" i="13"/>
  <c r="L525" i="13"/>
  <c r="M525" i="13" s="1"/>
  <c r="R525" i="13" s="1"/>
  <c r="I525" i="13"/>
  <c r="K525" i="13" s="1"/>
  <c r="R632" i="13"/>
  <c r="R659" i="13" s="1"/>
  <c r="L548" i="13"/>
  <c r="M548" i="13" s="1"/>
  <c r="I548" i="13"/>
  <c r="K548" i="13" s="1"/>
  <c r="R553" i="13"/>
  <c r="U629" i="13"/>
  <c r="R568" i="13"/>
  <c r="I570" i="13"/>
  <c r="K570" i="13" s="1"/>
  <c r="L570" i="13"/>
  <c r="M570" i="13" s="1"/>
  <c r="X631" i="13" s="1"/>
  <c r="R579" i="13"/>
  <c r="U640" i="13"/>
  <c r="R643" i="13"/>
  <c r="R650" i="13"/>
  <c r="U628" i="13"/>
  <c r="R567" i="13"/>
  <c r="R577" i="13"/>
  <c r="L578" i="13"/>
  <c r="M578" i="13" s="1"/>
  <c r="I578" i="13"/>
  <c r="K578" i="13" s="1"/>
  <c r="U646" i="13"/>
  <c r="R585" i="13"/>
  <c r="L586" i="13"/>
  <c r="M586" i="13" s="1"/>
  <c r="I586" i="13"/>
  <c r="K586" i="13" s="1"/>
  <c r="X627" i="13"/>
  <c r="R604" i="13"/>
  <c r="R612" i="13"/>
  <c r="R613" i="13"/>
  <c r="L616" i="13"/>
  <c r="M616" i="13" s="1"/>
  <c r="I616" i="13"/>
  <c r="K616" i="13" s="1"/>
  <c r="R617" i="13"/>
  <c r="X645" i="13"/>
  <c r="R629" i="13"/>
  <c r="R656" i="13" s="1"/>
  <c r="R634" i="13"/>
  <c r="R661" i="13" s="1"/>
  <c r="R640" i="13"/>
  <c r="R667" i="13" s="1"/>
  <c r="R646" i="13"/>
  <c r="R556" i="13"/>
  <c r="R649" i="13"/>
  <c r="R559" i="13"/>
  <c r="U633" i="13"/>
  <c r="R572" i="13"/>
  <c r="U636" i="13"/>
  <c r="R575" i="13"/>
  <c r="U641" i="13"/>
  <c r="R580" i="13"/>
  <c r="U644" i="13"/>
  <c r="R583" i="13"/>
  <c r="L600" i="13"/>
  <c r="M600" i="13" s="1"/>
  <c r="I600" i="13"/>
  <c r="K600" i="13" s="1"/>
  <c r="X633" i="13"/>
  <c r="R601" i="13"/>
  <c r="X636" i="13"/>
  <c r="X640" i="13"/>
  <c r="R608" i="13"/>
  <c r="X642" i="13"/>
  <c r="R610" i="13"/>
  <c r="I540" i="13"/>
  <c r="K540" i="13" s="1"/>
  <c r="R633" i="13"/>
  <c r="R660" i="13" s="1"/>
  <c r="R642" i="13"/>
  <c r="R669" i="13" s="1"/>
  <c r="R645" i="13"/>
  <c r="R672" i="13" s="1"/>
  <c r="L558" i="13"/>
  <c r="M558" i="13" s="1"/>
  <c r="I569" i="13"/>
  <c r="K569" i="13" s="1"/>
  <c r="R573" i="13"/>
  <c r="U634" i="13"/>
  <c r="L574" i="13"/>
  <c r="M574" i="13" s="1"/>
  <c r="I574" i="13"/>
  <c r="K574" i="13" s="1"/>
  <c r="R581" i="13"/>
  <c r="U642" i="13"/>
  <c r="L582" i="13"/>
  <c r="M582" i="13" s="1"/>
  <c r="X643" i="13" s="1"/>
  <c r="I582" i="13"/>
  <c r="K582" i="13" s="1"/>
  <c r="L588" i="13"/>
  <c r="M588" i="13" s="1"/>
  <c r="X649" i="13" s="1"/>
  <c r="I588" i="13"/>
  <c r="K588" i="13" s="1"/>
  <c r="R595" i="13"/>
  <c r="R607" i="13"/>
  <c r="X639" i="13"/>
  <c r="X629" i="13"/>
  <c r="L589" i="13"/>
  <c r="M589" i="13" s="1"/>
  <c r="X650" i="13" s="1"/>
  <c r="U651" i="13"/>
  <c r="R590" i="13"/>
  <c r="R603" i="13"/>
  <c r="X638" i="13"/>
  <c r="R606" i="13"/>
  <c r="R619" i="13"/>
  <c r="R599" i="13"/>
  <c r="X634" i="13"/>
  <c r="R602" i="13"/>
  <c r="R615" i="13"/>
  <c r="R618" i="13"/>
  <c r="X628" i="13"/>
  <c r="X630" i="13"/>
  <c r="R598" i="13"/>
  <c r="R611" i="13"/>
  <c r="X644" i="13"/>
  <c r="X646" i="13"/>
  <c r="R614" i="13"/>
  <c r="X635" i="13"/>
  <c r="X651" i="13"/>
  <c r="F83" i="7"/>
  <c r="G83" i="7" s="1"/>
  <c r="H83" i="7" s="1"/>
  <c r="I83" i="7" s="1"/>
  <c r="J83" i="7" s="1"/>
  <c r="F82" i="7"/>
  <c r="G82" i="7" s="1"/>
  <c r="H82" i="7" s="1"/>
  <c r="I82" i="7" s="1"/>
  <c r="J82" i="7" s="1"/>
  <c r="H59" i="3"/>
  <c r="L59" i="3" s="1"/>
  <c r="M59" i="3" s="1"/>
  <c r="H29" i="3"/>
  <c r="I29" i="3" s="1"/>
  <c r="K29" i="3" s="1"/>
  <c r="H58" i="3"/>
  <c r="L58" i="3" s="1"/>
  <c r="M58" i="3" s="1"/>
  <c r="H57" i="3"/>
  <c r="I57" i="3" s="1"/>
  <c r="K57" i="3" s="1"/>
  <c r="H56" i="3"/>
  <c r="L56" i="3" s="1"/>
  <c r="M56" i="3" s="1"/>
  <c r="H55" i="3"/>
  <c r="L55" i="3" s="1"/>
  <c r="M55" i="3" s="1"/>
  <c r="H54" i="3"/>
  <c r="L54" i="3" s="1"/>
  <c r="M54" i="3" s="1"/>
  <c r="H53" i="3"/>
  <c r="I53" i="3" s="1"/>
  <c r="K53" i="3" s="1"/>
  <c r="H52" i="3"/>
  <c r="L52" i="3" s="1"/>
  <c r="M52" i="3" s="1"/>
  <c r="H51" i="3"/>
  <c r="L51" i="3" s="1"/>
  <c r="M51" i="3" s="1"/>
  <c r="H50" i="3"/>
  <c r="L50" i="3" s="1"/>
  <c r="M50" i="3" s="1"/>
  <c r="H49" i="3"/>
  <c r="I49" i="3" s="1"/>
  <c r="K49" i="3" s="1"/>
  <c r="H48" i="3"/>
  <c r="L48" i="3" s="1"/>
  <c r="M48" i="3" s="1"/>
  <c r="H47" i="3"/>
  <c r="L47" i="3" s="1"/>
  <c r="M47" i="3" s="1"/>
  <c r="H46" i="3"/>
  <c r="L46" i="3" s="1"/>
  <c r="M46" i="3" s="1"/>
  <c r="H45" i="3"/>
  <c r="I45" i="3" s="1"/>
  <c r="K45" i="3" s="1"/>
  <c r="H44" i="3"/>
  <c r="L44" i="3" s="1"/>
  <c r="M44" i="3" s="1"/>
  <c r="H43" i="3"/>
  <c r="L43" i="3" s="1"/>
  <c r="M43" i="3" s="1"/>
  <c r="H42" i="3"/>
  <c r="L42" i="3" s="1"/>
  <c r="M42" i="3" s="1"/>
  <c r="H41" i="3"/>
  <c r="I41" i="3" s="1"/>
  <c r="K41" i="3" s="1"/>
  <c r="H40" i="3"/>
  <c r="L40" i="3" s="1"/>
  <c r="M40" i="3" s="1"/>
  <c r="H39" i="3"/>
  <c r="L39" i="3" s="1"/>
  <c r="M39" i="3" s="1"/>
  <c r="H38" i="3"/>
  <c r="L38" i="3" s="1"/>
  <c r="M38" i="3" s="1"/>
  <c r="H37" i="3"/>
  <c r="I37" i="3" s="1"/>
  <c r="K37" i="3" s="1"/>
  <c r="H36" i="3"/>
  <c r="L36" i="3" s="1"/>
  <c r="M36" i="3" s="1"/>
  <c r="H35" i="3"/>
  <c r="L35" i="3" s="1"/>
  <c r="M35" i="3" s="1"/>
  <c r="R35" i="3" s="1"/>
  <c r="H92" i="3"/>
  <c r="I92" i="3" s="1"/>
  <c r="K92" i="3" s="1"/>
  <c r="H91" i="3"/>
  <c r="I91" i="3" s="1"/>
  <c r="K91" i="3" s="1"/>
  <c r="H90" i="3"/>
  <c r="L90" i="3" s="1"/>
  <c r="M90" i="3" s="1"/>
  <c r="H89" i="3"/>
  <c r="L89" i="3" s="1"/>
  <c r="M89" i="3" s="1"/>
  <c r="H88" i="3"/>
  <c r="I88" i="3" s="1"/>
  <c r="K88" i="3" s="1"/>
  <c r="H87" i="3"/>
  <c r="I87" i="3" s="1"/>
  <c r="K87" i="3" s="1"/>
  <c r="H86" i="3"/>
  <c r="L86" i="3" s="1"/>
  <c r="M86" i="3" s="1"/>
  <c r="H85" i="3"/>
  <c r="L85" i="3" s="1"/>
  <c r="M85" i="3" s="1"/>
  <c r="H84" i="3"/>
  <c r="I84" i="3" s="1"/>
  <c r="K84" i="3" s="1"/>
  <c r="H83" i="3"/>
  <c r="L83" i="3" s="1"/>
  <c r="M83" i="3" s="1"/>
  <c r="H82" i="3"/>
  <c r="L82" i="3" s="1"/>
  <c r="M82" i="3" s="1"/>
  <c r="H81" i="3"/>
  <c r="L81" i="3" s="1"/>
  <c r="M81" i="3" s="1"/>
  <c r="H80" i="3"/>
  <c r="I80" i="3" s="1"/>
  <c r="K80" i="3" s="1"/>
  <c r="H79" i="3"/>
  <c r="L79" i="3" s="1"/>
  <c r="M79" i="3" s="1"/>
  <c r="H78" i="3"/>
  <c r="L78" i="3" s="1"/>
  <c r="M78" i="3" s="1"/>
  <c r="H77" i="3"/>
  <c r="L77" i="3" s="1"/>
  <c r="M77" i="3" s="1"/>
  <c r="H76" i="3"/>
  <c r="I76" i="3" s="1"/>
  <c r="K76" i="3" s="1"/>
  <c r="H75" i="3"/>
  <c r="I75" i="3" s="1"/>
  <c r="K75" i="3" s="1"/>
  <c r="H74" i="3"/>
  <c r="L74" i="3" s="1"/>
  <c r="M74" i="3" s="1"/>
  <c r="H73" i="3"/>
  <c r="L73" i="3" s="1"/>
  <c r="M73" i="3" s="1"/>
  <c r="H72" i="3"/>
  <c r="I72" i="3" s="1"/>
  <c r="K72" i="3" s="1"/>
  <c r="H71" i="3"/>
  <c r="I71" i="3" s="1"/>
  <c r="K71" i="3" s="1"/>
  <c r="H70" i="3"/>
  <c r="L70" i="3" s="1"/>
  <c r="M70" i="3" s="1"/>
  <c r="H69" i="3"/>
  <c r="L69" i="3" s="1"/>
  <c r="M69" i="3" s="1"/>
  <c r="H68" i="3"/>
  <c r="I68" i="3" s="1"/>
  <c r="K68" i="3" s="1"/>
  <c r="H28" i="3"/>
  <c r="I28" i="3" s="1"/>
  <c r="K28" i="3" s="1"/>
  <c r="H27" i="3"/>
  <c r="L27" i="3" s="1"/>
  <c r="M27" i="3" s="1"/>
  <c r="H26" i="3"/>
  <c r="L26" i="3" s="1"/>
  <c r="M26" i="3" s="1"/>
  <c r="H25" i="3"/>
  <c r="L25" i="3" s="1"/>
  <c r="M25" i="3" s="1"/>
  <c r="H24" i="3"/>
  <c r="I24" i="3" s="1"/>
  <c r="K24" i="3" s="1"/>
  <c r="H23" i="3"/>
  <c r="L23" i="3" s="1"/>
  <c r="M23" i="3" s="1"/>
  <c r="H22" i="3"/>
  <c r="L22" i="3" s="1"/>
  <c r="M22" i="3" s="1"/>
  <c r="H21" i="3"/>
  <c r="L21" i="3" s="1"/>
  <c r="M21" i="3" s="1"/>
  <c r="H20" i="3"/>
  <c r="I20" i="3" s="1"/>
  <c r="K20" i="3" s="1"/>
  <c r="H19" i="3"/>
  <c r="L19" i="3" s="1"/>
  <c r="M19" i="3" s="1"/>
  <c r="H18" i="3"/>
  <c r="L18" i="3" s="1"/>
  <c r="M18" i="3" s="1"/>
  <c r="H17" i="3"/>
  <c r="L17" i="3" s="1"/>
  <c r="M17" i="3" s="1"/>
  <c r="H16" i="3"/>
  <c r="I16" i="3" s="1"/>
  <c r="K16" i="3" s="1"/>
  <c r="H15" i="3"/>
  <c r="L15" i="3" s="1"/>
  <c r="M15" i="3" s="1"/>
  <c r="H14" i="3"/>
  <c r="L14" i="3" s="1"/>
  <c r="M14" i="3" s="1"/>
  <c r="H13" i="3"/>
  <c r="L13" i="3" s="1"/>
  <c r="M13" i="3" s="1"/>
  <c r="H12" i="3"/>
  <c r="I12" i="3" s="1"/>
  <c r="K12" i="3" s="1"/>
  <c r="H11" i="3"/>
  <c r="L11" i="3" s="1"/>
  <c r="M11" i="3" s="1"/>
  <c r="H10" i="3"/>
  <c r="L10" i="3" s="1"/>
  <c r="M10" i="3" s="1"/>
  <c r="H9" i="3"/>
  <c r="L9" i="3" s="1"/>
  <c r="M9" i="3" s="1"/>
  <c r="H8" i="3"/>
  <c r="I8" i="3" s="1"/>
  <c r="K8" i="3" s="1"/>
  <c r="H7" i="3"/>
  <c r="L7" i="3" s="1"/>
  <c r="M7" i="3" s="1"/>
  <c r="H6" i="3"/>
  <c r="L6" i="3" s="1"/>
  <c r="M6" i="3" s="1"/>
  <c r="H5" i="3"/>
  <c r="L5" i="3" s="1"/>
  <c r="M5" i="3" s="1"/>
  <c r="R5" i="3" s="1"/>
  <c r="H123" i="3"/>
  <c r="I123" i="3" s="1"/>
  <c r="K123" i="3" s="1"/>
  <c r="H122" i="3"/>
  <c r="I122" i="3" s="1"/>
  <c r="K122" i="3" s="1"/>
  <c r="H121" i="3"/>
  <c r="L121" i="3" s="1"/>
  <c r="M121" i="3" s="1"/>
  <c r="H120" i="3"/>
  <c r="L120" i="3" s="1"/>
  <c r="M120" i="3" s="1"/>
  <c r="H119" i="3"/>
  <c r="I119" i="3" s="1"/>
  <c r="K119" i="3" s="1"/>
  <c r="H118" i="3"/>
  <c r="I118" i="3" s="1"/>
  <c r="K118" i="3" s="1"/>
  <c r="H117" i="3"/>
  <c r="I117" i="3" s="1"/>
  <c r="K117" i="3" s="1"/>
  <c r="H116" i="3"/>
  <c r="L116" i="3" s="1"/>
  <c r="M116" i="3" s="1"/>
  <c r="H115" i="3"/>
  <c r="I115" i="3" s="1"/>
  <c r="K115" i="3" s="1"/>
  <c r="H114" i="3"/>
  <c r="I114" i="3" s="1"/>
  <c r="K114" i="3" s="1"/>
  <c r="H113" i="3"/>
  <c r="I113" i="3" s="1"/>
  <c r="K113" i="3" s="1"/>
  <c r="H112" i="3"/>
  <c r="L112" i="3" s="1"/>
  <c r="M112" i="3" s="1"/>
  <c r="H111" i="3"/>
  <c r="L111" i="3" s="1"/>
  <c r="M111" i="3" s="1"/>
  <c r="H110" i="3"/>
  <c r="I110" i="3" s="1"/>
  <c r="K110" i="3" s="1"/>
  <c r="H109" i="3"/>
  <c r="I109" i="3" s="1"/>
  <c r="K109" i="3" s="1"/>
  <c r="H108" i="3"/>
  <c r="L108" i="3" s="1"/>
  <c r="M108" i="3" s="1"/>
  <c r="H107" i="3"/>
  <c r="L107" i="3" s="1"/>
  <c r="M107" i="3" s="1"/>
  <c r="H106" i="3"/>
  <c r="I106" i="3" s="1"/>
  <c r="K106" i="3" s="1"/>
  <c r="H105" i="3"/>
  <c r="I105" i="3" s="1"/>
  <c r="K105" i="3" s="1"/>
  <c r="H104" i="3"/>
  <c r="L104" i="3" s="1"/>
  <c r="M104" i="3" s="1"/>
  <c r="H103" i="3"/>
  <c r="I103" i="3" s="1"/>
  <c r="K103" i="3" s="1"/>
  <c r="H102" i="3"/>
  <c r="I102" i="3" s="1"/>
  <c r="K102" i="3" s="1"/>
  <c r="H101" i="3"/>
  <c r="I101" i="3" s="1"/>
  <c r="K101" i="3" s="1"/>
  <c r="H100" i="3"/>
  <c r="L100" i="3" s="1"/>
  <c r="M100" i="3" s="1"/>
  <c r="H99" i="3"/>
  <c r="I99" i="3" s="1"/>
  <c r="K99" i="3" s="1"/>
  <c r="Q129" i="3"/>
  <c r="Q130" i="3"/>
  <c r="Q131" i="3"/>
  <c r="Q132" i="3"/>
  <c r="Q133" i="3"/>
  <c r="Q134" i="3"/>
  <c r="Q135" i="3"/>
  <c r="Q136" i="3"/>
  <c r="Q137" i="3"/>
  <c r="Q138" i="3"/>
  <c r="Q139" i="3"/>
  <c r="Q140" i="3"/>
  <c r="Q141" i="3"/>
  <c r="Q142" i="3"/>
  <c r="Q143" i="3"/>
  <c r="Q144" i="3"/>
  <c r="Q145" i="3"/>
  <c r="Q146" i="3"/>
  <c r="Q147" i="3"/>
  <c r="Q148" i="3"/>
  <c r="Q149" i="3"/>
  <c r="Q150" i="3"/>
  <c r="Q151" i="3"/>
  <c r="Q152" i="3"/>
  <c r="Q128" i="3"/>
  <c r="Q162" i="3"/>
  <c r="Q163" i="3"/>
  <c r="Q164" i="3"/>
  <c r="Q165" i="3"/>
  <c r="Q166" i="3"/>
  <c r="Q167" i="3"/>
  <c r="Q168" i="3"/>
  <c r="Q169" i="3"/>
  <c r="Q170" i="3"/>
  <c r="Q171" i="3"/>
  <c r="Q172" i="3"/>
  <c r="Q173" i="3"/>
  <c r="Q174" i="3"/>
  <c r="Q175" i="3"/>
  <c r="Q176" i="3"/>
  <c r="Q177" i="3"/>
  <c r="Q178" i="3"/>
  <c r="Q179" i="3"/>
  <c r="Q180" i="3"/>
  <c r="Q181" i="3"/>
  <c r="Q182" i="3"/>
  <c r="Q183" i="3"/>
  <c r="Q184" i="3"/>
  <c r="Q185" i="3"/>
  <c r="Q161" i="3"/>
  <c r="Q191" i="3"/>
  <c r="Q192" i="3"/>
  <c r="Q193" i="3"/>
  <c r="Q194" i="3"/>
  <c r="Q195" i="3"/>
  <c r="Q196" i="3"/>
  <c r="Q197" i="3"/>
  <c r="Q198" i="3"/>
  <c r="Q199" i="3"/>
  <c r="Q200" i="3"/>
  <c r="Q201" i="3"/>
  <c r="Q202" i="3"/>
  <c r="Q203" i="3"/>
  <c r="Q204" i="3"/>
  <c r="Q205" i="3"/>
  <c r="Q206" i="3"/>
  <c r="Q207" i="3"/>
  <c r="Q208" i="3"/>
  <c r="Q209" i="3"/>
  <c r="Q210" i="3"/>
  <c r="Q211" i="3"/>
  <c r="Q212" i="3"/>
  <c r="Q213" i="3"/>
  <c r="Q214" i="3"/>
  <c r="Q190" i="3"/>
  <c r="Q220" i="3"/>
  <c r="Q221" i="3"/>
  <c r="Q222" i="3"/>
  <c r="Q223" i="3"/>
  <c r="Q224" i="3"/>
  <c r="Q225" i="3"/>
  <c r="Q226" i="3"/>
  <c r="Q227" i="3"/>
  <c r="Q228" i="3"/>
  <c r="Q229" i="3"/>
  <c r="Q230" i="3"/>
  <c r="Q231" i="3"/>
  <c r="Q232" i="3"/>
  <c r="Q233" i="3"/>
  <c r="Q234" i="3"/>
  <c r="Q235" i="3"/>
  <c r="Q236" i="3"/>
  <c r="Q237" i="3"/>
  <c r="Q238" i="3"/>
  <c r="Q239" i="3"/>
  <c r="Q240" i="3"/>
  <c r="Q241" i="3"/>
  <c r="Q242" i="3"/>
  <c r="Q243" i="3"/>
  <c r="Q219" i="3"/>
  <c r="W252" i="3"/>
  <c r="W253" i="3"/>
  <c r="W254" i="3"/>
  <c r="W255" i="3"/>
  <c r="W256" i="3"/>
  <c r="W257" i="3"/>
  <c r="W258" i="3"/>
  <c r="W259" i="3"/>
  <c r="W260" i="3"/>
  <c r="W261" i="3"/>
  <c r="W262" i="3"/>
  <c r="W263" i="3"/>
  <c r="W264" i="3"/>
  <c r="W265" i="3"/>
  <c r="W266" i="3"/>
  <c r="W267" i="3"/>
  <c r="W268" i="3"/>
  <c r="W269" i="3"/>
  <c r="W270" i="3"/>
  <c r="W271" i="3"/>
  <c r="W272" i="3"/>
  <c r="W273" i="3"/>
  <c r="W274" i="3"/>
  <c r="W275" i="3"/>
  <c r="W251" i="3"/>
  <c r="T252" i="3"/>
  <c r="T253" i="3"/>
  <c r="T254" i="3"/>
  <c r="T255" i="3"/>
  <c r="T256" i="3"/>
  <c r="T257" i="3"/>
  <c r="T258" i="3"/>
  <c r="T259" i="3"/>
  <c r="T260" i="3"/>
  <c r="T261" i="3"/>
  <c r="T262" i="3"/>
  <c r="T263" i="3"/>
  <c r="T264" i="3"/>
  <c r="T265" i="3"/>
  <c r="T266" i="3"/>
  <c r="T267" i="3"/>
  <c r="T268" i="3"/>
  <c r="T269" i="3"/>
  <c r="T270" i="3"/>
  <c r="T271" i="3"/>
  <c r="T272" i="3"/>
  <c r="T273" i="3"/>
  <c r="T274" i="3"/>
  <c r="T275" i="3"/>
  <c r="T251" i="3"/>
  <c r="Q252" i="3"/>
  <c r="Q253" i="3"/>
  <c r="Q254" i="3"/>
  <c r="Q255" i="3"/>
  <c r="Q256" i="3"/>
  <c r="Q257" i="3"/>
  <c r="Q258" i="3"/>
  <c r="Q259" i="3"/>
  <c r="Q260" i="3"/>
  <c r="Q261" i="3"/>
  <c r="Q262" i="3"/>
  <c r="Q263" i="3"/>
  <c r="Q264" i="3"/>
  <c r="Q265" i="3"/>
  <c r="Q266" i="3"/>
  <c r="Q267" i="3"/>
  <c r="Q268" i="3"/>
  <c r="Q269" i="3"/>
  <c r="Q270" i="3"/>
  <c r="Q271" i="3"/>
  <c r="Q272" i="3"/>
  <c r="Q273" i="3"/>
  <c r="Q274" i="3"/>
  <c r="Q275" i="3"/>
  <c r="Q251" i="3"/>
  <c r="H243" i="3"/>
  <c r="I243" i="3" s="1"/>
  <c r="K243" i="3" s="1"/>
  <c r="H242" i="3"/>
  <c r="I242" i="3" s="1"/>
  <c r="K242" i="3" s="1"/>
  <c r="H241" i="3"/>
  <c r="I241" i="3" s="1"/>
  <c r="K241" i="3" s="1"/>
  <c r="H240" i="3"/>
  <c r="L240" i="3" s="1"/>
  <c r="M240" i="3" s="1"/>
  <c r="H239" i="3"/>
  <c r="I239" i="3" s="1"/>
  <c r="K239" i="3" s="1"/>
  <c r="H238" i="3"/>
  <c r="I238" i="3" s="1"/>
  <c r="K238" i="3" s="1"/>
  <c r="H237" i="3"/>
  <c r="L237" i="3" s="1"/>
  <c r="M237" i="3" s="1"/>
  <c r="H236" i="3"/>
  <c r="L236" i="3" s="1"/>
  <c r="M236" i="3" s="1"/>
  <c r="H235" i="3"/>
  <c r="I235" i="3" s="1"/>
  <c r="K235" i="3" s="1"/>
  <c r="H234" i="3"/>
  <c r="I234" i="3" s="1"/>
  <c r="K234" i="3" s="1"/>
  <c r="H233" i="3"/>
  <c r="I233" i="3" s="1"/>
  <c r="K233" i="3" s="1"/>
  <c r="H232" i="3"/>
  <c r="L232" i="3" s="1"/>
  <c r="M232" i="3" s="1"/>
  <c r="H231" i="3"/>
  <c r="I231" i="3" s="1"/>
  <c r="K231" i="3" s="1"/>
  <c r="H230" i="3"/>
  <c r="I230" i="3" s="1"/>
  <c r="K230" i="3" s="1"/>
  <c r="H229" i="3"/>
  <c r="L229" i="3" s="1"/>
  <c r="M229" i="3" s="1"/>
  <c r="H228" i="3"/>
  <c r="L228" i="3" s="1"/>
  <c r="M228" i="3" s="1"/>
  <c r="H227" i="3"/>
  <c r="I227" i="3" s="1"/>
  <c r="K227" i="3" s="1"/>
  <c r="H226" i="3"/>
  <c r="I226" i="3" s="1"/>
  <c r="K226" i="3" s="1"/>
  <c r="H225" i="3"/>
  <c r="I225" i="3" s="1"/>
  <c r="K225" i="3" s="1"/>
  <c r="H224" i="3"/>
  <c r="L224" i="3" s="1"/>
  <c r="M224" i="3" s="1"/>
  <c r="H223" i="3"/>
  <c r="I223" i="3" s="1"/>
  <c r="K223" i="3" s="1"/>
  <c r="H222" i="3"/>
  <c r="I222" i="3" s="1"/>
  <c r="K222" i="3" s="1"/>
  <c r="H221" i="3"/>
  <c r="L221" i="3" s="1"/>
  <c r="M221" i="3" s="1"/>
  <c r="H220" i="3"/>
  <c r="H219" i="3"/>
  <c r="I219" i="3" s="1"/>
  <c r="K219" i="3" s="1"/>
  <c r="H214" i="3"/>
  <c r="I214" i="3" s="1"/>
  <c r="K214" i="3" s="1"/>
  <c r="H213" i="3"/>
  <c r="I213" i="3" s="1"/>
  <c r="K213" i="3" s="1"/>
  <c r="H212" i="3"/>
  <c r="L212" i="3" s="1"/>
  <c r="M212" i="3" s="1"/>
  <c r="H211" i="3"/>
  <c r="H210" i="3"/>
  <c r="I210" i="3" s="1"/>
  <c r="K210" i="3" s="1"/>
  <c r="H209" i="3"/>
  <c r="I209" i="3" s="1"/>
  <c r="K209" i="3" s="1"/>
  <c r="H208" i="3"/>
  <c r="L208" i="3" s="1"/>
  <c r="M208" i="3" s="1"/>
  <c r="H207" i="3"/>
  <c r="H206" i="3"/>
  <c r="I206" i="3" s="1"/>
  <c r="K206" i="3" s="1"/>
  <c r="H205" i="3"/>
  <c r="I205" i="3" s="1"/>
  <c r="K205" i="3" s="1"/>
  <c r="H204" i="3"/>
  <c r="L204" i="3" s="1"/>
  <c r="M204" i="3" s="1"/>
  <c r="H203" i="3"/>
  <c r="H202" i="3"/>
  <c r="I202" i="3" s="1"/>
  <c r="K202" i="3" s="1"/>
  <c r="H201" i="3"/>
  <c r="I201" i="3" s="1"/>
  <c r="K201" i="3" s="1"/>
  <c r="H200" i="3"/>
  <c r="L200" i="3" s="1"/>
  <c r="M200" i="3" s="1"/>
  <c r="H199" i="3"/>
  <c r="L199" i="3" s="1"/>
  <c r="M199" i="3" s="1"/>
  <c r="H198" i="3"/>
  <c r="I198" i="3" s="1"/>
  <c r="K198" i="3" s="1"/>
  <c r="H197" i="3"/>
  <c r="I197" i="3" s="1"/>
  <c r="K197" i="3" s="1"/>
  <c r="H196" i="3"/>
  <c r="H195" i="3"/>
  <c r="L195" i="3" s="1"/>
  <c r="M195" i="3" s="1"/>
  <c r="H194" i="3"/>
  <c r="I194" i="3" s="1"/>
  <c r="K194" i="3" s="1"/>
  <c r="H193" i="3"/>
  <c r="I193" i="3" s="1"/>
  <c r="K193" i="3" s="1"/>
  <c r="H192" i="3"/>
  <c r="H191" i="3"/>
  <c r="L191" i="3" s="1"/>
  <c r="M191" i="3" s="1"/>
  <c r="H190" i="3"/>
  <c r="I190" i="3" s="1"/>
  <c r="K190" i="3" s="1"/>
  <c r="H185" i="3"/>
  <c r="I185" i="3" s="1"/>
  <c r="K185" i="3" s="1"/>
  <c r="H184" i="3"/>
  <c r="I184" i="3" s="1"/>
  <c r="K184" i="3" s="1"/>
  <c r="H183" i="3"/>
  <c r="L183" i="3" s="1"/>
  <c r="M183" i="3" s="1"/>
  <c r="H182" i="3"/>
  <c r="L182" i="3" s="1"/>
  <c r="M182" i="3" s="1"/>
  <c r="H181" i="3"/>
  <c r="I181" i="3" s="1"/>
  <c r="K181" i="3" s="1"/>
  <c r="H180" i="3"/>
  <c r="I180" i="3" s="1"/>
  <c r="K180" i="3" s="1"/>
  <c r="H179" i="3"/>
  <c r="L179" i="3" s="1"/>
  <c r="M179" i="3" s="1"/>
  <c r="H178" i="3"/>
  <c r="L178" i="3" s="1"/>
  <c r="M178" i="3" s="1"/>
  <c r="H177" i="3"/>
  <c r="I177" i="3" s="1"/>
  <c r="K177" i="3" s="1"/>
  <c r="H176" i="3"/>
  <c r="I176" i="3" s="1"/>
  <c r="K176" i="3" s="1"/>
  <c r="H175" i="3"/>
  <c r="L175" i="3" s="1"/>
  <c r="M175" i="3" s="1"/>
  <c r="H174" i="3"/>
  <c r="L174" i="3" s="1"/>
  <c r="M174" i="3" s="1"/>
  <c r="H173" i="3"/>
  <c r="I173" i="3" s="1"/>
  <c r="K173" i="3" s="1"/>
  <c r="H172" i="3"/>
  <c r="I172" i="3" s="1"/>
  <c r="K172" i="3" s="1"/>
  <c r="H171" i="3"/>
  <c r="H170" i="3"/>
  <c r="L170" i="3" s="1"/>
  <c r="M170" i="3" s="1"/>
  <c r="H169" i="3"/>
  <c r="I169" i="3" s="1"/>
  <c r="K169" i="3" s="1"/>
  <c r="H168" i="3"/>
  <c r="I168" i="3" s="1"/>
  <c r="K168" i="3" s="1"/>
  <c r="H167" i="3"/>
  <c r="L167" i="3" s="1"/>
  <c r="M167" i="3" s="1"/>
  <c r="H166" i="3"/>
  <c r="L166" i="3" s="1"/>
  <c r="M166" i="3" s="1"/>
  <c r="H165" i="3"/>
  <c r="I165" i="3" s="1"/>
  <c r="K165" i="3" s="1"/>
  <c r="H164" i="3"/>
  <c r="H163" i="3"/>
  <c r="L163" i="3" s="1"/>
  <c r="M163" i="3" s="1"/>
  <c r="H162" i="3"/>
  <c r="I162" i="3" s="1"/>
  <c r="K162" i="3" s="1"/>
  <c r="H161" i="3"/>
  <c r="I161" i="3" s="1"/>
  <c r="K161" i="3" s="1"/>
  <c r="H152" i="3"/>
  <c r="H151" i="3"/>
  <c r="H150" i="3"/>
  <c r="H149" i="3"/>
  <c r="H148" i="3"/>
  <c r="H147" i="3"/>
  <c r="H146" i="3"/>
  <c r="H145" i="3"/>
  <c r="H144" i="3"/>
  <c r="H143" i="3"/>
  <c r="H142" i="3"/>
  <c r="H141" i="3"/>
  <c r="H140" i="3"/>
  <c r="H139" i="3"/>
  <c r="H138" i="3"/>
  <c r="H137" i="3"/>
  <c r="H136" i="3"/>
  <c r="H135" i="3"/>
  <c r="H134" i="3"/>
  <c r="H133" i="3"/>
  <c r="H132" i="3"/>
  <c r="H131" i="3"/>
  <c r="H130" i="3"/>
  <c r="H129" i="3"/>
  <c r="H128" i="3"/>
  <c r="L72" i="3" l="1"/>
  <c r="M72" i="3" s="1"/>
  <c r="I79" i="3"/>
  <c r="K79" i="3" s="1"/>
  <c r="I70" i="3"/>
  <c r="K70" i="3" s="1"/>
  <c r="Q298" i="3"/>
  <c r="Q294" i="3"/>
  <c r="Q290" i="3"/>
  <c r="Q286" i="3"/>
  <c r="Q282" i="3"/>
  <c r="U635" i="13"/>
  <c r="R574" i="13"/>
  <c r="R555" i="13"/>
  <c r="R543" i="13"/>
  <c r="R673" i="13"/>
  <c r="R539" i="13"/>
  <c r="R541" i="13"/>
  <c r="E532" i="13"/>
  <c r="R545" i="13"/>
  <c r="R644" i="13"/>
  <c r="R671" i="13" s="1"/>
  <c r="N323" i="13"/>
  <c r="O323" i="13" s="1"/>
  <c r="R323" i="13"/>
  <c r="S323" i="13" s="1"/>
  <c r="N300" i="13"/>
  <c r="O300" i="13" s="1"/>
  <c r="R300" i="13"/>
  <c r="S300" i="13" s="1"/>
  <c r="R261" i="13"/>
  <c r="S261" i="13" s="1"/>
  <c r="N261" i="13"/>
  <c r="O261" i="13" s="1"/>
  <c r="R259" i="13"/>
  <c r="S259" i="13" s="1"/>
  <c r="N259" i="13"/>
  <c r="O259" i="13" s="1"/>
  <c r="E193" i="13"/>
  <c r="E194" i="13" s="1"/>
  <c r="K196" i="13"/>
  <c r="N159" i="13"/>
  <c r="O159" i="13" s="1"/>
  <c r="R159" i="13"/>
  <c r="S159" i="13" s="1"/>
  <c r="N155" i="13"/>
  <c r="O155" i="13" s="1"/>
  <c r="R155" i="13"/>
  <c r="S155" i="13" s="1"/>
  <c r="N151" i="13"/>
  <c r="O151" i="13" s="1"/>
  <c r="R151" i="13"/>
  <c r="S151" i="13" s="1"/>
  <c r="N147" i="13"/>
  <c r="O147" i="13" s="1"/>
  <c r="R147" i="13"/>
  <c r="S147" i="13" s="1"/>
  <c r="N143" i="13"/>
  <c r="O143" i="13" s="1"/>
  <c r="R143" i="13"/>
  <c r="S143" i="13" s="1"/>
  <c r="N139" i="13"/>
  <c r="O139" i="13" s="1"/>
  <c r="R139" i="13"/>
  <c r="S139" i="13" s="1"/>
  <c r="N174" i="13"/>
  <c r="O174" i="13" s="1"/>
  <c r="R174" i="13"/>
  <c r="S174" i="13" s="1"/>
  <c r="N170" i="13"/>
  <c r="O170" i="13" s="1"/>
  <c r="R170" i="13"/>
  <c r="S170" i="13" s="1"/>
  <c r="N166" i="13"/>
  <c r="O166" i="13" s="1"/>
  <c r="R166" i="13"/>
  <c r="S166" i="13" s="1"/>
  <c r="N130" i="13"/>
  <c r="O130" i="13" s="1"/>
  <c r="R130" i="13"/>
  <c r="S130" i="13" s="1"/>
  <c r="N124" i="13"/>
  <c r="O124" i="13" s="1"/>
  <c r="R124" i="13"/>
  <c r="S124" i="13" s="1"/>
  <c r="N116" i="13"/>
  <c r="O116" i="13" s="1"/>
  <c r="R116" i="13"/>
  <c r="S116" i="13" s="1"/>
  <c r="N108" i="13"/>
  <c r="O108" i="13" s="1"/>
  <c r="R108" i="13"/>
  <c r="S108" i="13" s="1"/>
  <c r="N95" i="13"/>
  <c r="O95" i="13" s="1"/>
  <c r="R95" i="13"/>
  <c r="S95" i="13" s="1"/>
  <c r="N83" i="13"/>
  <c r="O83" i="13" s="1"/>
  <c r="R83" i="13"/>
  <c r="S83" i="13" s="1"/>
  <c r="R123" i="13"/>
  <c r="S123" i="13" s="1"/>
  <c r="N123" i="13"/>
  <c r="O123" i="13" s="1"/>
  <c r="R115" i="13"/>
  <c r="S115" i="13" s="1"/>
  <c r="N115" i="13"/>
  <c r="O115" i="13" s="1"/>
  <c r="R107" i="13"/>
  <c r="S107" i="13" s="1"/>
  <c r="N107" i="13"/>
  <c r="O107" i="13" s="1"/>
  <c r="R94" i="13"/>
  <c r="S94" i="13" s="1"/>
  <c r="N94" i="13"/>
  <c r="O94" i="13" s="1"/>
  <c r="R86" i="13"/>
  <c r="S86" i="13" s="1"/>
  <c r="N86" i="13"/>
  <c r="O86" i="13" s="1"/>
  <c r="R78" i="13"/>
  <c r="S78" i="13" s="1"/>
  <c r="N78" i="13"/>
  <c r="O78" i="13" s="1"/>
  <c r="R121" i="13"/>
  <c r="S121" i="13" s="1"/>
  <c r="N121" i="13"/>
  <c r="O121" i="13" s="1"/>
  <c r="R113" i="13"/>
  <c r="S113" i="13" s="1"/>
  <c r="N113" i="13"/>
  <c r="O113" i="13" s="1"/>
  <c r="R100" i="13"/>
  <c r="S100" i="13" s="1"/>
  <c r="N100" i="13"/>
  <c r="O100" i="13" s="1"/>
  <c r="R92" i="13"/>
  <c r="S92" i="13" s="1"/>
  <c r="N92" i="13"/>
  <c r="O92" i="13" s="1"/>
  <c r="R84" i="13"/>
  <c r="S84" i="13" s="1"/>
  <c r="N84" i="13"/>
  <c r="O84" i="13" s="1"/>
  <c r="R76" i="13"/>
  <c r="S76" i="13" s="1"/>
  <c r="N76" i="13"/>
  <c r="O76" i="13" s="1"/>
  <c r="U649" i="13"/>
  <c r="R588" i="13"/>
  <c r="U647" i="13"/>
  <c r="R586" i="13"/>
  <c r="U639" i="13"/>
  <c r="R578" i="13"/>
  <c r="R638" i="13"/>
  <c r="R548" i="13"/>
  <c r="R639" i="13"/>
  <c r="R666" i="13" s="1"/>
  <c r="R549" i="13"/>
  <c r="N618" i="13"/>
  <c r="O618" i="13" s="1"/>
  <c r="N614" i="13"/>
  <c r="O614" i="13" s="1"/>
  <c r="N617" i="13"/>
  <c r="O617" i="13" s="1"/>
  <c r="N613" i="13"/>
  <c r="O613" i="13" s="1"/>
  <c r="N589" i="13"/>
  <c r="O589" i="13" s="1"/>
  <c r="N616" i="13"/>
  <c r="O616" i="13" s="1"/>
  <c r="N584" i="13"/>
  <c r="O584" i="13" s="1"/>
  <c r="N611" i="13"/>
  <c r="O611" i="13" s="1"/>
  <c r="N590" i="13"/>
  <c r="O590" i="13" s="1"/>
  <c r="N583" i="13"/>
  <c r="O583" i="13" s="1"/>
  <c r="N559" i="13"/>
  <c r="O559" i="13" s="1"/>
  <c r="N555" i="13"/>
  <c r="O555" i="13" s="1"/>
  <c r="N615" i="13"/>
  <c r="O615" i="13" s="1"/>
  <c r="N586" i="13"/>
  <c r="O586" i="13" s="1"/>
  <c r="N582" i="13"/>
  <c r="O582" i="13" s="1"/>
  <c r="N558" i="13"/>
  <c r="O558" i="13" s="1"/>
  <c r="N554" i="13"/>
  <c r="O554" i="13" s="1"/>
  <c r="N619" i="13"/>
  <c r="O619" i="13" s="1"/>
  <c r="N585" i="13"/>
  <c r="O585" i="13" s="1"/>
  <c r="N557" i="13"/>
  <c r="O557" i="13" s="1"/>
  <c r="N527" i="13"/>
  <c r="O527" i="13" s="1"/>
  <c r="N523" i="13"/>
  <c r="O523" i="13" s="1"/>
  <c r="N499" i="13"/>
  <c r="O499" i="13" s="1"/>
  <c r="N495" i="13"/>
  <c r="O495" i="13" s="1"/>
  <c r="N612" i="13"/>
  <c r="O612" i="13" s="1"/>
  <c r="N561" i="13"/>
  <c r="O561" i="13" s="1"/>
  <c r="N526" i="13"/>
  <c r="O526" i="13" s="1"/>
  <c r="N522" i="13"/>
  <c r="O522" i="13" s="1"/>
  <c r="N498" i="13"/>
  <c r="O498" i="13" s="1"/>
  <c r="N494" i="13"/>
  <c r="O494" i="13" s="1"/>
  <c r="N587" i="13"/>
  <c r="O587" i="13" s="1"/>
  <c r="N556" i="13"/>
  <c r="O556" i="13" s="1"/>
  <c r="N525" i="13"/>
  <c r="O525" i="13" s="1"/>
  <c r="N521" i="13"/>
  <c r="O521" i="13" s="1"/>
  <c r="N497" i="13"/>
  <c r="O497" i="13" s="1"/>
  <c r="N493" i="13"/>
  <c r="O493" i="13" s="1"/>
  <c r="N528" i="13"/>
  <c r="O528" i="13" s="1"/>
  <c r="N520" i="13"/>
  <c r="O520" i="13" s="1"/>
  <c r="N492" i="13"/>
  <c r="O492" i="13" s="1"/>
  <c r="N468" i="13"/>
  <c r="O468" i="13" s="1"/>
  <c r="N464" i="13"/>
  <c r="O464" i="13" s="1"/>
  <c r="N460" i="13"/>
  <c r="O460" i="13" s="1"/>
  <c r="N432" i="13"/>
  <c r="O432" i="13" s="1"/>
  <c r="N428" i="13"/>
  <c r="O428" i="13" s="1"/>
  <c r="N403" i="13"/>
  <c r="O403" i="13" s="1"/>
  <c r="N399" i="13"/>
  <c r="O399" i="13" s="1"/>
  <c r="N467" i="13"/>
  <c r="O467" i="13" s="1"/>
  <c r="N463" i="13"/>
  <c r="O463" i="13" s="1"/>
  <c r="N435" i="13"/>
  <c r="O435" i="13" s="1"/>
  <c r="N431" i="13"/>
  <c r="O431" i="13" s="1"/>
  <c r="N427" i="13"/>
  <c r="O427" i="13" s="1"/>
  <c r="N402" i="13"/>
  <c r="O402" i="13" s="1"/>
  <c r="N398" i="13"/>
  <c r="O398" i="13" s="1"/>
  <c r="N553" i="13"/>
  <c r="O553" i="13" s="1"/>
  <c r="N524" i="13"/>
  <c r="O524" i="13" s="1"/>
  <c r="N496" i="13"/>
  <c r="O496" i="13" s="1"/>
  <c r="N491" i="13"/>
  <c r="O491" i="13" s="1"/>
  <c r="N466" i="13"/>
  <c r="O466" i="13" s="1"/>
  <c r="N462" i="13"/>
  <c r="O462" i="13" s="1"/>
  <c r="N434" i="13"/>
  <c r="O434" i="13" s="1"/>
  <c r="N430" i="13"/>
  <c r="O430" i="13" s="1"/>
  <c r="N405" i="13"/>
  <c r="O405" i="13" s="1"/>
  <c r="N401" i="13"/>
  <c r="O401" i="13" s="1"/>
  <c r="N397" i="13"/>
  <c r="O397" i="13" s="1"/>
  <c r="N465" i="13"/>
  <c r="O465" i="13" s="1"/>
  <c r="N404" i="13"/>
  <c r="O404" i="13" s="1"/>
  <c r="N400" i="13"/>
  <c r="O400" i="13" s="1"/>
  <c r="N560" i="13"/>
  <c r="O560" i="13" s="1"/>
  <c r="N461" i="13"/>
  <c r="O461" i="13" s="1"/>
  <c r="N433" i="13"/>
  <c r="O433" i="13" s="1"/>
  <c r="N429" i="13"/>
  <c r="O429" i="13" s="1"/>
  <c r="N588" i="13"/>
  <c r="O588" i="13" s="1"/>
  <c r="R647" i="13"/>
  <c r="R674" i="13" s="1"/>
  <c r="R557" i="13"/>
  <c r="X641" i="13"/>
  <c r="R609" i="13"/>
  <c r="F532" i="13"/>
  <c r="R662" i="13"/>
  <c r="N341" i="13"/>
  <c r="O341" i="13" s="1"/>
  <c r="R341" i="13"/>
  <c r="S341" i="13" s="1"/>
  <c r="L346" i="13"/>
  <c r="K286" i="13"/>
  <c r="E283" i="13"/>
  <c r="E284" i="13" s="1"/>
  <c r="K272" i="13"/>
  <c r="F253" i="13"/>
  <c r="F254" i="13" s="1"/>
  <c r="N258" i="13"/>
  <c r="O258" i="13" s="1"/>
  <c r="R258" i="13"/>
  <c r="S258" i="13" s="1"/>
  <c r="N260" i="13"/>
  <c r="O260" i="13" s="1"/>
  <c r="R260" i="13"/>
  <c r="S260" i="13" s="1"/>
  <c r="N190" i="13"/>
  <c r="O190" i="13" s="1"/>
  <c r="R190" i="13"/>
  <c r="S190" i="13" s="1"/>
  <c r="N186" i="13"/>
  <c r="O186" i="13" s="1"/>
  <c r="R186" i="13"/>
  <c r="S186" i="13" s="1"/>
  <c r="N182" i="13"/>
  <c r="O182" i="13" s="1"/>
  <c r="R182" i="13"/>
  <c r="S182" i="13" s="1"/>
  <c r="N178" i="13"/>
  <c r="O178" i="13" s="1"/>
  <c r="R178" i="13"/>
  <c r="S178" i="13" s="1"/>
  <c r="R173" i="13"/>
  <c r="S173" i="13" s="1"/>
  <c r="N173" i="13"/>
  <c r="O173" i="13" s="1"/>
  <c r="R169" i="13"/>
  <c r="S169" i="13" s="1"/>
  <c r="N169" i="13"/>
  <c r="O169" i="13" s="1"/>
  <c r="R129" i="13"/>
  <c r="S129" i="13" s="1"/>
  <c r="N129" i="13"/>
  <c r="O129" i="13" s="1"/>
  <c r="E163" i="13"/>
  <c r="E164" i="13" s="1"/>
  <c r="K166" i="13"/>
  <c r="R158" i="13"/>
  <c r="S158" i="13" s="1"/>
  <c r="N158" i="13"/>
  <c r="O158" i="13" s="1"/>
  <c r="R154" i="13"/>
  <c r="S154" i="13" s="1"/>
  <c r="N154" i="13"/>
  <c r="O154" i="13" s="1"/>
  <c r="R150" i="13"/>
  <c r="S150" i="13" s="1"/>
  <c r="N150" i="13"/>
  <c r="O150" i="13" s="1"/>
  <c r="R146" i="13"/>
  <c r="S146" i="13" s="1"/>
  <c r="N146" i="13"/>
  <c r="O146" i="13" s="1"/>
  <c r="R142" i="13"/>
  <c r="S142" i="13" s="1"/>
  <c r="N142" i="13"/>
  <c r="O142" i="13" s="1"/>
  <c r="R138" i="13"/>
  <c r="S138" i="13" s="1"/>
  <c r="N138" i="13"/>
  <c r="O138" i="13" s="1"/>
  <c r="E42" i="13"/>
  <c r="P22" i="13"/>
  <c r="Q22" i="13" s="1"/>
  <c r="P21" i="13"/>
  <c r="Q21" i="13" s="1"/>
  <c r="P20" i="13"/>
  <c r="Q20" i="13" s="1"/>
  <c r="P19" i="13"/>
  <c r="Q19" i="13" s="1"/>
  <c r="P18" i="13"/>
  <c r="Q18" i="13" s="1"/>
  <c r="P17" i="13"/>
  <c r="Q17" i="13" s="1"/>
  <c r="P16" i="13"/>
  <c r="Q16" i="13" s="1"/>
  <c r="P15" i="13"/>
  <c r="Q15" i="13" s="1"/>
  <c r="P14" i="13"/>
  <c r="Q14" i="13" s="1"/>
  <c r="P13" i="13"/>
  <c r="Q13" i="13" s="1"/>
  <c r="P12" i="13"/>
  <c r="Q12" i="13" s="1"/>
  <c r="P11" i="13"/>
  <c r="Q11" i="13" s="1"/>
  <c r="P10" i="13"/>
  <c r="Q10" i="13" s="1"/>
  <c r="P9" i="13"/>
  <c r="Q9" i="13" s="1"/>
  <c r="P8" i="13"/>
  <c r="Q8" i="13" s="1"/>
  <c r="P7" i="13"/>
  <c r="Q7" i="13" s="1"/>
  <c r="N89" i="13"/>
  <c r="O89" i="13" s="1"/>
  <c r="R89" i="13"/>
  <c r="S89" i="13" s="1"/>
  <c r="N122" i="13"/>
  <c r="O122" i="13" s="1"/>
  <c r="R122" i="13"/>
  <c r="S122" i="13" s="1"/>
  <c r="N114" i="13"/>
  <c r="O114" i="13" s="1"/>
  <c r="R114" i="13"/>
  <c r="S114" i="13" s="1"/>
  <c r="N106" i="13"/>
  <c r="O106" i="13" s="1"/>
  <c r="R106" i="13"/>
  <c r="S106" i="13" s="1"/>
  <c r="N93" i="13"/>
  <c r="O93" i="13" s="1"/>
  <c r="R93" i="13"/>
  <c r="S93" i="13" s="1"/>
  <c r="N81" i="13"/>
  <c r="O81" i="13" s="1"/>
  <c r="R81" i="13"/>
  <c r="S81" i="13" s="1"/>
  <c r="N87" i="13"/>
  <c r="O87" i="13" s="1"/>
  <c r="R87" i="13"/>
  <c r="S87" i="13" s="1"/>
  <c r="R552" i="13"/>
  <c r="R676" i="13"/>
  <c r="R544" i="13"/>
  <c r="X648" i="13"/>
  <c r="R616" i="13"/>
  <c r="R560" i="13"/>
  <c r="R542" i="13"/>
  <c r="R551" i="13"/>
  <c r="R587" i="13"/>
  <c r="U648" i="13"/>
  <c r="R547" i="13"/>
  <c r="R657" i="13"/>
  <c r="U627" i="13"/>
  <c r="R335" i="13"/>
  <c r="S335" i="13" s="1"/>
  <c r="N335" i="13"/>
  <c r="O335" i="13" s="1"/>
  <c r="N319" i="13"/>
  <c r="O319" i="13" s="1"/>
  <c r="R319" i="13"/>
  <c r="S319" i="13" s="1"/>
  <c r="N296" i="13"/>
  <c r="O296" i="13" s="1"/>
  <c r="R296" i="13"/>
  <c r="S296" i="13" s="1"/>
  <c r="N331" i="13"/>
  <c r="O331" i="13" s="1"/>
  <c r="R331" i="13"/>
  <c r="S331" i="13" s="1"/>
  <c r="N308" i="13"/>
  <c r="O308" i="13" s="1"/>
  <c r="R308" i="13"/>
  <c r="S308" i="13" s="1"/>
  <c r="R265" i="13"/>
  <c r="S265" i="13" s="1"/>
  <c r="N265" i="13"/>
  <c r="O265" i="13" s="1"/>
  <c r="R257" i="13"/>
  <c r="S257" i="13" s="1"/>
  <c r="N257" i="13"/>
  <c r="O257" i="13" s="1"/>
  <c r="R263" i="13"/>
  <c r="S263" i="13" s="1"/>
  <c r="N263" i="13"/>
  <c r="O263" i="13" s="1"/>
  <c r="N157" i="13"/>
  <c r="O157" i="13" s="1"/>
  <c r="R157" i="13"/>
  <c r="S157" i="13" s="1"/>
  <c r="N153" i="13"/>
  <c r="O153" i="13" s="1"/>
  <c r="R153" i="13"/>
  <c r="S153" i="13" s="1"/>
  <c r="N149" i="13"/>
  <c r="O149" i="13" s="1"/>
  <c r="R149" i="13"/>
  <c r="S149" i="13" s="1"/>
  <c r="N145" i="13"/>
  <c r="O145" i="13" s="1"/>
  <c r="R145" i="13"/>
  <c r="S145" i="13" s="1"/>
  <c r="N141" i="13"/>
  <c r="O141" i="13" s="1"/>
  <c r="R141" i="13"/>
  <c r="S141" i="13" s="1"/>
  <c r="N137" i="13"/>
  <c r="O137" i="13" s="1"/>
  <c r="R137" i="13"/>
  <c r="S137" i="13" s="1"/>
  <c r="N172" i="13"/>
  <c r="O172" i="13" s="1"/>
  <c r="R172" i="13"/>
  <c r="S172" i="13" s="1"/>
  <c r="N168" i="13"/>
  <c r="O168" i="13" s="1"/>
  <c r="R168" i="13"/>
  <c r="S168" i="13" s="1"/>
  <c r="K152" i="13"/>
  <c r="F133" i="13"/>
  <c r="F134" i="13" s="1"/>
  <c r="E133" i="13"/>
  <c r="E134" i="13" s="1"/>
  <c r="K136" i="13"/>
  <c r="N128" i="13"/>
  <c r="O128" i="13" s="1"/>
  <c r="R128" i="13"/>
  <c r="S128" i="13" s="1"/>
  <c r="N120" i="13"/>
  <c r="O120" i="13" s="1"/>
  <c r="R120" i="13"/>
  <c r="S120" i="13" s="1"/>
  <c r="N112" i="13"/>
  <c r="O112" i="13" s="1"/>
  <c r="R112" i="13"/>
  <c r="S112" i="13" s="1"/>
  <c r="N99" i="13"/>
  <c r="O99" i="13" s="1"/>
  <c r="R99" i="13"/>
  <c r="S99" i="13" s="1"/>
  <c r="N91" i="13"/>
  <c r="O91" i="13" s="1"/>
  <c r="R91" i="13"/>
  <c r="S91" i="13" s="1"/>
  <c r="N79" i="13"/>
  <c r="O79" i="13" s="1"/>
  <c r="R79" i="13"/>
  <c r="S79" i="13" s="1"/>
  <c r="R119" i="13"/>
  <c r="S119" i="13" s="1"/>
  <c r="N119" i="13"/>
  <c r="O119" i="13" s="1"/>
  <c r="R111" i="13"/>
  <c r="S111" i="13" s="1"/>
  <c r="N111" i="13"/>
  <c r="O111" i="13" s="1"/>
  <c r="R98" i="13"/>
  <c r="S98" i="13" s="1"/>
  <c r="N98" i="13"/>
  <c r="O98" i="13" s="1"/>
  <c r="R90" i="13"/>
  <c r="S90" i="13" s="1"/>
  <c r="N90" i="13"/>
  <c r="O90" i="13" s="1"/>
  <c r="R82" i="13"/>
  <c r="S82" i="13" s="1"/>
  <c r="N82" i="13"/>
  <c r="O82" i="13" s="1"/>
  <c r="F5" i="13"/>
  <c r="K28" i="13" s="1"/>
  <c r="L28" i="13" s="1"/>
  <c r="F103" i="13"/>
  <c r="F104" i="13" s="1"/>
  <c r="K122" i="13"/>
  <c r="E103" i="13"/>
  <c r="E104" i="13" s="1"/>
  <c r="K106" i="13"/>
  <c r="R125" i="13"/>
  <c r="S125" i="13" s="1"/>
  <c r="N125" i="13"/>
  <c r="O125" i="13" s="1"/>
  <c r="R117" i="13"/>
  <c r="S117" i="13" s="1"/>
  <c r="N117" i="13"/>
  <c r="O117" i="13" s="1"/>
  <c r="R109" i="13"/>
  <c r="S109" i="13" s="1"/>
  <c r="N109" i="13"/>
  <c r="O109" i="13" s="1"/>
  <c r="R96" i="13"/>
  <c r="S96" i="13" s="1"/>
  <c r="N96" i="13"/>
  <c r="O96" i="13" s="1"/>
  <c r="R88" i="13"/>
  <c r="S88" i="13" s="1"/>
  <c r="N88" i="13"/>
  <c r="O88" i="13" s="1"/>
  <c r="R80" i="13"/>
  <c r="S80" i="13" s="1"/>
  <c r="N80" i="13"/>
  <c r="O80" i="13" s="1"/>
  <c r="U650" i="13"/>
  <c r="R589" i="13"/>
  <c r="U643" i="13"/>
  <c r="R670" i="13" s="1"/>
  <c r="R582" i="13"/>
  <c r="R648" i="13"/>
  <c r="R675" i="13" s="1"/>
  <c r="R558" i="13"/>
  <c r="X632" i="13"/>
  <c r="R600" i="13"/>
  <c r="X647" i="13"/>
  <c r="U638" i="13"/>
  <c r="R677" i="13"/>
  <c r="U631" i="13"/>
  <c r="R658" i="13" s="1"/>
  <c r="R570" i="13"/>
  <c r="R537" i="13"/>
  <c r="R627" i="13"/>
  <c r="R654" i="13" s="1"/>
  <c r="R561" i="13"/>
  <c r="R550" i="13"/>
  <c r="R664" i="13"/>
  <c r="R628" i="13"/>
  <c r="R655" i="13" s="1"/>
  <c r="R538" i="13"/>
  <c r="R636" i="13"/>
  <c r="R663" i="13" s="1"/>
  <c r="L372" i="13"/>
  <c r="M372" i="13" s="1"/>
  <c r="L370" i="13"/>
  <c r="M370" i="13" s="1"/>
  <c r="L368" i="13"/>
  <c r="M368" i="13" s="1"/>
  <c r="L366" i="13"/>
  <c r="M366" i="13" s="1"/>
  <c r="L367" i="13"/>
  <c r="M367" i="13" s="1"/>
  <c r="L373" i="13"/>
  <c r="M373" i="13" s="1"/>
  <c r="L365" i="13"/>
  <c r="M365" i="13" s="1"/>
  <c r="L371" i="13"/>
  <c r="M371" i="13" s="1"/>
  <c r="L369" i="13"/>
  <c r="M369" i="13" s="1"/>
  <c r="N327" i="13"/>
  <c r="O327" i="13" s="1"/>
  <c r="R327" i="13"/>
  <c r="S327" i="13" s="1"/>
  <c r="R554" i="13"/>
  <c r="N304" i="13"/>
  <c r="O304" i="13" s="1"/>
  <c r="R304" i="13"/>
  <c r="S304" i="13" s="1"/>
  <c r="R295" i="13"/>
  <c r="S295" i="13" s="1"/>
  <c r="N295" i="13"/>
  <c r="O295" i="13" s="1"/>
  <c r="N262" i="13"/>
  <c r="O262" i="13" s="1"/>
  <c r="R262" i="13"/>
  <c r="S262" i="13" s="1"/>
  <c r="K256" i="13"/>
  <c r="E253" i="13"/>
  <c r="E254" i="13" s="1"/>
  <c r="K212" i="13"/>
  <c r="F193" i="13"/>
  <c r="F194" i="13" s="1"/>
  <c r="N264" i="13"/>
  <c r="O264" i="13" s="1"/>
  <c r="R264" i="13"/>
  <c r="S264" i="13" s="1"/>
  <c r="N197" i="13"/>
  <c r="O197" i="13" s="1"/>
  <c r="R197" i="13"/>
  <c r="S197" i="13" s="1"/>
  <c r="N188" i="13"/>
  <c r="O188" i="13" s="1"/>
  <c r="R188" i="13"/>
  <c r="S188" i="13" s="1"/>
  <c r="N184" i="13"/>
  <c r="O184" i="13" s="1"/>
  <c r="R184" i="13"/>
  <c r="S184" i="13" s="1"/>
  <c r="N180" i="13"/>
  <c r="O180" i="13" s="1"/>
  <c r="R180" i="13"/>
  <c r="S180" i="13" s="1"/>
  <c r="N176" i="13"/>
  <c r="O176" i="13" s="1"/>
  <c r="R176" i="13"/>
  <c r="S176" i="13" s="1"/>
  <c r="R175" i="13"/>
  <c r="S175" i="13" s="1"/>
  <c r="N175" i="13"/>
  <c r="O175" i="13" s="1"/>
  <c r="R171" i="13"/>
  <c r="S171" i="13" s="1"/>
  <c r="N171" i="13"/>
  <c r="O171" i="13" s="1"/>
  <c r="R167" i="13"/>
  <c r="S167" i="13" s="1"/>
  <c r="N167" i="13"/>
  <c r="O167" i="13" s="1"/>
  <c r="R127" i="13"/>
  <c r="S127" i="13" s="1"/>
  <c r="N127" i="13"/>
  <c r="O127" i="13" s="1"/>
  <c r="R160" i="13"/>
  <c r="S160" i="13" s="1"/>
  <c r="N160" i="13"/>
  <c r="O160" i="13" s="1"/>
  <c r="R156" i="13"/>
  <c r="S156" i="13" s="1"/>
  <c r="N156" i="13"/>
  <c r="O156" i="13" s="1"/>
  <c r="R152" i="13"/>
  <c r="S152" i="13" s="1"/>
  <c r="N152" i="13"/>
  <c r="O152" i="13" s="1"/>
  <c r="R148" i="13"/>
  <c r="S148" i="13" s="1"/>
  <c r="N148" i="13"/>
  <c r="O148" i="13" s="1"/>
  <c r="R144" i="13"/>
  <c r="S144" i="13" s="1"/>
  <c r="N144" i="13"/>
  <c r="O144" i="13" s="1"/>
  <c r="R140" i="13"/>
  <c r="S140" i="13" s="1"/>
  <c r="N140" i="13"/>
  <c r="O140" i="13" s="1"/>
  <c r="R136" i="13"/>
  <c r="S136" i="13" s="1"/>
  <c r="N136" i="13"/>
  <c r="O136" i="13" s="1"/>
  <c r="E5" i="13"/>
  <c r="K22" i="13" s="1"/>
  <c r="L22" i="13" s="1"/>
  <c r="N77" i="13"/>
  <c r="O77" i="13" s="1"/>
  <c r="R77" i="13"/>
  <c r="S77" i="13" s="1"/>
  <c r="N126" i="13"/>
  <c r="O126" i="13" s="1"/>
  <c r="R126" i="13"/>
  <c r="S126" i="13" s="1"/>
  <c r="N118" i="13"/>
  <c r="O118" i="13" s="1"/>
  <c r="R118" i="13"/>
  <c r="S118" i="13" s="1"/>
  <c r="N110" i="13"/>
  <c r="O110" i="13" s="1"/>
  <c r="R110" i="13"/>
  <c r="S110" i="13" s="1"/>
  <c r="N97" i="13"/>
  <c r="O97" i="13" s="1"/>
  <c r="R97" i="13"/>
  <c r="S97" i="13" s="1"/>
  <c r="N85" i="13"/>
  <c r="O85" i="13" s="1"/>
  <c r="R85" i="13"/>
  <c r="S85" i="13" s="1"/>
  <c r="K92" i="13"/>
  <c r="F73" i="13"/>
  <c r="F74" i="13" s="1"/>
  <c r="E73" i="13"/>
  <c r="E74" i="13" s="1"/>
  <c r="K76" i="13"/>
  <c r="F42" i="13"/>
  <c r="P28" i="13" s="1"/>
  <c r="Q28" i="13" s="1"/>
  <c r="Q291" i="3"/>
  <c r="R6" i="3"/>
  <c r="R10" i="3"/>
  <c r="R14" i="3"/>
  <c r="R18" i="3"/>
  <c r="R22" i="3"/>
  <c r="R26" i="3"/>
  <c r="L71" i="3"/>
  <c r="M71" i="3" s="1"/>
  <c r="R36" i="3"/>
  <c r="R40" i="3"/>
  <c r="R44" i="3"/>
  <c r="R48" i="3"/>
  <c r="R52" i="3"/>
  <c r="R56" i="3"/>
  <c r="L80" i="3"/>
  <c r="M80" i="3" s="1"/>
  <c r="L87" i="3"/>
  <c r="M87" i="3" s="1"/>
  <c r="U265" i="3"/>
  <c r="U269" i="3"/>
  <c r="U273" i="3"/>
  <c r="R59" i="3"/>
  <c r="R7" i="3"/>
  <c r="R11" i="3"/>
  <c r="R15" i="3"/>
  <c r="R19" i="3"/>
  <c r="R23" i="3"/>
  <c r="R27" i="3"/>
  <c r="I78" i="3"/>
  <c r="K78" i="3" s="1"/>
  <c r="I86" i="3"/>
  <c r="K86" i="3" s="1"/>
  <c r="L88" i="3"/>
  <c r="M88" i="3" s="1"/>
  <c r="R38" i="3"/>
  <c r="R42" i="3"/>
  <c r="R46" i="3"/>
  <c r="R50" i="3"/>
  <c r="R54" i="3"/>
  <c r="R58" i="3"/>
  <c r="I59" i="3"/>
  <c r="K59" i="3" s="1"/>
  <c r="Q300" i="3"/>
  <c r="Q296" i="3"/>
  <c r="Q292" i="3"/>
  <c r="Q288" i="3"/>
  <c r="Q284" i="3"/>
  <c r="Q280" i="3"/>
  <c r="R39" i="3"/>
  <c r="R43" i="3"/>
  <c r="R47" i="3"/>
  <c r="R51" i="3"/>
  <c r="R55" i="3"/>
  <c r="R9" i="3"/>
  <c r="R13" i="3"/>
  <c r="R17" i="3"/>
  <c r="R21" i="3"/>
  <c r="R25" i="3"/>
  <c r="L29" i="3"/>
  <c r="M29" i="3" s="1"/>
  <c r="Q299" i="3"/>
  <c r="Q295" i="3"/>
  <c r="Q287" i="3"/>
  <c r="Q283" i="3"/>
  <c r="Q279" i="3"/>
  <c r="L99" i="3"/>
  <c r="M99" i="3" s="1"/>
  <c r="R99" i="3" s="1"/>
  <c r="I74" i="3"/>
  <c r="K74" i="3" s="1"/>
  <c r="L75" i="3"/>
  <c r="M75" i="3" s="1"/>
  <c r="I83" i="3"/>
  <c r="K83" i="3" s="1"/>
  <c r="L84" i="3"/>
  <c r="M84" i="3" s="1"/>
  <c r="L91" i="3"/>
  <c r="M91" i="3" s="1"/>
  <c r="I36" i="3"/>
  <c r="K36" i="3" s="1"/>
  <c r="I38" i="3"/>
  <c r="K38" i="3" s="1"/>
  <c r="I40" i="3"/>
  <c r="K40" i="3" s="1"/>
  <c r="I42" i="3"/>
  <c r="K42" i="3" s="1"/>
  <c r="I44" i="3"/>
  <c r="K44" i="3" s="1"/>
  <c r="I46" i="3"/>
  <c r="K46" i="3" s="1"/>
  <c r="I48" i="3"/>
  <c r="K48" i="3" s="1"/>
  <c r="I50" i="3"/>
  <c r="K50" i="3" s="1"/>
  <c r="I52" i="3"/>
  <c r="K52" i="3" s="1"/>
  <c r="I54" i="3"/>
  <c r="K54" i="3" s="1"/>
  <c r="I56" i="3"/>
  <c r="K56" i="3" s="1"/>
  <c r="I58" i="3"/>
  <c r="K58" i="3" s="1"/>
  <c r="Q301" i="3"/>
  <c r="Q297" i="3"/>
  <c r="Q293" i="3"/>
  <c r="Q289" i="3"/>
  <c r="Q285" i="3"/>
  <c r="Q281" i="3"/>
  <c r="L68" i="3"/>
  <c r="M68" i="3" s="1"/>
  <c r="R68" i="3" s="1"/>
  <c r="L76" i="3"/>
  <c r="M76" i="3" s="1"/>
  <c r="I82" i="3"/>
  <c r="K82" i="3" s="1"/>
  <c r="I90" i="3"/>
  <c r="K90" i="3" s="1"/>
  <c r="L92" i="3"/>
  <c r="M92" i="3" s="1"/>
  <c r="R92" i="3" s="1"/>
  <c r="I35" i="3"/>
  <c r="K35" i="3" s="1"/>
  <c r="L37" i="3"/>
  <c r="M37" i="3" s="1"/>
  <c r="R37" i="3" s="1"/>
  <c r="I39" i="3"/>
  <c r="K39" i="3" s="1"/>
  <c r="L41" i="3"/>
  <c r="M41" i="3" s="1"/>
  <c r="R41" i="3" s="1"/>
  <c r="I43" i="3"/>
  <c r="K43" i="3" s="1"/>
  <c r="L45" i="3"/>
  <c r="M45" i="3" s="1"/>
  <c r="R45" i="3" s="1"/>
  <c r="I47" i="3"/>
  <c r="K47" i="3" s="1"/>
  <c r="L49" i="3"/>
  <c r="M49" i="3" s="1"/>
  <c r="R49" i="3" s="1"/>
  <c r="I51" i="3"/>
  <c r="K51" i="3" s="1"/>
  <c r="L53" i="3"/>
  <c r="M53" i="3" s="1"/>
  <c r="R53" i="3" s="1"/>
  <c r="I55" i="3"/>
  <c r="K55" i="3" s="1"/>
  <c r="L57" i="3"/>
  <c r="M57" i="3" s="1"/>
  <c r="R57" i="3" s="1"/>
  <c r="I77" i="3"/>
  <c r="K77" i="3" s="1"/>
  <c r="I81" i="3"/>
  <c r="K81" i="3" s="1"/>
  <c r="I85" i="3"/>
  <c r="K85" i="3" s="1"/>
  <c r="I89" i="3"/>
  <c r="K89" i="3" s="1"/>
  <c r="I69" i="3"/>
  <c r="K69" i="3" s="1"/>
  <c r="I73" i="3"/>
  <c r="K73" i="3" s="1"/>
  <c r="I15" i="3"/>
  <c r="K15" i="3" s="1"/>
  <c r="I13" i="3"/>
  <c r="K13" i="3" s="1"/>
  <c r="I7" i="3"/>
  <c r="K7" i="3" s="1"/>
  <c r="I23" i="3"/>
  <c r="K23" i="3" s="1"/>
  <c r="I5" i="3"/>
  <c r="K5" i="3" s="1"/>
  <c r="I21" i="3"/>
  <c r="K21" i="3" s="1"/>
  <c r="I11" i="3"/>
  <c r="K11" i="3" s="1"/>
  <c r="I19" i="3"/>
  <c r="K19" i="3" s="1"/>
  <c r="I27" i="3"/>
  <c r="K27" i="3" s="1"/>
  <c r="I9" i="3"/>
  <c r="K9" i="3" s="1"/>
  <c r="I17" i="3"/>
  <c r="K17" i="3" s="1"/>
  <c r="I25" i="3"/>
  <c r="K25" i="3" s="1"/>
  <c r="L28" i="3"/>
  <c r="M28" i="3" s="1"/>
  <c r="R28" i="3" s="1"/>
  <c r="I6" i="3"/>
  <c r="K6" i="3" s="1"/>
  <c r="L8" i="3"/>
  <c r="M8" i="3" s="1"/>
  <c r="R8" i="3" s="1"/>
  <c r="I10" i="3"/>
  <c r="K10" i="3" s="1"/>
  <c r="L12" i="3"/>
  <c r="M12" i="3" s="1"/>
  <c r="R12" i="3" s="1"/>
  <c r="I14" i="3"/>
  <c r="K14" i="3" s="1"/>
  <c r="L16" i="3"/>
  <c r="M16" i="3" s="1"/>
  <c r="R16" i="3" s="1"/>
  <c r="I18" i="3"/>
  <c r="K18" i="3" s="1"/>
  <c r="L20" i="3"/>
  <c r="M20" i="3" s="1"/>
  <c r="R20" i="3" s="1"/>
  <c r="I22" i="3"/>
  <c r="K22" i="3" s="1"/>
  <c r="L24" i="3"/>
  <c r="M24" i="3" s="1"/>
  <c r="R24" i="3" s="1"/>
  <c r="I26" i="3"/>
  <c r="K26" i="3" s="1"/>
  <c r="U256" i="3"/>
  <c r="U260" i="3"/>
  <c r="I111" i="3"/>
  <c r="K111" i="3" s="1"/>
  <c r="L113" i="3"/>
  <c r="M113" i="3" s="1"/>
  <c r="I107" i="3"/>
  <c r="K107" i="3" s="1"/>
  <c r="L109" i="3"/>
  <c r="M109" i="3" s="1"/>
  <c r="R109" i="3" s="1"/>
  <c r="X261" i="3"/>
  <c r="X269" i="3"/>
  <c r="Q278" i="3"/>
  <c r="L101" i="3"/>
  <c r="M101" i="3" s="1"/>
  <c r="R101" i="3" s="1"/>
  <c r="X260" i="3"/>
  <c r="L105" i="3"/>
  <c r="M105" i="3" s="1"/>
  <c r="L117" i="3"/>
  <c r="M117" i="3" s="1"/>
  <c r="X256" i="3"/>
  <c r="L103" i="3"/>
  <c r="M103" i="3" s="1"/>
  <c r="L115" i="3"/>
  <c r="M115" i="3" s="1"/>
  <c r="L123" i="3"/>
  <c r="M123" i="3" s="1"/>
  <c r="L122" i="3"/>
  <c r="M122" i="3" s="1"/>
  <c r="R122" i="3" s="1"/>
  <c r="I121" i="3"/>
  <c r="K121" i="3" s="1"/>
  <c r="L119" i="3"/>
  <c r="M119" i="3" s="1"/>
  <c r="I100" i="3"/>
  <c r="K100" i="3" s="1"/>
  <c r="L102" i="3"/>
  <c r="M102" i="3" s="1"/>
  <c r="R102" i="3" s="1"/>
  <c r="I104" i="3"/>
  <c r="K104" i="3" s="1"/>
  <c r="L106" i="3"/>
  <c r="M106" i="3" s="1"/>
  <c r="I108" i="3"/>
  <c r="K108" i="3" s="1"/>
  <c r="L110" i="3"/>
  <c r="M110" i="3" s="1"/>
  <c r="R110" i="3" s="1"/>
  <c r="I112" i="3"/>
  <c r="K112" i="3" s="1"/>
  <c r="L114" i="3"/>
  <c r="M114" i="3" s="1"/>
  <c r="I116" i="3"/>
  <c r="K116" i="3" s="1"/>
  <c r="L118" i="3"/>
  <c r="M118" i="3" s="1"/>
  <c r="R118" i="3" s="1"/>
  <c r="I120" i="3"/>
  <c r="K120" i="3" s="1"/>
  <c r="L225" i="3"/>
  <c r="M225" i="3" s="1"/>
  <c r="L161" i="3"/>
  <c r="M161" i="3" s="1"/>
  <c r="R163" i="3" s="1"/>
  <c r="L233" i="3"/>
  <c r="M233" i="3" s="1"/>
  <c r="L162" i="3"/>
  <c r="M162" i="3" s="1"/>
  <c r="I196" i="3"/>
  <c r="K196" i="3" s="1"/>
  <c r="L196" i="3"/>
  <c r="M196" i="3" s="1"/>
  <c r="L194" i="3"/>
  <c r="M194" i="3" s="1"/>
  <c r="L173" i="3"/>
  <c r="M173" i="3" s="1"/>
  <c r="I164" i="3"/>
  <c r="K164" i="3" s="1"/>
  <c r="L164" i="3"/>
  <c r="M164" i="3" s="1"/>
  <c r="I192" i="3"/>
  <c r="K192" i="3" s="1"/>
  <c r="L192" i="3"/>
  <c r="M192" i="3" s="1"/>
  <c r="X253" i="3" s="1"/>
  <c r="L171" i="3"/>
  <c r="M171" i="3" s="1"/>
  <c r="U261" i="3" s="1"/>
  <c r="I171" i="3"/>
  <c r="K171" i="3" s="1"/>
  <c r="I200" i="3"/>
  <c r="K200" i="3" s="1"/>
  <c r="I229" i="3"/>
  <c r="K229" i="3" s="1"/>
  <c r="L227" i="3"/>
  <c r="M227" i="3" s="1"/>
  <c r="I208" i="3"/>
  <c r="K208" i="3" s="1"/>
  <c r="L201" i="3"/>
  <c r="M201" i="3" s="1"/>
  <c r="I199" i="3"/>
  <c r="K199" i="3" s="1"/>
  <c r="I240" i="3"/>
  <c r="K240" i="3" s="1"/>
  <c r="L234" i="3"/>
  <c r="M234" i="3" s="1"/>
  <c r="L230" i="3"/>
  <c r="M230" i="3" s="1"/>
  <c r="L226" i="3"/>
  <c r="M226" i="3" s="1"/>
  <c r="L241" i="3"/>
  <c r="M241" i="3" s="1"/>
  <c r="L223" i="3"/>
  <c r="M223" i="3" s="1"/>
  <c r="L222" i="3"/>
  <c r="M222" i="3" s="1"/>
  <c r="I221" i="3"/>
  <c r="K221" i="3" s="1"/>
  <c r="L219" i="3"/>
  <c r="M219" i="3" s="1"/>
  <c r="R236" i="3" s="1"/>
  <c r="L242" i="3"/>
  <c r="M242" i="3" s="1"/>
  <c r="L238" i="3"/>
  <c r="M238" i="3" s="1"/>
  <c r="I237" i="3"/>
  <c r="K237" i="3" s="1"/>
  <c r="I236" i="3"/>
  <c r="K236" i="3" s="1"/>
  <c r="L220" i="3"/>
  <c r="M220" i="3" s="1"/>
  <c r="I220" i="3"/>
  <c r="K220" i="3" s="1"/>
  <c r="L231" i="3"/>
  <c r="M231" i="3" s="1"/>
  <c r="L235" i="3"/>
  <c r="M235" i="3" s="1"/>
  <c r="L239" i="3"/>
  <c r="M239" i="3" s="1"/>
  <c r="L243" i="3"/>
  <c r="M243" i="3" s="1"/>
  <c r="I228" i="3"/>
  <c r="K228" i="3" s="1"/>
  <c r="I232" i="3"/>
  <c r="K232" i="3" s="1"/>
  <c r="I224" i="3"/>
  <c r="K224" i="3" s="1"/>
  <c r="L214" i="3"/>
  <c r="M214" i="3" s="1"/>
  <c r="L209" i="3"/>
  <c r="M209" i="3" s="1"/>
  <c r="L213" i="3"/>
  <c r="M213" i="3" s="1"/>
  <c r="I212" i="3"/>
  <c r="K212" i="3" s="1"/>
  <c r="L210" i="3"/>
  <c r="M210" i="3" s="1"/>
  <c r="L206" i="3"/>
  <c r="M206" i="3" s="1"/>
  <c r="L205" i="3"/>
  <c r="M205" i="3" s="1"/>
  <c r="I204" i="3"/>
  <c r="K204" i="3" s="1"/>
  <c r="L197" i="3"/>
  <c r="M197" i="3" s="1"/>
  <c r="L202" i="3"/>
  <c r="M202" i="3" s="1"/>
  <c r="L193" i="3"/>
  <c r="M193" i="3" s="1"/>
  <c r="I191" i="3"/>
  <c r="K191" i="3" s="1"/>
  <c r="L198" i="3"/>
  <c r="M198" i="3" s="1"/>
  <c r="L203" i="3"/>
  <c r="M203" i="3" s="1"/>
  <c r="I203" i="3"/>
  <c r="K203" i="3" s="1"/>
  <c r="L211" i="3"/>
  <c r="M211" i="3" s="1"/>
  <c r="I211" i="3"/>
  <c r="K211" i="3" s="1"/>
  <c r="L207" i="3"/>
  <c r="M207" i="3" s="1"/>
  <c r="I207" i="3"/>
  <c r="K207" i="3" s="1"/>
  <c r="L190" i="3"/>
  <c r="M190" i="3" s="1"/>
  <c r="R199" i="3" s="1"/>
  <c r="I195" i="3"/>
  <c r="K195" i="3" s="1"/>
  <c r="L185" i="3"/>
  <c r="M185" i="3" s="1"/>
  <c r="L184" i="3"/>
  <c r="M184" i="3" s="1"/>
  <c r="I183" i="3"/>
  <c r="K183" i="3" s="1"/>
  <c r="L181" i="3"/>
  <c r="M181" i="3" s="1"/>
  <c r="L180" i="3"/>
  <c r="M180" i="3" s="1"/>
  <c r="I179" i="3"/>
  <c r="K179" i="3" s="1"/>
  <c r="L177" i="3"/>
  <c r="M177" i="3" s="1"/>
  <c r="L176" i="3"/>
  <c r="M176" i="3" s="1"/>
  <c r="I175" i="3"/>
  <c r="K175" i="3" s="1"/>
  <c r="L172" i="3"/>
  <c r="M172" i="3" s="1"/>
  <c r="L169" i="3"/>
  <c r="M169" i="3" s="1"/>
  <c r="L168" i="3"/>
  <c r="M168" i="3" s="1"/>
  <c r="I167" i="3"/>
  <c r="K167" i="3" s="1"/>
  <c r="L165" i="3"/>
  <c r="M165" i="3" s="1"/>
  <c r="I163" i="3"/>
  <c r="K163" i="3" s="1"/>
  <c r="I166" i="3"/>
  <c r="K166" i="3" s="1"/>
  <c r="I170" i="3"/>
  <c r="K170" i="3" s="1"/>
  <c r="I174" i="3"/>
  <c r="K174" i="3" s="1"/>
  <c r="I178" i="3"/>
  <c r="K178" i="3" s="1"/>
  <c r="I182" i="3"/>
  <c r="K182" i="3" s="1"/>
  <c r="I129" i="3"/>
  <c r="K129" i="3" s="1"/>
  <c r="L129" i="3"/>
  <c r="M129" i="3" s="1"/>
  <c r="I141" i="3"/>
  <c r="K141" i="3" s="1"/>
  <c r="L141" i="3"/>
  <c r="M141" i="3" s="1"/>
  <c r="L149" i="3"/>
  <c r="M149" i="3" s="1"/>
  <c r="I149" i="3"/>
  <c r="K149" i="3" s="1"/>
  <c r="L130" i="3"/>
  <c r="M130" i="3" s="1"/>
  <c r="I130" i="3"/>
  <c r="K130" i="3" s="1"/>
  <c r="I134" i="3"/>
  <c r="K134" i="3" s="1"/>
  <c r="L134" i="3"/>
  <c r="M134" i="3" s="1"/>
  <c r="L138" i="3"/>
  <c r="M138" i="3" s="1"/>
  <c r="I138" i="3"/>
  <c r="K138" i="3" s="1"/>
  <c r="I142" i="3"/>
  <c r="K142" i="3" s="1"/>
  <c r="L142" i="3"/>
  <c r="M142" i="3" s="1"/>
  <c r="L146" i="3"/>
  <c r="M146" i="3" s="1"/>
  <c r="I146" i="3"/>
  <c r="K146" i="3" s="1"/>
  <c r="I150" i="3"/>
  <c r="K150" i="3" s="1"/>
  <c r="L150" i="3"/>
  <c r="M150" i="3" s="1"/>
  <c r="L137" i="3"/>
  <c r="M137" i="3" s="1"/>
  <c r="I137" i="3"/>
  <c r="K137" i="3" s="1"/>
  <c r="L145" i="3"/>
  <c r="M145" i="3" s="1"/>
  <c r="R268" i="3" s="1"/>
  <c r="I145" i="3"/>
  <c r="K145" i="3" s="1"/>
  <c r="I131" i="3"/>
  <c r="K131" i="3" s="1"/>
  <c r="L131" i="3"/>
  <c r="M131" i="3" s="1"/>
  <c r="I135" i="3"/>
  <c r="K135" i="3" s="1"/>
  <c r="L135" i="3"/>
  <c r="M135" i="3" s="1"/>
  <c r="I139" i="3"/>
  <c r="K139" i="3" s="1"/>
  <c r="L139" i="3"/>
  <c r="M139" i="3" s="1"/>
  <c r="L143" i="3"/>
  <c r="M143" i="3" s="1"/>
  <c r="I143" i="3"/>
  <c r="K143" i="3" s="1"/>
  <c r="L147" i="3"/>
  <c r="M147" i="3" s="1"/>
  <c r="I147" i="3"/>
  <c r="K147" i="3" s="1"/>
  <c r="I151" i="3"/>
  <c r="K151" i="3" s="1"/>
  <c r="L151" i="3"/>
  <c r="M151" i="3" s="1"/>
  <c r="I133" i="3"/>
  <c r="K133" i="3" s="1"/>
  <c r="L133" i="3"/>
  <c r="M133" i="3" s="1"/>
  <c r="R256" i="3" s="1"/>
  <c r="I128" i="3"/>
  <c r="K128" i="3" s="1"/>
  <c r="L128" i="3"/>
  <c r="M128" i="3" s="1"/>
  <c r="R128" i="3" s="1"/>
  <c r="I132" i="3"/>
  <c r="K132" i="3" s="1"/>
  <c r="L132" i="3"/>
  <c r="M132" i="3" s="1"/>
  <c r="I136" i="3"/>
  <c r="K136" i="3" s="1"/>
  <c r="L136" i="3"/>
  <c r="M136" i="3" s="1"/>
  <c r="I140" i="3"/>
  <c r="K140" i="3" s="1"/>
  <c r="L140" i="3"/>
  <c r="M140" i="3" s="1"/>
  <c r="I144" i="3"/>
  <c r="K144" i="3" s="1"/>
  <c r="L144" i="3"/>
  <c r="M144" i="3" s="1"/>
  <c r="R144" i="3" s="1"/>
  <c r="L148" i="3"/>
  <c r="M148" i="3" s="1"/>
  <c r="I148" i="3"/>
  <c r="K148" i="3" s="1"/>
  <c r="I152" i="3"/>
  <c r="K152" i="3" s="1"/>
  <c r="L152" i="3"/>
  <c r="M152" i="3" s="1"/>
  <c r="R152" i="3" s="1"/>
  <c r="T12" i="10"/>
  <c r="S12" i="10"/>
  <c r="H18" i="11"/>
  <c r="L18" i="11" s="1"/>
  <c r="M18" i="11" s="1"/>
  <c r="N18" i="11" s="1"/>
  <c r="O18" i="11" s="1"/>
  <c r="F18" i="11"/>
  <c r="N16" i="11"/>
  <c r="F17" i="11"/>
  <c r="H17" i="11" s="1"/>
  <c r="P13" i="10"/>
  <c r="P5" i="10"/>
  <c r="P6" i="10"/>
  <c r="P7" i="10"/>
  <c r="P8" i="10"/>
  <c r="P9" i="10"/>
  <c r="P10" i="10"/>
  <c r="P11" i="10"/>
  <c r="P12" i="10"/>
  <c r="P14" i="10"/>
  <c r="P15" i="10"/>
  <c r="P16" i="10"/>
  <c r="P17" i="10"/>
  <c r="P18" i="10"/>
  <c r="P19" i="10"/>
  <c r="P20" i="10"/>
  <c r="P21" i="10"/>
  <c r="P22" i="10"/>
  <c r="P23" i="10"/>
  <c r="P24" i="10"/>
  <c r="P25" i="10"/>
  <c r="P26" i="10"/>
  <c r="P27" i="10"/>
  <c r="P28" i="10"/>
  <c r="P29" i="10"/>
  <c r="P30" i="10"/>
  <c r="P4" i="10"/>
  <c r="O30" i="10"/>
  <c r="O17" i="10"/>
  <c r="O18" i="10"/>
  <c r="O19" i="10"/>
  <c r="O20" i="10"/>
  <c r="O21" i="10"/>
  <c r="O22" i="10"/>
  <c r="O23" i="10"/>
  <c r="O24" i="10"/>
  <c r="O25" i="10"/>
  <c r="O26" i="10"/>
  <c r="O27" i="10"/>
  <c r="O28" i="10"/>
  <c r="O29" i="10"/>
  <c r="O6" i="10"/>
  <c r="O7" i="10"/>
  <c r="O8" i="10"/>
  <c r="O9" i="10"/>
  <c r="O10" i="10"/>
  <c r="O11" i="10"/>
  <c r="O12" i="10"/>
  <c r="O13" i="10"/>
  <c r="O14" i="10"/>
  <c r="O15" i="10"/>
  <c r="O16" i="10"/>
  <c r="O5" i="10"/>
  <c r="O4" i="10"/>
  <c r="P3" i="10"/>
  <c r="O3" i="10"/>
  <c r="F16" i="11"/>
  <c r="H16" i="11" s="1"/>
  <c r="L30" i="10"/>
  <c r="K30" i="10"/>
  <c r="L29" i="10"/>
  <c r="K29" i="10"/>
  <c r="L28" i="10"/>
  <c r="K28" i="10"/>
  <c r="L27" i="10"/>
  <c r="K27" i="10"/>
  <c r="L26" i="10"/>
  <c r="K26" i="10"/>
  <c r="L25" i="10"/>
  <c r="K25" i="10"/>
  <c r="L24" i="10"/>
  <c r="K24" i="10"/>
  <c r="L23" i="10"/>
  <c r="K23" i="10"/>
  <c r="L22" i="10"/>
  <c r="K22" i="10"/>
  <c r="L21" i="10"/>
  <c r="K21" i="10"/>
  <c r="G21" i="10"/>
  <c r="F21" i="10"/>
  <c r="E21" i="10"/>
  <c r="L20" i="10"/>
  <c r="K20" i="10"/>
  <c r="F20" i="10"/>
  <c r="G20" i="10" s="1"/>
  <c r="E20" i="10"/>
  <c r="L19" i="10"/>
  <c r="K19" i="10"/>
  <c r="G19" i="10"/>
  <c r="F19" i="10"/>
  <c r="E19" i="10"/>
  <c r="L18" i="10"/>
  <c r="K18" i="10"/>
  <c r="F18" i="10"/>
  <c r="G18" i="10" s="1"/>
  <c r="E18" i="10"/>
  <c r="L17" i="10"/>
  <c r="K17" i="10"/>
  <c r="F17" i="10"/>
  <c r="G17" i="10" s="1"/>
  <c r="E17" i="10"/>
  <c r="L16" i="10"/>
  <c r="K16" i="10"/>
  <c r="F16" i="10"/>
  <c r="G16" i="10" s="1"/>
  <c r="E16" i="10"/>
  <c r="L15" i="10"/>
  <c r="K15" i="10"/>
  <c r="G15" i="10"/>
  <c r="F15" i="10"/>
  <c r="E15" i="10"/>
  <c r="L14" i="10"/>
  <c r="K14" i="10"/>
  <c r="F14" i="10"/>
  <c r="G14" i="10" s="1"/>
  <c r="E14" i="10"/>
  <c r="L13" i="10"/>
  <c r="K13" i="10"/>
  <c r="F13" i="10"/>
  <c r="G13" i="10" s="1"/>
  <c r="E13" i="10"/>
  <c r="L12" i="10"/>
  <c r="K12" i="10"/>
  <c r="F12" i="10"/>
  <c r="G12" i="10" s="1"/>
  <c r="E12" i="10"/>
  <c r="L11" i="10"/>
  <c r="K11" i="10"/>
  <c r="G11" i="10"/>
  <c r="F11" i="10"/>
  <c r="E11" i="10"/>
  <c r="L10" i="10"/>
  <c r="K10" i="10"/>
  <c r="F10" i="10"/>
  <c r="G10" i="10" s="1"/>
  <c r="E10" i="10"/>
  <c r="L9" i="10"/>
  <c r="K9" i="10"/>
  <c r="F9" i="10"/>
  <c r="G9" i="10" s="1"/>
  <c r="E9" i="10"/>
  <c r="L8" i="10"/>
  <c r="K8" i="10"/>
  <c r="F8" i="10"/>
  <c r="G8" i="10" s="1"/>
  <c r="E8" i="10"/>
  <c r="L7" i="10"/>
  <c r="K7" i="10"/>
  <c r="G7" i="10"/>
  <c r="F7" i="10"/>
  <c r="E7" i="10"/>
  <c r="L6" i="10"/>
  <c r="K6" i="10"/>
  <c r="F6" i="10"/>
  <c r="G6" i="10" s="1"/>
  <c r="E6" i="10"/>
  <c r="L5" i="10"/>
  <c r="K5" i="10"/>
  <c r="F5" i="10"/>
  <c r="G5" i="10" s="1"/>
  <c r="E5" i="10"/>
  <c r="L4" i="10"/>
  <c r="K4" i="10"/>
  <c r="F4" i="10"/>
  <c r="G4" i="10" s="1"/>
  <c r="E4" i="10"/>
  <c r="L3" i="10"/>
  <c r="K3" i="10"/>
  <c r="G3" i="10"/>
  <c r="F3" i="10"/>
  <c r="E3" i="10"/>
  <c r="F2" i="10"/>
  <c r="G2" i="10" s="1"/>
  <c r="E2" i="10"/>
  <c r="R283" i="3" l="1"/>
  <c r="P25" i="13"/>
  <c r="Q25" i="13" s="1"/>
  <c r="P29" i="13"/>
  <c r="Q29" i="13" s="1"/>
  <c r="K7" i="13"/>
  <c r="L7" i="13" s="1"/>
  <c r="K11" i="13"/>
  <c r="L11" i="13" s="1"/>
  <c r="K15" i="13"/>
  <c r="L15" i="13" s="1"/>
  <c r="K19" i="13"/>
  <c r="L19" i="13" s="1"/>
  <c r="K25" i="13"/>
  <c r="L25" i="13" s="1"/>
  <c r="K29" i="13"/>
  <c r="L29" i="13" s="1"/>
  <c r="P26" i="13"/>
  <c r="Q26" i="13" s="1"/>
  <c r="P30" i="13"/>
  <c r="Q30" i="13" s="1"/>
  <c r="K8" i="13"/>
  <c r="L8" i="13" s="1"/>
  <c r="K12" i="13"/>
  <c r="L12" i="13" s="1"/>
  <c r="K16" i="13"/>
  <c r="L16" i="13" s="1"/>
  <c r="K20" i="13"/>
  <c r="L20" i="13" s="1"/>
  <c r="K26" i="13"/>
  <c r="L26" i="13" s="1"/>
  <c r="K30" i="13"/>
  <c r="L30" i="13" s="1"/>
  <c r="L364" i="13"/>
  <c r="M364" i="13" s="1"/>
  <c r="L362" i="13"/>
  <c r="M362" i="13" s="1"/>
  <c r="L360" i="13"/>
  <c r="M360" i="13" s="1"/>
  <c r="L358" i="13"/>
  <c r="M358" i="13" s="1"/>
  <c r="L356" i="13"/>
  <c r="M356" i="13" s="1"/>
  <c r="L354" i="13"/>
  <c r="M354" i="13" s="1"/>
  <c r="L352" i="13"/>
  <c r="M352" i="13" s="1"/>
  <c r="L351" i="13"/>
  <c r="M351" i="13" s="1"/>
  <c r="L350" i="13"/>
  <c r="M350" i="13" s="1"/>
  <c r="L349" i="13"/>
  <c r="M349" i="13" s="1"/>
  <c r="L359" i="13"/>
  <c r="M359" i="13" s="1"/>
  <c r="L357" i="13"/>
  <c r="M357" i="13" s="1"/>
  <c r="L363" i="13"/>
  <c r="M363" i="13" s="1"/>
  <c r="L355" i="13"/>
  <c r="M355" i="13" s="1"/>
  <c r="L361" i="13"/>
  <c r="M361" i="13" s="1"/>
  <c r="L353" i="13"/>
  <c r="M353" i="13" s="1"/>
  <c r="R665" i="13"/>
  <c r="P23" i="13"/>
  <c r="Q23" i="13" s="1"/>
  <c r="P27" i="13"/>
  <c r="Q27" i="13" s="1"/>
  <c r="P31" i="13"/>
  <c r="Q31" i="13" s="1"/>
  <c r="K9" i="13"/>
  <c r="L9" i="13" s="1"/>
  <c r="K13" i="13"/>
  <c r="L13" i="13" s="1"/>
  <c r="K17" i="13"/>
  <c r="L17" i="13" s="1"/>
  <c r="K21" i="13"/>
  <c r="L21" i="13" s="1"/>
  <c r="K23" i="13"/>
  <c r="L23" i="13" s="1"/>
  <c r="K27" i="13"/>
  <c r="L27" i="13" s="1"/>
  <c r="K31" i="13"/>
  <c r="L31" i="13" s="1"/>
  <c r="N610" i="13"/>
  <c r="O610" i="13" s="1"/>
  <c r="N606" i="13"/>
  <c r="O606" i="13" s="1"/>
  <c r="N602" i="13"/>
  <c r="O602" i="13" s="1"/>
  <c r="N598" i="13"/>
  <c r="O598" i="13" s="1"/>
  <c r="N609" i="13"/>
  <c r="O609" i="13" s="1"/>
  <c r="N605" i="13"/>
  <c r="O605" i="13" s="1"/>
  <c r="N601" i="13"/>
  <c r="O601" i="13" s="1"/>
  <c r="N597" i="13"/>
  <c r="O597" i="13" s="1"/>
  <c r="N607" i="13"/>
  <c r="O607" i="13" s="1"/>
  <c r="N600" i="13"/>
  <c r="O600" i="13" s="1"/>
  <c r="N580" i="13"/>
  <c r="O580" i="13" s="1"/>
  <c r="N576" i="13"/>
  <c r="O576" i="13" s="1"/>
  <c r="N572" i="13"/>
  <c r="O572" i="13" s="1"/>
  <c r="N604" i="13"/>
  <c r="O604" i="13" s="1"/>
  <c r="N579" i="13"/>
  <c r="O579" i="13" s="1"/>
  <c r="N575" i="13"/>
  <c r="O575" i="13" s="1"/>
  <c r="N571" i="13"/>
  <c r="O571" i="13" s="1"/>
  <c r="N567" i="13"/>
  <c r="O567" i="13" s="1"/>
  <c r="N551" i="13"/>
  <c r="O551" i="13" s="1"/>
  <c r="N608" i="13"/>
  <c r="O608" i="13" s="1"/>
  <c r="N599" i="13"/>
  <c r="O599" i="13" s="1"/>
  <c r="N595" i="13"/>
  <c r="O595" i="13" s="1"/>
  <c r="N578" i="13"/>
  <c r="O578" i="13" s="1"/>
  <c r="N574" i="13"/>
  <c r="O574" i="13" s="1"/>
  <c r="N570" i="13"/>
  <c r="O570" i="13" s="1"/>
  <c r="N566" i="13"/>
  <c r="O566" i="13" s="1"/>
  <c r="N550" i="13"/>
  <c r="O550" i="13" s="1"/>
  <c r="N546" i="13"/>
  <c r="O546" i="13" s="1"/>
  <c r="N542" i="13"/>
  <c r="O542" i="13" s="1"/>
  <c r="N538" i="13"/>
  <c r="O538" i="13" s="1"/>
  <c r="N596" i="13"/>
  <c r="O596" i="13" s="1"/>
  <c r="N577" i="13"/>
  <c r="O577" i="13" s="1"/>
  <c r="N568" i="13"/>
  <c r="O568" i="13" s="1"/>
  <c r="N545" i="13"/>
  <c r="O545" i="13" s="1"/>
  <c r="N544" i="13"/>
  <c r="O544" i="13" s="1"/>
  <c r="N539" i="13"/>
  <c r="O539" i="13" s="1"/>
  <c r="N519" i="13"/>
  <c r="O519" i="13" s="1"/>
  <c r="N515" i="13"/>
  <c r="O515" i="13" s="1"/>
  <c r="N511" i="13"/>
  <c r="O511" i="13" s="1"/>
  <c r="N507" i="13"/>
  <c r="O507" i="13" s="1"/>
  <c r="N552" i="13"/>
  <c r="O552" i="13" s="1"/>
  <c r="N541" i="13"/>
  <c r="O541" i="13" s="1"/>
  <c r="N540" i="13"/>
  <c r="O540" i="13" s="1"/>
  <c r="N518" i="13"/>
  <c r="O518" i="13" s="1"/>
  <c r="N514" i="13"/>
  <c r="O514" i="13" s="1"/>
  <c r="N510" i="13"/>
  <c r="O510" i="13" s="1"/>
  <c r="N506" i="13"/>
  <c r="O506" i="13" s="1"/>
  <c r="N490" i="13"/>
  <c r="O490" i="13" s="1"/>
  <c r="N486" i="13"/>
  <c r="O486" i="13" s="1"/>
  <c r="N581" i="13"/>
  <c r="O581" i="13" s="1"/>
  <c r="N573" i="13"/>
  <c r="O573" i="13" s="1"/>
  <c r="N569" i="13"/>
  <c r="O569" i="13" s="1"/>
  <c r="N547" i="13"/>
  <c r="O547" i="13" s="1"/>
  <c r="N537" i="13"/>
  <c r="O537" i="13" s="1"/>
  <c r="N517" i="13"/>
  <c r="O517" i="13" s="1"/>
  <c r="N513" i="13"/>
  <c r="O513" i="13" s="1"/>
  <c r="N509" i="13"/>
  <c r="O509" i="13" s="1"/>
  <c r="N505" i="13"/>
  <c r="O505" i="13" s="1"/>
  <c r="N489" i="13"/>
  <c r="O489" i="13" s="1"/>
  <c r="N549" i="13"/>
  <c r="O549" i="13" s="1"/>
  <c r="N516" i="13"/>
  <c r="O516" i="13" s="1"/>
  <c r="N512" i="13"/>
  <c r="O512" i="13" s="1"/>
  <c r="N508" i="13"/>
  <c r="O508" i="13" s="1"/>
  <c r="N504" i="13"/>
  <c r="O504" i="13" s="1"/>
  <c r="N487" i="13"/>
  <c r="O487" i="13" s="1"/>
  <c r="N482" i="13"/>
  <c r="O482" i="13" s="1"/>
  <c r="N478" i="13"/>
  <c r="O478" i="13" s="1"/>
  <c r="N456" i="13"/>
  <c r="O456" i="13" s="1"/>
  <c r="N452" i="13"/>
  <c r="O452" i="13" s="1"/>
  <c r="N448" i="13"/>
  <c r="O448" i="13" s="1"/>
  <c r="N444" i="13"/>
  <c r="O444" i="13" s="1"/>
  <c r="N424" i="13"/>
  <c r="O424" i="13" s="1"/>
  <c r="N420" i="13"/>
  <c r="O420" i="13" s="1"/>
  <c r="N416" i="13"/>
  <c r="O416" i="13" s="1"/>
  <c r="N412" i="13"/>
  <c r="O412" i="13" s="1"/>
  <c r="N395" i="13"/>
  <c r="O395" i="13" s="1"/>
  <c r="N391" i="13"/>
  <c r="O391" i="13" s="1"/>
  <c r="N387" i="13"/>
  <c r="O387" i="13" s="1"/>
  <c r="N603" i="13"/>
  <c r="O603" i="13" s="1"/>
  <c r="N485" i="13"/>
  <c r="O485" i="13" s="1"/>
  <c r="N481" i="13"/>
  <c r="O481" i="13" s="1"/>
  <c r="N477" i="13"/>
  <c r="O477" i="13" s="1"/>
  <c r="N459" i="13"/>
  <c r="O459" i="13" s="1"/>
  <c r="N455" i="13"/>
  <c r="O455" i="13" s="1"/>
  <c r="N451" i="13"/>
  <c r="O451" i="13" s="1"/>
  <c r="N447" i="13"/>
  <c r="O447" i="13" s="1"/>
  <c r="N423" i="13"/>
  <c r="O423" i="13" s="1"/>
  <c r="N419" i="13"/>
  <c r="O419" i="13" s="1"/>
  <c r="N415" i="13"/>
  <c r="O415" i="13" s="1"/>
  <c r="N411" i="13"/>
  <c r="O411" i="13" s="1"/>
  <c r="N394" i="13"/>
  <c r="O394" i="13" s="1"/>
  <c r="N390" i="13"/>
  <c r="O390" i="13" s="1"/>
  <c r="N386" i="13"/>
  <c r="O386" i="13" s="1"/>
  <c r="N543" i="13"/>
  <c r="O543" i="13" s="1"/>
  <c r="N488" i="13"/>
  <c r="O488" i="13" s="1"/>
  <c r="N484" i="13"/>
  <c r="O484" i="13" s="1"/>
  <c r="N480" i="13"/>
  <c r="O480" i="13" s="1"/>
  <c r="N476" i="13"/>
  <c r="O476" i="13" s="1"/>
  <c r="N458" i="13"/>
  <c r="O458" i="13" s="1"/>
  <c r="N454" i="13"/>
  <c r="O454" i="13" s="1"/>
  <c r="N450" i="13"/>
  <c r="O450" i="13" s="1"/>
  <c r="N446" i="13"/>
  <c r="O446" i="13" s="1"/>
  <c r="N426" i="13"/>
  <c r="O426" i="13" s="1"/>
  <c r="N422" i="13"/>
  <c r="O422" i="13" s="1"/>
  <c r="N418" i="13"/>
  <c r="O418" i="13" s="1"/>
  <c r="N414" i="13"/>
  <c r="O414" i="13" s="1"/>
  <c r="N393" i="13"/>
  <c r="O393" i="13" s="1"/>
  <c r="N389" i="13"/>
  <c r="O389" i="13" s="1"/>
  <c r="N548" i="13"/>
  <c r="O548" i="13" s="1"/>
  <c r="N449" i="13"/>
  <c r="O449" i="13" s="1"/>
  <c r="N425" i="13"/>
  <c r="O425" i="13" s="1"/>
  <c r="N396" i="13"/>
  <c r="O396" i="13" s="1"/>
  <c r="N385" i="13"/>
  <c r="O385" i="13" s="1"/>
  <c r="N381" i="13"/>
  <c r="O381" i="13" s="1"/>
  <c r="N483" i="13"/>
  <c r="O483" i="13" s="1"/>
  <c r="N445" i="13"/>
  <c r="O445" i="13" s="1"/>
  <c r="N421" i="13"/>
  <c r="O421" i="13" s="1"/>
  <c r="N384" i="13"/>
  <c r="O384" i="13" s="1"/>
  <c r="N479" i="13"/>
  <c r="O479" i="13" s="1"/>
  <c r="N457" i="13"/>
  <c r="O457" i="13" s="1"/>
  <c r="N417" i="13"/>
  <c r="O417" i="13" s="1"/>
  <c r="N383" i="13"/>
  <c r="O383" i="13" s="1"/>
  <c r="N475" i="13"/>
  <c r="O475" i="13" s="1"/>
  <c r="N388" i="13"/>
  <c r="O388" i="13" s="1"/>
  <c r="N382" i="13"/>
  <c r="O382" i="13" s="1"/>
  <c r="N453" i="13"/>
  <c r="O453" i="13" s="1"/>
  <c r="N413" i="13"/>
  <c r="O413" i="13" s="1"/>
  <c r="N392" i="13"/>
  <c r="O392" i="13" s="1"/>
  <c r="P24" i="13"/>
  <c r="Q24" i="13" s="1"/>
  <c r="K10" i="13"/>
  <c r="L10" i="13" s="1"/>
  <c r="K14" i="13"/>
  <c r="L14" i="13" s="1"/>
  <c r="K18" i="13"/>
  <c r="L18" i="13" s="1"/>
  <c r="K24" i="13"/>
  <c r="L24" i="13" s="1"/>
  <c r="R84" i="3"/>
  <c r="R73" i="3"/>
  <c r="R112" i="3"/>
  <c r="R74" i="3"/>
  <c r="R72" i="3"/>
  <c r="R83" i="3"/>
  <c r="R79" i="3"/>
  <c r="R123" i="3"/>
  <c r="R117" i="3"/>
  <c r="R85" i="3"/>
  <c r="R108" i="3"/>
  <c r="R111" i="3"/>
  <c r="R82" i="3"/>
  <c r="R78" i="3"/>
  <c r="R114" i="3"/>
  <c r="R106" i="3"/>
  <c r="R119" i="3"/>
  <c r="R115" i="3"/>
  <c r="R105" i="3"/>
  <c r="R113" i="3"/>
  <c r="R75" i="3"/>
  <c r="R29" i="3"/>
  <c r="R81" i="3"/>
  <c r="R120" i="3"/>
  <c r="R104" i="3"/>
  <c r="R89" i="3"/>
  <c r="R107" i="3"/>
  <c r="R121" i="3"/>
  <c r="R88" i="3"/>
  <c r="R70" i="3"/>
  <c r="R71" i="3"/>
  <c r="R87" i="3"/>
  <c r="R103" i="3"/>
  <c r="R76" i="3"/>
  <c r="R91" i="3"/>
  <c r="R90" i="3"/>
  <c r="R77" i="3"/>
  <c r="R116" i="3"/>
  <c r="R100" i="3"/>
  <c r="R80" i="3"/>
  <c r="R86" i="3"/>
  <c r="R69" i="3"/>
  <c r="R175" i="3"/>
  <c r="R183" i="3"/>
  <c r="R148" i="3"/>
  <c r="R147" i="3"/>
  <c r="R137" i="3"/>
  <c r="R146" i="3"/>
  <c r="R138" i="3"/>
  <c r="R130" i="3"/>
  <c r="R240" i="3"/>
  <c r="R224" i="3"/>
  <c r="R267" i="3"/>
  <c r="R177" i="3"/>
  <c r="U272" i="3"/>
  <c r="R211" i="3"/>
  <c r="X272" i="3"/>
  <c r="X254" i="3"/>
  <c r="R222" i="3"/>
  <c r="R151" i="3"/>
  <c r="R135" i="3"/>
  <c r="R150" i="3"/>
  <c r="R142" i="3"/>
  <c r="R134" i="3"/>
  <c r="R129" i="3"/>
  <c r="R255" i="3"/>
  <c r="R165" i="3"/>
  <c r="R262" i="3"/>
  <c r="R172" i="3"/>
  <c r="R184" i="3"/>
  <c r="R274" i="3"/>
  <c r="R193" i="3"/>
  <c r="U254" i="3"/>
  <c r="R205" i="3"/>
  <c r="U266" i="3"/>
  <c r="R213" i="3"/>
  <c r="U274" i="3"/>
  <c r="R235" i="3"/>
  <c r="X267" i="3"/>
  <c r="X255" i="3"/>
  <c r="R223" i="3"/>
  <c r="X266" i="3"/>
  <c r="R234" i="3"/>
  <c r="R254" i="3"/>
  <c r="R164" i="3"/>
  <c r="U257" i="3"/>
  <c r="R196" i="3"/>
  <c r="R161" i="3"/>
  <c r="R251" i="3"/>
  <c r="R221" i="3"/>
  <c r="R257" i="3"/>
  <c r="R179" i="3"/>
  <c r="R182" i="3"/>
  <c r="U251" i="3"/>
  <c r="R204" i="3"/>
  <c r="R212" i="3"/>
  <c r="R200" i="3"/>
  <c r="R190" i="3"/>
  <c r="R208" i="3"/>
  <c r="R220" i="3"/>
  <c r="X252" i="3"/>
  <c r="R201" i="3"/>
  <c r="U262" i="3"/>
  <c r="U255" i="3"/>
  <c r="R194" i="3"/>
  <c r="X265" i="3"/>
  <c r="R233" i="3"/>
  <c r="R143" i="3"/>
  <c r="R145" i="3"/>
  <c r="R270" i="3"/>
  <c r="R180" i="3"/>
  <c r="R185" i="3"/>
  <c r="R275" i="3"/>
  <c r="U268" i="3"/>
  <c r="X268" i="3"/>
  <c r="R207" i="3"/>
  <c r="U264" i="3"/>
  <c r="X264" i="3"/>
  <c r="R203" i="3"/>
  <c r="R202" i="3"/>
  <c r="U263" i="3"/>
  <c r="R206" i="3"/>
  <c r="U267" i="3"/>
  <c r="R209" i="3"/>
  <c r="U270" i="3"/>
  <c r="R231" i="3"/>
  <c r="X263" i="3"/>
  <c r="X251" i="3"/>
  <c r="R219" i="3"/>
  <c r="X273" i="3"/>
  <c r="R241" i="3"/>
  <c r="R227" i="3"/>
  <c r="X259" i="3"/>
  <c r="R171" i="3"/>
  <c r="R261" i="3"/>
  <c r="R288" i="3" s="1"/>
  <c r="X257" i="3"/>
  <c r="R225" i="3"/>
  <c r="R229" i="3"/>
  <c r="R253" i="3"/>
  <c r="R191" i="3"/>
  <c r="R260" i="3"/>
  <c r="R287" i="3" s="1"/>
  <c r="R232" i="3"/>
  <c r="R174" i="3"/>
  <c r="R265" i="3"/>
  <c r="R292" i="3" s="1"/>
  <c r="R170" i="3"/>
  <c r="R169" i="3"/>
  <c r="R259" i="3"/>
  <c r="R239" i="3"/>
  <c r="X271" i="3"/>
  <c r="X274" i="3"/>
  <c r="R242" i="3"/>
  <c r="X262" i="3"/>
  <c r="R230" i="3"/>
  <c r="R295" i="3"/>
  <c r="R136" i="3"/>
  <c r="R140" i="3"/>
  <c r="R132" i="3"/>
  <c r="R133" i="3"/>
  <c r="R139" i="3"/>
  <c r="R131" i="3"/>
  <c r="R141" i="3"/>
  <c r="R258" i="3"/>
  <c r="R168" i="3"/>
  <c r="R266" i="3"/>
  <c r="R176" i="3"/>
  <c r="R181" i="3"/>
  <c r="R271" i="3"/>
  <c r="U259" i="3"/>
  <c r="R198" i="3"/>
  <c r="R197" i="3"/>
  <c r="U258" i="3"/>
  <c r="U271" i="3"/>
  <c r="R210" i="3"/>
  <c r="R214" i="3"/>
  <c r="U275" i="3"/>
  <c r="X270" i="3"/>
  <c r="R238" i="3"/>
  <c r="X258" i="3"/>
  <c r="R226" i="3"/>
  <c r="R192" i="3"/>
  <c r="U253" i="3"/>
  <c r="R263" i="3"/>
  <c r="R173" i="3"/>
  <c r="R162" i="3"/>
  <c r="R252" i="3"/>
  <c r="R237" i="3"/>
  <c r="R269" i="3"/>
  <c r="R296" i="3" s="1"/>
  <c r="R195" i="3"/>
  <c r="R264" i="3"/>
  <c r="R178" i="3"/>
  <c r="R228" i="3"/>
  <c r="U252" i="3"/>
  <c r="R167" i="3"/>
  <c r="R166" i="3"/>
  <c r="R272" i="3"/>
  <c r="R149" i="3"/>
  <c r="R243" i="3"/>
  <c r="X275" i="3"/>
  <c r="R273" i="3"/>
  <c r="R300" i="3" s="1"/>
  <c r="F155" i="3"/>
  <c r="E155" i="3"/>
  <c r="F156" i="3"/>
  <c r="E156" i="3"/>
  <c r="I18" i="11"/>
  <c r="K18" i="11" s="1"/>
  <c r="I17" i="11"/>
  <c r="K17" i="11" s="1"/>
  <c r="L17" i="11"/>
  <c r="M17" i="11" s="1"/>
  <c r="I16" i="11"/>
  <c r="K16" i="11" s="1"/>
  <c r="L16" i="11"/>
  <c r="M16" i="11" s="1"/>
  <c r="N247" i="3" l="1"/>
  <c r="O247" i="3" s="1"/>
  <c r="N24" i="3"/>
  <c r="O24" i="3" s="1"/>
  <c r="N59" i="3"/>
  <c r="O59" i="3" s="1"/>
  <c r="N29" i="3"/>
  <c r="O29" i="3" s="1"/>
  <c r="N105" i="3"/>
  <c r="O105" i="3" s="1"/>
  <c r="N36" i="3"/>
  <c r="O36" i="3" s="1"/>
  <c r="N42" i="3"/>
  <c r="O42" i="3" s="1"/>
  <c r="N77" i="3"/>
  <c r="O77" i="3" s="1"/>
  <c r="N78" i="3"/>
  <c r="O78" i="3" s="1"/>
  <c r="N71" i="3"/>
  <c r="O71" i="3" s="1"/>
  <c r="N9" i="3"/>
  <c r="O9" i="3" s="1"/>
  <c r="N47" i="3"/>
  <c r="O47" i="3" s="1"/>
  <c r="N6" i="3"/>
  <c r="O6" i="3" s="1"/>
  <c r="N40" i="3"/>
  <c r="O40" i="3" s="1"/>
  <c r="N46" i="3"/>
  <c r="O46" i="3" s="1"/>
  <c r="N11" i="3"/>
  <c r="O11" i="3" s="1"/>
  <c r="N70" i="3"/>
  <c r="O70" i="3" s="1"/>
  <c r="N81" i="3"/>
  <c r="O81" i="3" s="1"/>
  <c r="N80" i="3"/>
  <c r="O80" i="3" s="1"/>
  <c r="N13" i="3"/>
  <c r="O13" i="3" s="1"/>
  <c r="N72" i="3"/>
  <c r="O72" i="3" s="1"/>
  <c r="N74" i="3"/>
  <c r="O74" i="3" s="1"/>
  <c r="N10" i="3"/>
  <c r="O10" i="3" s="1"/>
  <c r="N38" i="3"/>
  <c r="O38" i="3" s="1"/>
  <c r="N5" i="3"/>
  <c r="O5" i="3" s="1"/>
  <c r="N82" i="3"/>
  <c r="O82" i="3" s="1"/>
  <c r="N15" i="3"/>
  <c r="O15" i="3" s="1"/>
  <c r="N39" i="3"/>
  <c r="O39" i="3" s="1"/>
  <c r="N18" i="3"/>
  <c r="O18" i="3" s="1"/>
  <c r="N73" i="3"/>
  <c r="O73" i="3" s="1"/>
  <c r="N44" i="3"/>
  <c r="O44" i="3" s="1"/>
  <c r="N83" i="3"/>
  <c r="O83" i="3" s="1"/>
  <c r="N50" i="3"/>
  <c r="O50" i="3" s="1"/>
  <c r="N19" i="3"/>
  <c r="O19" i="3" s="1"/>
  <c r="N7" i="3"/>
  <c r="O7" i="3" s="1"/>
  <c r="N43" i="3"/>
  <c r="O43" i="3" s="1"/>
  <c r="N17" i="3"/>
  <c r="O17" i="3" s="1"/>
  <c r="N79" i="3"/>
  <c r="O79" i="3" s="1"/>
  <c r="N35" i="3"/>
  <c r="O35" i="3" s="1"/>
  <c r="N14" i="3"/>
  <c r="O14" i="3" s="1"/>
  <c r="N48" i="3"/>
  <c r="O48" i="3" s="1"/>
  <c r="N69" i="3"/>
  <c r="O69" i="3" s="1"/>
  <c r="N57" i="3"/>
  <c r="O57" i="3" s="1"/>
  <c r="N53" i="3"/>
  <c r="O53" i="3" s="1"/>
  <c r="N92" i="3"/>
  <c r="O92" i="3" s="1"/>
  <c r="N20" i="3"/>
  <c r="O20" i="3" s="1"/>
  <c r="N68" i="3"/>
  <c r="O68" i="3" s="1"/>
  <c r="N115" i="3"/>
  <c r="O115" i="3" s="1"/>
  <c r="N52" i="3"/>
  <c r="O52" i="3" s="1"/>
  <c r="N58" i="3"/>
  <c r="O58" i="3" s="1"/>
  <c r="N89" i="3"/>
  <c r="O89" i="3" s="1"/>
  <c r="N25" i="3"/>
  <c r="O25" i="3" s="1"/>
  <c r="N85" i="3"/>
  <c r="O85" i="3" s="1"/>
  <c r="N27" i="3"/>
  <c r="O27" i="3" s="1"/>
  <c r="N22" i="3"/>
  <c r="O22" i="3" s="1"/>
  <c r="N54" i="3"/>
  <c r="O54" i="3" s="1"/>
  <c r="N56" i="3"/>
  <c r="O56" i="3" s="1"/>
  <c r="N88" i="3"/>
  <c r="O88" i="3" s="1"/>
  <c r="N87" i="3"/>
  <c r="O87" i="3" s="1"/>
  <c r="N55" i="3"/>
  <c r="O55" i="3" s="1"/>
  <c r="N26" i="3"/>
  <c r="O26" i="3" s="1"/>
  <c r="N23" i="3"/>
  <c r="O23" i="3" s="1"/>
  <c r="N51" i="3"/>
  <c r="O51" i="3" s="1"/>
  <c r="N90" i="3"/>
  <c r="O90" i="3" s="1"/>
  <c r="N86" i="3"/>
  <c r="O86" i="3" s="1"/>
  <c r="N21" i="3"/>
  <c r="O21" i="3" s="1"/>
  <c r="N106" i="3"/>
  <c r="O106" i="3" s="1"/>
  <c r="N41" i="3"/>
  <c r="O41" i="3" s="1"/>
  <c r="N91" i="3"/>
  <c r="O91" i="3" s="1"/>
  <c r="N37" i="3"/>
  <c r="O37" i="3" s="1"/>
  <c r="N84" i="3"/>
  <c r="O84" i="3" s="1"/>
  <c r="N76" i="3"/>
  <c r="O76" i="3" s="1"/>
  <c r="N16" i="3"/>
  <c r="O16" i="3" s="1"/>
  <c r="N12" i="3"/>
  <c r="O12" i="3" s="1"/>
  <c r="N164" i="3"/>
  <c r="O164" i="3" s="1"/>
  <c r="N49" i="3"/>
  <c r="O49" i="3" s="1"/>
  <c r="N8" i="3"/>
  <c r="O8" i="3" s="1"/>
  <c r="N75" i="3"/>
  <c r="O75" i="3" s="1"/>
  <c r="N45" i="3"/>
  <c r="O45" i="3" s="1"/>
  <c r="N28" i="3"/>
  <c r="O28" i="3" s="1"/>
  <c r="R299" i="3"/>
  <c r="R281" i="3"/>
  <c r="N122" i="3"/>
  <c r="O122" i="3" s="1"/>
  <c r="R301" i="3"/>
  <c r="R279" i="3"/>
  <c r="N99" i="3"/>
  <c r="O99" i="3" s="1"/>
  <c r="N107" i="3"/>
  <c r="O107" i="3" s="1"/>
  <c r="N104" i="3"/>
  <c r="O104" i="3" s="1"/>
  <c r="N101" i="3"/>
  <c r="O101" i="3" s="1"/>
  <c r="N109" i="3"/>
  <c r="O109" i="3" s="1"/>
  <c r="N112" i="3"/>
  <c r="O112" i="3" s="1"/>
  <c r="N108" i="3"/>
  <c r="O108" i="3" s="1"/>
  <c r="N113" i="3"/>
  <c r="O113" i="3" s="1"/>
  <c r="N111" i="3"/>
  <c r="O111" i="3" s="1"/>
  <c r="N100" i="3"/>
  <c r="O100" i="3" s="1"/>
  <c r="N102" i="3"/>
  <c r="O102" i="3" s="1"/>
  <c r="R293" i="3"/>
  <c r="N114" i="3"/>
  <c r="O114" i="3" s="1"/>
  <c r="R282" i="3"/>
  <c r="N117" i="3"/>
  <c r="O117" i="3" s="1"/>
  <c r="N110" i="3"/>
  <c r="O110" i="3" s="1"/>
  <c r="R298" i="3"/>
  <c r="R286" i="3"/>
  <c r="R280" i="3"/>
  <c r="N123" i="3"/>
  <c r="O123" i="3" s="1"/>
  <c r="R278" i="3"/>
  <c r="N121" i="3"/>
  <c r="O121" i="3" s="1"/>
  <c r="N120" i="3"/>
  <c r="O120" i="3" s="1"/>
  <c r="N116" i="3"/>
  <c r="O116" i="3" s="1"/>
  <c r="R291" i="3"/>
  <c r="N103" i="3"/>
  <c r="O103" i="3" s="1"/>
  <c r="N118" i="3"/>
  <c r="O118" i="3" s="1"/>
  <c r="R290" i="3"/>
  <c r="R285" i="3"/>
  <c r="R297" i="3"/>
  <c r="R284" i="3"/>
  <c r="N119" i="3"/>
  <c r="O119" i="3" s="1"/>
  <c r="R289" i="3"/>
  <c r="R294" i="3"/>
  <c r="N185" i="3"/>
  <c r="O185" i="3" s="1"/>
  <c r="N176" i="3"/>
  <c r="O176" i="3" s="1"/>
  <c r="N172" i="3"/>
  <c r="O172" i="3" s="1"/>
  <c r="N231" i="3"/>
  <c r="O231" i="3" s="1"/>
  <c r="N193" i="3"/>
  <c r="O193" i="3" s="1"/>
  <c r="N222" i="3"/>
  <c r="O222" i="3" s="1"/>
  <c r="N198" i="3"/>
  <c r="O198" i="3" s="1"/>
  <c r="N219" i="3"/>
  <c r="O219" i="3" s="1"/>
  <c r="N203" i="3"/>
  <c r="O203" i="3" s="1"/>
  <c r="N181" i="3"/>
  <c r="O181" i="3" s="1"/>
  <c r="N180" i="3"/>
  <c r="O180" i="3" s="1"/>
  <c r="N129" i="3"/>
  <c r="O129" i="3" s="1"/>
  <c r="N133" i="3"/>
  <c r="O133" i="3" s="1"/>
  <c r="N137" i="3"/>
  <c r="O137" i="3" s="1"/>
  <c r="N141" i="3"/>
  <c r="O141" i="3" s="1"/>
  <c r="N132" i="3"/>
  <c r="O132" i="3" s="1"/>
  <c r="N138" i="3"/>
  <c r="O138" i="3" s="1"/>
  <c r="N143" i="3"/>
  <c r="O143" i="3" s="1"/>
  <c r="N128" i="3"/>
  <c r="O128" i="3" s="1"/>
  <c r="N134" i="3"/>
  <c r="O134" i="3" s="1"/>
  <c r="N139" i="3"/>
  <c r="O139" i="3" s="1"/>
  <c r="N135" i="3"/>
  <c r="O135" i="3" s="1"/>
  <c r="N131" i="3"/>
  <c r="O131" i="3" s="1"/>
  <c r="N136" i="3"/>
  <c r="O136" i="3" s="1"/>
  <c r="N142" i="3"/>
  <c r="O142" i="3" s="1"/>
  <c r="N130" i="3"/>
  <c r="O130" i="3" s="1"/>
  <c r="N140" i="3"/>
  <c r="O140" i="3" s="1"/>
  <c r="N225" i="3"/>
  <c r="O225" i="3" s="1"/>
  <c r="N228" i="3"/>
  <c r="O228" i="3" s="1"/>
  <c r="N167" i="3"/>
  <c r="O167" i="3" s="1"/>
  <c r="N199" i="3"/>
  <c r="O199" i="3" s="1"/>
  <c r="N232" i="3"/>
  <c r="O232" i="3" s="1"/>
  <c r="N191" i="3"/>
  <c r="O191" i="3" s="1"/>
  <c r="N166" i="3"/>
  <c r="O166" i="3" s="1"/>
  <c r="N175" i="3"/>
  <c r="O175" i="3" s="1"/>
  <c r="N170" i="3"/>
  <c r="O170" i="3" s="1"/>
  <c r="N229" i="3"/>
  <c r="O229" i="3" s="1"/>
  <c r="N233" i="3"/>
  <c r="O233" i="3" s="1"/>
  <c r="N221" i="3"/>
  <c r="O221" i="3" s="1"/>
  <c r="N161" i="3"/>
  <c r="O161" i="3" s="1"/>
  <c r="N200" i="3"/>
  <c r="O200" i="3" s="1"/>
  <c r="N224" i="3"/>
  <c r="O224" i="3" s="1"/>
  <c r="N162" i="3"/>
  <c r="O162" i="3" s="1"/>
  <c r="N163" i="3"/>
  <c r="O163" i="3" s="1"/>
  <c r="N195" i="3"/>
  <c r="O195" i="3" s="1"/>
  <c r="N174" i="3"/>
  <c r="O174" i="3" s="1"/>
  <c r="N204" i="3"/>
  <c r="O204" i="3" s="1"/>
  <c r="N230" i="3"/>
  <c r="O230" i="3" s="1"/>
  <c r="N239" i="3"/>
  <c r="O239" i="3" s="1"/>
  <c r="N194" i="3"/>
  <c r="O194" i="3" s="1"/>
  <c r="N241" i="3"/>
  <c r="O241" i="3" s="1"/>
  <c r="N206" i="3"/>
  <c r="O206" i="3" s="1"/>
  <c r="N171" i="3"/>
  <c r="O171" i="3" s="1"/>
  <c r="N234" i="3"/>
  <c r="O234" i="3" s="1"/>
  <c r="N213" i="3"/>
  <c r="O213" i="3" s="1"/>
  <c r="N184" i="3"/>
  <c r="O184" i="3" s="1"/>
  <c r="N165" i="3"/>
  <c r="O165" i="3" s="1"/>
  <c r="N201" i="3"/>
  <c r="O201" i="3" s="1"/>
  <c r="N220" i="3"/>
  <c r="O220" i="3" s="1"/>
  <c r="N211" i="3"/>
  <c r="O211" i="3" s="1"/>
  <c r="N226" i="3"/>
  <c r="O226" i="3" s="1"/>
  <c r="N210" i="3"/>
  <c r="O210" i="3" s="1"/>
  <c r="N168" i="3"/>
  <c r="O168" i="3" s="1"/>
  <c r="N243" i="3"/>
  <c r="O243" i="3" s="1"/>
  <c r="N209" i="3"/>
  <c r="O209" i="3" s="1"/>
  <c r="N207" i="3"/>
  <c r="O207" i="3" s="1"/>
  <c r="N223" i="3"/>
  <c r="O223" i="3" s="1"/>
  <c r="N235" i="3"/>
  <c r="O235" i="3" s="1"/>
  <c r="N227" i="3"/>
  <c r="O227" i="3" s="1"/>
  <c r="N177" i="3"/>
  <c r="O177" i="3" s="1"/>
  <c r="N238" i="3"/>
  <c r="O238" i="3" s="1"/>
  <c r="N214" i="3"/>
  <c r="O214" i="3" s="1"/>
  <c r="N192" i="3"/>
  <c r="O192" i="3" s="1"/>
  <c r="N202" i="3"/>
  <c r="O202" i="3" s="1"/>
  <c r="N205" i="3"/>
  <c r="O205" i="3" s="1"/>
  <c r="N146" i="3"/>
  <c r="O146" i="3" s="1"/>
  <c r="N150" i="3"/>
  <c r="O150" i="3" s="1"/>
  <c r="N149" i="3"/>
  <c r="O149" i="3" s="1"/>
  <c r="N151" i="3"/>
  <c r="O151" i="3" s="1"/>
  <c r="N147" i="3"/>
  <c r="O147" i="3" s="1"/>
  <c r="N152" i="3"/>
  <c r="O152" i="3" s="1"/>
  <c r="N148" i="3"/>
  <c r="O148" i="3" s="1"/>
  <c r="N144" i="3"/>
  <c r="O144" i="3" s="1"/>
  <c r="N145" i="3"/>
  <c r="O145" i="3" s="1"/>
  <c r="N179" i="3"/>
  <c r="O179" i="3" s="1"/>
  <c r="N178" i="3"/>
  <c r="O178" i="3" s="1"/>
  <c r="N208" i="3"/>
  <c r="O208" i="3" s="1"/>
  <c r="N240" i="3"/>
  <c r="O240" i="3" s="1"/>
  <c r="N182" i="3"/>
  <c r="O182" i="3" s="1"/>
  <c r="N212" i="3"/>
  <c r="O212" i="3" s="1"/>
  <c r="N183" i="3"/>
  <c r="O183" i="3" s="1"/>
  <c r="N237" i="3"/>
  <c r="O237" i="3" s="1"/>
  <c r="N236" i="3"/>
  <c r="O236" i="3" s="1"/>
  <c r="N196" i="3"/>
  <c r="O196" i="3" s="1"/>
  <c r="N242" i="3"/>
  <c r="O242" i="3" s="1"/>
  <c r="N190" i="3"/>
  <c r="O190" i="3" s="1"/>
  <c r="N169" i="3"/>
  <c r="O169" i="3" s="1"/>
  <c r="N173" i="3"/>
  <c r="O173" i="3" s="1"/>
  <c r="N197" i="3"/>
  <c r="O197" i="3" s="1"/>
  <c r="N17" i="11"/>
  <c r="O17" i="11" s="1"/>
  <c r="O16" i="11"/>
  <c r="F62" i="7"/>
  <c r="G62" i="7" s="1"/>
  <c r="H62" i="7" s="1"/>
  <c r="I62" i="7" s="1"/>
  <c r="J62" i="7" s="1"/>
  <c r="D67" i="7"/>
  <c r="D68" i="7"/>
  <c r="D69" i="7"/>
  <c r="D70" i="7"/>
  <c r="D71" i="7"/>
  <c r="D72" i="7"/>
  <c r="D73" i="7"/>
  <c r="D66" i="7"/>
  <c r="F61" i="7"/>
  <c r="G61" i="7" s="1"/>
  <c r="H61" i="7" s="1"/>
  <c r="I61" i="7" s="1"/>
  <c r="J61" i="7" s="1"/>
  <c r="F60" i="7"/>
  <c r="G60" i="7" s="1"/>
  <c r="H60" i="7" s="1"/>
  <c r="I60" i="7" s="1"/>
  <c r="J60" i="7" s="1"/>
  <c r="F59" i="7"/>
  <c r="G59" i="7" s="1"/>
  <c r="H59" i="7" s="1"/>
  <c r="I59" i="7" s="1"/>
  <c r="J59" i="7" s="1"/>
  <c r="F58" i="7"/>
  <c r="G58" i="7" s="1"/>
  <c r="H58" i="7" s="1"/>
  <c r="I58" i="7" s="1"/>
  <c r="J58" i="7" s="1"/>
  <c r="F57" i="7"/>
  <c r="G57" i="7" s="1"/>
  <c r="H57" i="7" s="1"/>
  <c r="I57" i="7" s="1"/>
  <c r="J57" i="7" s="1"/>
  <c r="F56" i="7"/>
  <c r="G56" i="7" s="1"/>
  <c r="H56" i="7" s="1"/>
  <c r="I56" i="7" s="1"/>
  <c r="F55" i="7"/>
  <c r="H203" i="6"/>
  <c r="I203" i="6" s="1"/>
  <c r="H213" i="6"/>
  <c r="I213" i="6"/>
  <c r="L213" i="6"/>
  <c r="M213" i="6" s="1"/>
  <c r="N213" i="6" s="1"/>
  <c r="O213" i="6" s="1"/>
  <c r="H223" i="6"/>
  <c r="I223" i="6" s="1"/>
  <c r="H233" i="6"/>
  <c r="I233" i="6" s="1"/>
  <c r="H243" i="6"/>
  <c r="I243" i="6" s="1"/>
  <c r="L173" i="6"/>
  <c r="M173" i="6" s="1"/>
  <c r="N173" i="6" s="1"/>
  <c r="O173" i="6" s="1"/>
  <c r="L172" i="6"/>
  <c r="M172" i="6" s="1"/>
  <c r="N172" i="6" s="1"/>
  <c r="O172" i="6" s="1"/>
  <c r="L171" i="6"/>
  <c r="M171" i="6" s="1"/>
  <c r="N171" i="6" s="1"/>
  <c r="O171" i="6" s="1"/>
  <c r="L170" i="6"/>
  <c r="M170" i="6" s="1"/>
  <c r="N170" i="6" s="1"/>
  <c r="O170" i="6" s="1"/>
  <c r="L169" i="6"/>
  <c r="M169" i="6" s="1"/>
  <c r="N169" i="6" s="1"/>
  <c r="O169" i="6" s="1"/>
  <c r="L168" i="6"/>
  <c r="M168" i="6" s="1"/>
  <c r="N168" i="6" s="1"/>
  <c r="O168" i="6" s="1"/>
  <c r="L167" i="6"/>
  <c r="M167" i="6" s="1"/>
  <c r="N167" i="6" s="1"/>
  <c r="O167" i="6" s="1"/>
  <c r="L166" i="6"/>
  <c r="M166" i="6" s="1"/>
  <c r="N166" i="6" s="1"/>
  <c r="O166" i="6" s="1"/>
  <c r="L252" i="6"/>
  <c r="M252" i="6"/>
  <c r="N252" i="6"/>
  <c r="O252" i="6"/>
  <c r="L183" i="6"/>
  <c r="M183" i="6" s="1"/>
  <c r="N183" i="6" s="1"/>
  <c r="O183" i="6" s="1"/>
  <c r="L182" i="6"/>
  <c r="M182" i="6" s="1"/>
  <c r="N182" i="6" s="1"/>
  <c r="O182" i="6" s="1"/>
  <c r="L181" i="6"/>
  <c r="M181" i="6" s="1"/>
  <c r="N181" i="6" s="1"/>
  <c r="O181" i="6" s="1"/>
  <c r="L180" i="6"/>
  <c r="M180" i="6" s="1"/>
  <c r="N180" i="6" s="1"/>
  <c r="O180" i="6" s="1"/>
  <c r="L179" i="6"/>
  <c r="M179" i="6" s="1"/>
  <c r="N179" i="6" s="1"/>
  <c r="O179" i="6" s="1"/>
  <c r="L178" i="6"/>
  <c r="M178" i="6" s="1"/>
  <c r="N178" i="6" s="1"/>
  <c r="O178" i="6" s="1"/>
  <c r="L177" i="6"/>
  <c r="M177" i="6" s="1"/>
  <c r="N177" i="6" s="1"/>
  <c r="O177" i="6" s="1"/>
  <c r="L176" i="6"/>
  <c r="M176" i="6" s="1"/>
  <c r="N176" i="6" s="1"/>
  <c r="O176" i="6" s="1"/>
  <c r="L193" i="6"/>
  <c r="M193" i="6" s="1"/>
  <c r="N193" i="6" s="1"/>
  <c r="O193" i="6" s="1"/>
  <c r="L192" i="6"/>
  <c r="M192" i="6" s="1"/>
  <c r="N192" i="6" s="1"/>
  <c r="O192" i="6" s="1"/>
  <c r="L191" i="6"/>
  <c r="M191" i="6" s="1"/>
  <c r="N191" i="6" s="1"/>
  <c r="O191" i="6" s="1"/>
  <c r="L190" i="6"/>
  <c r="M190" i="6" s="1"/>
  <c r="N190" i="6" s="1"/>
  <c r="O190" i="6" s="1"/>
  <c r="L189" i="6"/>
  <c r="M189" i="6" s="1"/>
  <c r="N189" i="6" s="1"/>
  <c r="O189" i="6" s="1"/>
  <c r="L188" i="6"/>
  <c r="M188" i="6" s="1"/>
  <c r="N188" i="6" s="1"/>
  <c r="O188" i="6" s="1"/>
  <c r="L187" i="6"/>
  <c r="M187" i="6" s="1"/>
  <c r="N187" i="6" s="1"/>
  <c r="O187" i="6" s="1"/>
  <c r="L186" i="6"/>
  <c r="M186" i="6" s="1"/>
  <c r="N186" i="6" s="1"/>
  <c r="O186" i="6" s="1"/>
  <c r="L202" i="6"/>
  <c r="M202" i="6" s="1"/>
  <c r="N202" i="6" s="1"/>
  <c r="O202" i="6" s="1"/>
  <c r="L201" i="6"/>
  <c r="M201" i="6" s="1"/>
  <c r="N201" i="6" s="1"/>
  <c r="O201" i="6" s="1"/>
  <c r="L200" i="6"/>
  <c r="M200" i="6" s="1"/>
  <c r="N200" i="6" s="1"/>
  <c r="O200" i="6" s="1"/>
  <c r="L199" i="6"/>
  <c r="M199" i="6" s="1"/>
  <c r="N199" i="6" s="1"/>
  <c r="O199" i="6" s="1"/>
  <c r="L198" i="6"/>
  <c r="M198" i="6" s="1"/>
  <c r="N198" i="6" s="1"/>
  <c r="O198" i="6" s="1"/>
  <c r="L197" i="6"/>
  <c r="M197" i="6" s="1"/>
  <c r="N197" i="6" s="1"/>
  <c r="O197" i="6" s="1"/>
  <c r="L196" i="6"/>
  <c r="M196" i="6" s="1"/>
  <c r="N196" i="6" s="1"/>
  <c r="O196" i="6" s="1"/>
  <c r="L212" i="6"/>
  <c r="M212" i="6" s="1"/>
  <c r="N212" i="6" s="1"/>
  <c r="O212" i="6" s="1"/>
  <c r="L211" i="6"/>
  <c r="M211" i="6" s="1"/>
  <c r="N211" i="6" s="1"/>
  <c r="O211" i="6" s="1"/>
  <c r="L210" i="6"/>
  <c r="M210" i="6" s="1"/>
  <c r="N210" i="6" s="1"/>
  <c r="O210" i="6" s="1"/>
  <c r="L209" i="6"/>
  <c r="M209" i="6" s="1"/>
  <c r="N209" i="6" s="1"/>
  <c r="O209" i="6" s="1"/>
  <c r="L208" i="6"/>
  <c r="M208" i="6" s="1"/>
  <c r="N208" i="6" s="1"/>
  <c r="O208" i="6" s="1"/>
  <c r="L207" i="6"/>
  <c r="M207" i="6" s="1"/>
  <c r="N207" i="6" s="1"/>
  <c r="O207" i="6" s="1"/>
  <c r="L206" i="6"/>
  <c r="M206" i="6" s="1"/>
  <c r="N206" i="6" s="1"/>
  <c r="O206" i="6" s="1"/>
  <c r="L222" i="6"/>
  <c r="M222" i="6" s="1"/>
  <c r="N222" i="6" s="1"/>
  <c r="O222" i="6" s="1"/>
  <c r="L221" i="6"/>
  <c r="M221" i="6" s="1"/>
  <c r="N221" i="6" s="1"/>
  <c r="O221" i="6" s="1"/>
  <c r="L220" i="6"/>
  <c r="M220" i="6" s="1"/>
  <c r="N220" i="6" s="1"/>
  <c r="O220" i="6" s="1"/>
  <c r="L219" i="6"/>
  <c r="M219" i="6" s="1"/>
  <c r="N219" i="6" s="1"/>
  <c r="O219" i="6" s="1"/>
  <c r="L218" i="6"/>
  <c r="M218" i="6" s="1"/>
  <c r="N218" i="6" s="1"/>
  <c r="O218" i="6" s="1"/>
  <c r="L217" i="6"/>
  <c r="M217" i="6" s="1"/>
  <c r="N217" i="6" s="1"/>
  <c r="O217" i="6" s="1"/>
  <c r="L216" i="6"/>
  <c r="M216" i="6" s="1"/>
  <c r="N216" i="6" s="1"/>
  <c r="O216" i="6" s="1"/>
  <c r="L232" i="6"/>
  <c r="M232" i="6" s="1"/>
  <c r="N232" i="6" s="1"/>
  <c r="O232" i="6" s="1"/>
  <c r="L231" i="6"/>
  <c r="M231" i="6" s="1"/>
  <c r="N231" i="6" s="1"/>
  <c r="O231" i="6" s="1"/>
  <c r="L230" i="6"/>
  <c r="M230" i="6" s="1"/>
  <c r="N230" i="6" s="1"/>
  <c r="O230" i="6" s="1"/>
  <c r="L229" i="6"/>
  <c r="M229" i="6" s="1"/>
  <c r="N229" i="6" s="1"/>
  <c r="O229" i="6" s="1"/>
  <c r="L228" i="6"/>
  <c r="M228" i="6" s="1"/>
  <c r="N228" i="6" s="1"/>
  <c r="O228" i="6" s="1"/>
  <c r="L227" i="6"/>
  <c r="M227" i="6" s="1"/>
  <c r="N227" i="6" s="1"/>
  <c r="O227" i="6" s="1"/>
  <c r="L226" i="6"/>
  <c r="M226" i="6" s="1"/>
  <c r="N226" i="6" s="1"/>
  <c r="O226" i="6" s="1"/>
  <c r="L242" i="6"/>
  <c r="M242" i="6" s="1"/>
  <c r="N242" i="6" s="1"/>
  <c r="O242" i="6" s="1"/>
  <c r="L241" i="6"/>
  <c r="M241" i="6" s="1"/>
  <c r="N241" i="6" s="1"/>
  <c r="O241" i="6" s="1"/>
  <c r="L240" i="6"/>
  <c r="M240" i="6" s="1"/>
  <c r="N240" i="6" s="1"/>
  <c r="O240" i="6" s="1"/>
  <c r="L239" i="6"/>
  <c r="M239" i="6" s="1"/>
  <c r="N239" i="6" s="1"/>
  <c r="O239" i="6" s="1"/>
  <c r="L238" i="6"/>
  <c r="M238" i="6" s="1"/>
  <c r="N238" i="6" s="1"/>
  <c r="O238" i="6" s="1"/>
  <c r="L237" i="6"/>
  <c r="M237" i="6" s="1"/>
  <c r="N237" i="6" s="1"/>
  <c r="O237" i="6" s="1"/>
  <c r="L236" i="6"/>
  <c r="M236" i="6" s="1"/>
  <c r="N236" i="6" s="1"/>
  <c r="O236" i="6" s="1"/>
  <c r="O247" i="6"/>
  <c r="O248" i="6"/>
  <c r="O249" i="6"/>
  <c r="O250" i="6"/>
  <c r="O251" i="6"/>
  <c r="O246" i="6"/>
  <c r="N247" i="6"/>
  <c r="N248" i="6"/>
  <c r="N249" i="6"/>
  <c r="N250" i="6"/>
  <c r="N251" i="6"/>
  <c r="M247" i="6"/>
  <c r="M248" i="6"/>
  <c r="M249" i="6"/>
  <c r="M250" i="6"/>
  <c r="M251" i="6"/>
  <c r="N246" i="6"/>
  <c r="M246" i="6"/>
  <c r="L247" i="6"/>
  <c r="L248" i="6"/>
  <c r="L249" i="6"/>
  <c r="L250" i="6"/>
  <c r="L251" i="6"/>
  <c r="L246" i="6"/>
  <c r="H253" i="6"/>
  <c r="I253" i="6" s="1"/>
  <c r="I43" i="9"/>
  <c r="D43" i="9"/>
  <c r="I42" i="9"/>
  <c r="D42" i="9"/>
  <c r="I41" i="9"/>
  <c r="D41" i="9"/>
  <c r="I40" i="9"/>
  <c r="D40" i="9"/>
  <c r="I39" i="9"/>
  <c r="D39" i="9"/>
  <c r="I38" i="9"/>
  <c r="D38" i="9"/>
  <c r="I37" i="9"/>
  <c r="D37" i="9"/>
  <c r="I36" i="9"/>
  <c r="D36" i="9"/>
  <c r="I35" i="9"/>
  <c r="D35" i="9"/>
  <c r="I34" i="9"/>
  <c r="D34" i="9"/>
  <c r="I33" i="9"/>
  <c r="D33" i="9"/>
  <c r="I32" i="9"/>
  <c r="D32" i="9"/>
  <c r="I31" i="9"/>
  <c r="D31" i="9"/>
  <c r="I30" i="9"/>
  <c r="D30" i="9"/>
  <c r="I29" i="9"/>
  <c r="D29" i="9"/>
  <c r="I21" i="9"/>
  <c r="D21" i="9"/>
  <c r="I20" i="9"/>
  <c r="D20" i="9"/>
  <c r="I19" i="9"/>
  <c r="D19" i="9"/>
  <c r="I18" i="9"/>
  <c r="D18" i="9"/>
  <c r="I17" i="9"/>
  <c r="D17" i="9"/>
  <c r="I16" i="9"/>
  <c r="D16" i="9"/>
  <c r="I15" i="9"/>
  <c r="D15" i="9"/>
  <c r="I14" i="9"/>
  <c r="D14" i="9"/>
  <c r="I13" i="9"/>
  <c r="D13" i="9"/>
  <c r="I12" i="9"/>
  <c r="D12" i="9"/>
  <c r="I11" i="9"/>
  <c r="D11" i="9"/>
  <c r="I10" i="9"/>
  <c r="D10" i="9"/>
  <c r="I9" i="9"/>
  <c r="D9" i="9"/>
  <c r="I8" i="9"/>
  <c r="D8" i="9"/>
  <c r="I7" i="9"/>
  <c r="D7" i="9"/>
  <c r="J56" i="7" l="1"/>
  <c r="G55" i="7"/>
  <c r="H55" i="7" s="1"/>
  <c r="I55" i="7" s="1"/>
  <c r="L203" i="6"/>
  <c r="M203" i="6" s="1"/>
  <c r="N203" i="6" s="1"/>
  <c r="O203" i="6" s="1"/>
  <c r="L223" i="6"/>
  <c r="M223" i="6" s="1"/>
  <c r="N223" i="6" s="1"/>
  <c r="O223" i="6" s="1"/>
  <c r="L233" i="6"/>
  <c r="M233" i="6" s="1"/>
  <c r="N233" i="6" s="1"/>
  <c r="O233" i="6" s="1"/>
  <c r="L243" i="6"/>
  <c r="M243" i="6" s="1"/>
  <c r="N243" i="6" s="1"/>
  <c r="O243" i="6" s="1"/>
  <c r="L253" i="6"/>
  <c r="M253" i="6" s="1"/>
  <c r="N253" i="6" s="1"/>
  <c r="O253" i="6" s="1"/>
  <c r="J62" i="8"/>
  <c r="J63" i="8"/>
  <c r="J64" i="8"/>
  <c r="J65" i="8"/>
  <c r="J66" i="8"/>
  <c r="J67" i="8"/>
  <c r="J68" i="8"/>
  <c r="J69" i="8"/>
  <c r="J70" i="8"/>
  <c r="J71" i="8"/>
  <c r="J72" i="8"/>
  <c r="J73" i="8"/>
  <c r="J74" i="8"/>
  <c r="J75" i="8"/>
  <c r="J6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8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61" i="8"/>
  <c r="J55" i="7" l="1"/>
  <c r="Y10" i="8"/>
  <c r="F43" i="8" l="1"/>
  <c r="H43" i="8" s="1"/>
  <c r="F42" i="8"/>
  <c r="H42" i="8" s="1"/>
  <c r="F41" i="8"/>
  <c r="H41" i="8" s="1"/>
  <c r="F40" i="8"/>
  <c r="H40" i="8" s="1"/>
  <c r="F39" i="8"/>
  <c r="H39" i="8" s="1"/>
  <c r="F38" i="8"/>
  <c r="H38" i="8" s="1"/>
  <c r="F37" i="8"/>
  <c r="H37" i="8" s="1"/>
  <c r="F36" i="8"/>
  <c r="H36" i="8" s="1"/>
  <c r="F35" i="8"/>
  <c r="H35" i="8" s="1"/>
  <c r="F34" i="8"/>
  <c r="H34" i="8" s="1"/>
  <c r="F33" i="8"/>
  <c r="H33" i="8" s="1"/>
  <c r="F32" i="8"/>
  <c r="H32" i="8" s="1"/>
  <c r="F31" i="8"/>
  <c r="H31" i="8" s="1"/>
  <c r="F30" i="8"/>
  <c r="H30" i="8" s="1"/>
  <c r="F29" i="8"/>
  <c r="H29" i="8" s="1"/>
  <c r="F28" i="8"/>
  <c r="H28" i="8" s="1"/>
  <c r="F27" i="8"/>
  <c r="H27" i="8" s="1"/>
  <c r="F26" i="8"/>
  <c r="H26" i="8" s="1"/>
  <c r="F25" i="8"/>
  <c r="H25" i="8" s="1"/>
  <c r="F24" i="8"/>
  <c r="H24" i="8" s="1"/>
  <c r="F23" i="8"/>
  <c r="H23" i="8" s="1"/>
  <c r="F22" i="8"/>
  <c r="H22" i="8" s="1"/>
  <c r="F21" i="8"/>
  <c r="H21" i="8" s="1"/>
  <c r="F20" i="8"/>
  <c r="H20" i="8" s="1"/>
  <c r="F19" i="8"/>
  <c r="H19" i="8" s="1"/>
  <c r="O20" i="8" l="1"/>
  <c r="P20" i="8" s="1"/>
  <c r="I20" i="8"/>
  <c r="N20" i="8" s="1"/>
  <c r="I24" i="8"/>
  <c r="N24" i="8" s="1"/>
  <c r="O24" i="8"/>
  <c r="P24" i="8" s="1"/>
  <c r="I28" i="8"/>
  <c r="N28" i="8" s="1"/>
  <c r="O28" i="8"/>
  <c r="P28" i="8" s="1"/>
  <c r="I32" i="8"/>
  <c r="N32" i="8" s="1"/>
  <c r="O32" i="8"/>
  <c r="P32" i="8" s="1"/>
  <c r="I36" i="8"/>
  <c r="N36" i="8" s="1"/>
  <c r="O36" i="8"/>
  <c r="P36" i="8" s="1"/>
  <c r="I40" i="8"/>
  <c r="N40" i="8" s="1"/>
  <c r="O40" i="8"/>
  <c r="P40" i="8" s="1"/>
  <c r="O21" i="8"/>
  <c r="P21" i="8" s="1"/>
  <c r="I21" i="8"/>
  <c r="N21" i="8" s="1"/>
  <c r="O25" i="8"/>
  <c r="P25" i="8" s="1"/>
  <c r="I25" i="8"/>
  <c r="N25" i="8" s="1"/>
  <c r="I29" i="8"/>
  <c r="N29" i="8" s="1"/>
  <c r="O29" i="8"/>
  <c r="P29" i="8" s="1"/>
  <c r="O33" i="8"/>
  <c r="P33" i="8" s="1"/>
  <c r="I33" i="8"/>
  <c r="N33" i="8" s="1"/>
  <c r="O37" i="8"/>
  <c r="P37" i="8" s="1"/>
  <c r="I37" i="8"/>
  <c r="N37" i="8" s="1"/>
  <c r="O41" i="8"/>
  <c r="P41" i="8" s="1"/>
  <c r="I41" i="8"/>
  <c r="N41" i="8" s="1"/>
  <c r="I22" i="8"/>
  <c r="N22" i="8" s="1"/>
  <c r="O22" i="8"/>
  <c r="P22" i="8" s="1"/>
  <c r="I26" i="8"/>
  <c r="N26" i="8" s="1"/>
  <c r="O26" i="8"/>
  <c r="P26" i="8" s="1"/>
  <c r="I30" i="8"/>
  <c r="N30" i="8" s="1"/>
  <c r="O30" i="8"/>
  <c r="P30" i="8" s="1"/>
  <c r="I34" i="8"/>
  <c r="N34" i="8" s="1"/>
  <c r="O34" i="8"/>
  <c r="P34" i="8" s="1"/>
  <c r="I38" i="8"/>
  <c r="N38" i="8" s="1"/>
  <c r="O38" i="8"/>
  <c r="P38" i="8" s="1"/>
  <c r="O42" i="8"/>
  <c r="P42" i="8" s="1"/>
  <c r="I42" i="8"/>
  <c r="N42" i="8" s="1"/>
  <c r="O19" i="8"/>
  <c r="P19" i="8" s="1"/>
  <c r="I19" i="8"/>
  <c r="N19" i="8" s="1"/>
  <c r="O23" i="8"/>
  <c r="P23" i="8" s="1"/>
  <c r="I23" i="8"/>
  <c r="N23" i="8" s="1"/>
  <c r="O27" i="8"/>
  <c r="P27" i="8" s="1"/>
  <c r="I27" i="8"/>
  <c r="N27" i="8" s="1"/>
  <c r="I31" i="8"/>
  <c r="N31" i="8" s="1"/>
  <c r="O31" i="8"/>
  <c r="P31" i="8" s="1"/>
  <c r="I35" i="8"/>
  <c r="N35" i="8" s="1"/>
  <c r="O35" i="8"/>
  <c r="P35" i="8" s="1"/>
  <c r="I39" i="8"/>
  <c r="N39" i="8" s="1"/>
  <c r="O39" i="8"/>
  <c r="P39" i="8" s="1"/>
  <c r="O43" i="8"/>
  <c r="P43" i="8" s="1"/>
  <c r="I43" i="8"/>
  <c r="N43" i="8" s="1"/>
  <c r="F7" i="7"/>
  <c r="H7" i="7" s="1"/>
  <c r="S36" i="8" l="1"/>
  <c r="S38" i="8"/>
  <c r="J12" i="7"/>
  <c r="L12" i="7" s="1"/>
  <c r="T36" i="8" l="1"/>
  <c r="Q36" i="8" s="1"/>
  <c r="T38" i="8"/>
  <c r="Q29" i="8" s="1"/>
  <c r="R29" i="8" s="1"/>
  <c r="Q33" i="8"/>
  <c r="R33" i="8" s="1"/>
  <c r="Q22" i="8"/>
  <c r="R22" i="8" s="1"/>
  <c r="Q27" i="8"/>
  <c r="R27" i="8" s="1"/>
  <c r="Q24" i="8"/>
  <c r="R24" i="8" s="1"/>
  <c r="Q32" i="8"/>
  <c r="R32" i="8" s="1"/>
  <c r="I7" i="7"/>
  <c r="K7" i="7" s="1"/>
  <c r="L7" i="7"/>
  <c r="M7" i="7" s="1"/>
  <c r="O7" i="7" s="1"/>
  <c r="J5" i="4"/>
  <c r="J6" i="4"/>
  <c r="J7" i="4"/>
  <c r="J8" i="4"/>
  <c r="J9" i="4"/>
  <c r="J10" i="4"/>
  <c r="J4" i="4"/>
  <c r="I5" i="4"/>
  <c r="I6" i="4"/>
  <c r="I7" i="4"/>
  <c r="I8" i="4"/>
  <c r="I9" i="4"/>
  <c r="I10" i="4"/>
  <c r="I4" i="4"/>
  <c r="Q23" i="8" l="1"/>
  <c r="R23" i="8" s="1"/>
  <c r="Q35" i="8"/>
  <c r="Q20" i="8"/>
  <c r="R20" i="8" s="1"/>
  <c r="Q34" i="8"/>
  <c r="R34" i="8" s="1"/>
  <c r="Q25" i="8"/>
  <c r="R25" i="8" s="1"/>
  <c r="Q40" i="8"/>
  <c r="Q19" i="8"/>
  <c r="R19" i="8" s="1"/>
  <c r="Q26" i="8"/>
  <c r="R26" i="8" s="1"/>
  <c r="Q21" i="8"/>
  <c r="R21" i="8" s="1"/>
  <c r="Q42" i="8"/>
  <c r="Q38" i="8"/>
  <c r="Q43" i="8"/>
  <c r="Q37" i="8"/>
  <c r="Q28" i="8"/>
  <c r="R28" i="8" s="1"/>
  <c r="Q31" i="8"/>
  <c r="R31" i="8" s="1"/>
  <c r="Q30" i="8"/>
  <c r="R30" i="8" s="1"/>
  <c r="Q41" i="8"/>
  <c r="Q39" i="8"/>
  <c r="F21" i="4"/>
  <c r="F22" i="4"/>
  <c r="F23" i="4"/>
  <c r="F24" i="4"/>
  <c r="F25" i="4"/>
  <c r="F26" i="4"/>
  <c r="F27" i="4"/>
  <c r="F20" i="4"/>
  <c r="G202" i="5"/>
  <c r="I202" i="5" s="1"/>
  <c r="J202" i="5" s="1"/>
  <c r="L202" i="5" s="1"/>
  <c r="G201" i="5"/>
  <c r="I201" i="5" s="1"/>
  <c r="J201" i="5" s="1"/>
  <c r="L201" i="5" s="1"/>
  <c r="G200" i="5"/>
  <c r="I200" i="5" s="1"/>
  <c r="J200" i="5" s="1"/>
  <c r="L200" i="5" s="1"/>
  <c r="G199" i="5"/>
  <c r="I199" i="5" s="1"/>
  <c r="J199" i="5" s="1"/>
  <c r="L199" i="5" s="1"/>
  <c r="G198" i="5"/>
  <c r="I198" i="5" s="1"/>
  <c r="J198" i="5" s="1"/>
  <c r="L198" i="5" s="1"/>
  <c r="G197" i="5"/>
  <c r="I197" i="5" s="1"/>
  <c r="J197" i="5" s="1"/>
  <c r="L197" i="5" s="1"/>
  <c r="G196" i="5"/>
  <c r="I196" i="5" s="1"/>
  <c r="J196" i="5" s="1"/>
  <c r="L196" i="5" s="1"/>
  <c r="G195" i="5"/>
  <c r="I195" i="5" s="1"/>
  <c r="J195" i="5" s="1"/>
  <c r="L195" i="5" s="1"/>
  <c r="G194" i="5"/>
  <c r="I194" i="5" s="1"/>
  <c r="J194" i="5" s="1"/>
  <c r="G193" i="5"/>
  <c r="I193" i="5" s="1"/>
  <c r="J193" i="5" s="1"/>
  <c r="L193" i="5" s="1"/>
  <c r="G192" i="5"/>
  <c r="I192" i="5" s="1"/>
  <c r="J192" i="5" s="1"/>
  <c r="L192" i="5" s="1"/>
  <c r="G191" i="5"/>
  <c r="I191" i="5" s="1"/>
  <c r="J191" i="5" s="1"/>
  <c r="L191" i="5" s="1"/>
  <c r="G190" i="5"/>
  <c r="I190" i="5" s="1"/>
  <c r="J190" i="5" s="1"/>
  <c r="L190" i="5" s="1"/>
  <c r="G189" i="5"/>
  <c r="I189" i="5" s="1"/>
  <c r="J189" i="5" s="1"/>
  <c r="L189" i="5" s="1"/>
  <c r="G188" i="5"/>
  <c r="I188" i="5" s="1"/>
  <c r="J188" i="5" s="1"/>
  <c r="L188" i="5" s="1"/>
  <c r="G187" i="5"/>
  <c r="I187" i="5" s="1"/>
  <c r="J187" i="5" s="1"/>
  <c r="L187" i="5" s="1"/>
  <c r="G186" i="5"/>
  <c r="I186" i="5" s="1"/>
  <c r="J186" i="5" s="1"/>
  <c r="L186" i="5" s="1"/>
  <c r="G185" i="5"/>
  <c r="I185" i="5" s="1"/>
  <c r="J185" i="5" s="1"/>
  <c r="L185" i="5" s="1"/>
  <c r="G184" i="5"/>
  <c r="I184" i="5" s="1"/>
  <c r="J184" i="5" s="1"/>
  <c r="L184" i="5" s="1"/>
  <c r="G183" i="5"/>
  <c r="I183" i="5" s="1"/>
  <c r="J183" i="5" s="1"/>
  <c r="L183" i="5" s="1"/>
  <c r="G182" i="5"/>
  <c r="I182" i="5" s="1"/>
  <c r="J182" i="5" s="1"/>
  <c r="L182" i="5" s="1"/>
  <c r="G181" i="5"/>
  <c r="I181" i="5" s="1"/>
  <c r="J181" i="5" s="1"/>
  <c r="L181" i="5" s="1"/>
  <c r="G180" i="5"/>
  <c r="I180" i="5" s="1"/>
  <c r="J180" i="5" s="1"/>
  <c r="L180" i="5" s="1"/>
  <c r="G179" i="5"/>
  <c r="I179" i="5" s="1"/>
  <c r="J179" i="5" s="1"/>
  <c r="L179" i="5" s="1"/>
  <c r="G178" i="5"/>
  <c r="I178" i="5" s="1"/>
  <c r="J178" i="5" s="1"/>
  <c r="L178" i="5" s="1"/>
  <c r="G177" i="5"/>
  <c r="I177" i="5" s="1"/>
  <c r="J177" i="5" s="1"/>
  <c r="L177" i="5" s="1"/>
  <c r="G176" i="5"/>
  <c r="I176" i="5" s="1"/>
  <c r="J176" i="5" s="1"/>
  <c r="L176" i="5" s="1"/>
  <c r="G175" i="5"/>
  <c r="I175" i="5" s="1"/>
  <c r="J175" i="5" s="1"/>
  <c r="L175" i="5" s="1"/>
  <c r="G174" i="5"/>
  <c r="I174" i="5" s="1"/>
  <c r="J174" i="5" s="1"/>
  <c r="L174" i="5" s="1"/>
  <c r="G173" i="5"/>
  <c r="I173" i="5" s="1"/>
  <c r="J173" i="5" s="1"/>
  <c r="L173" i="5" s="1"/>
  <c r="G172" i="5"/>
  <c r="I172" i="5" s="1"/>
  <c r="J172" i="5" s="1"/>
  <c r="L172" i="5" s="1"/>
  <c r="G171" i="5"/>
  <c r="I171" i="5" s="1"/>
  <c r="J171" i="5" s="1"/>
  <c r="L171" i="5" s="1"/>
  <c r="G170" i="5"/>
  <c r="I170" i="5" s="1"/>
  <c r="J170" i="5" s="1"/>
  <c r="L170" i="5" s="1"/>
  <c r="G169" i="5"/>
  <c r="I169" i="5" s="1"/>
  <c r="J169" i="5" s="1"/>
  <c r="G168" i="5"/>
  <c r="I168" i="5" s="1"/>
  <c r="J168" i="5" s="1"/>
  <c r="L168" i="5" s="1"/>
  <c r="G167" i="5"/>
  <c r="I167" i="5" s="1"/>
  <c r="J167" i="5" s="1"/>
  <c r="L167" i="5" s="1"/>
  <c r="G166" i="5"/>
  <c r="I166" i="5" s="1"/>
  <c r="J166" i="5" s="1"/>
  <c r="L166" i="5" s="1"/>
  <c r="G165" i="5"/>
  <c r="I165" i="5" s="1"/>
  <c r="J165" i="5" s="1"/>
  <c r="L165" i="5" s="1"/>
  <c r="G164" i="5"/>
  <c r="I164" i="5" s="1"/>
  <c r="J164" i="5" s="1"/>
  <c r="L164" i="5" s="1"/>
  <c r="G163" i="5"/>
  <c r="I163" i="5" s="1"/>
  <c r="J163" i="5" s="1"/>
  <c r="L163" i="5" s="1"/>
  <c r="G162" i="5"/>
  <c r="I162" i="5" s="1"/>
  <c r="J162" i="5" s="1"/>
  <c r="L162" i="5" s="1"/>
  <c r="G161" i="5"/>
  <c r="I161" i="5" s="1"/>
  <c r="J161" i="5" s="1"/>
  <c r="L161" i="5" s="1"/>
  <c r="G160" i="5"/>
  <c r="I160" i="5" s="1"/>
  <c r="J160" i="5" s="1"/>
  <c r="L160" i="5" s="1"/>
  <c r="G159" i="5"/>
  <c r="I159" i="5" s="1"/>
  <c r="J159" i="5" s="1"/>
  <c r="L159" i="5" s="1"/>
  <c r="G158" i="5"/>
  <c r="I158" i="5" s="1"/>
  <c r="J158" i="5" s="1"/>
  <c r="L158" i="5" s="1"/>
  <c r="G157" i="5"/>
  <c r="I157" i="5" s="1"/>
  <c r="J157" i="5" s="1"/>
  <c r="L157" i="5" s="1"/>
  <c r="G156" i="5"/>
  <c r="I156" i="5" s="1"/>
  <c r="J156" i="5" s="1"/>
  <c r="L156" i="5" s="1"/>
  <c r="G155" i="5"/>
  <c r="I155" i="5" s="1"/>
  <c r="J155" i="5" s="1"/>
  <c r="L155" i="5" s="1"/>
  <c r="G154" i="5"/>
  <c r="I154" i="5" s="1"/>
  <c r="J154" i="5" s="1"/>
  <c r="L154" i="5" s="1"/>
  <c r="G153" i="5"/>
  <c r="I153" i="5" s="1"/>
  <c r="J153" i="5" s="1"/>
  <c r="L153" i="5" s="1"/>
  <c r="G152" i="5"/>
  <c r="I152" i="5" s="1"/>
  <c r="J152" i="5" s="1"/>
  <c r="L152" i="5" s="1"/>
  <c r="G151" i="5"/>
  <c r="I151" i="5" s="1"/>
  <c r="J151" i="5" s="1"/>
  <c r="L151" i="5" s="1"/>
  <c r="G150" i="5"/>
  <c r="I150" i="5" s="1"/>
  <c r="J150" i="5" s="1"/>
  <c r="L150" i="5" s="1"/>
  <c r="G149" i="5"/>
  <c r="I149" i="5" s="1"/>
  <c r="J149" i="5" s="1"/>
  <c r="L149" i="5" s="1"/>
  <c r="G148" i="5"/>
  <c r="I148" i="5" s="1"/>
  <c r="J148" i="5" s="1"/>
  <c r="L148" i="5" s="1"/>
  <c r="G147" i="5"/>
  <c r="I147" i="5" s="1"/>
  <c r="J147" i="5" s="1"/>
  <c r="L147" i="5" s="1"/>
  <c r="G146" i="5"/>
  <c r="I146" i="5" s="1"/>
  <c r="J146" i="5" s="1"/>
  <c r="L146" i="5" s="1"/>
  <c r="G145" i="5"/>
  <c r="I145" i="5" s="1"/>
  <c r="J145" i="5" s="1"/>
  <c r="L145" i="5" s="1"/>
  <c r="G144" i="5"/>
  <c r="I144" i="5" s="1"/>
  <c r="J144" i="5" s="1"/>
  <c r="G143" i="5"/>
  <c r="I143" i="5" s="1"/>
  <c r="J143" i="5" s="1"/>
  <c r="L143" i="5" s="1"/>
  <c r="G142" i="5"/>
  <c r="I142" i="5" s="1"/>
  <c r="J142" i="5" s="1"/>
  <c r="L142" i="5" s="1"/>
  <c r="G141" i="5"/>
  <c r="I141" i="5" s="1"/>
  <c r="J141" i="5" s="1"/>
  <c r="L141" i="5" s="1"/>
  <c r="G140" i="5"/>
  <c r="I140" i="5" s="1"/>
  <c r="J140" i="5" s="1"/>
  <c r="L140" i="5" s="1"/>
  <c r="G139" i="5"/>
  <c r="I139" i="5" s="1"/>
  <c r="J139" i="5" s="1"/>
  <c r="L139" i="5" s="1"/>
  <c r="G138" i="5"/>
  <c r="I138" i="5" s="1"/>
  <c r="J138" i="5" s="1"/>
  <c r="L138" i="5" s="1"/>
  <c r="G137" i="5"/>
  <c r="I137" i="5" s="1"/>
  <c r="J137" i="5" s="1"/>
  <c r="L137" i="5" s="1"/>
  <c r="G136" i="5"/>
  <c r="I136" i="5" s="1"/>
  <c r="J136" i="5" s="1"/>
  <c r="L136" i="5" s="1"/>
  <c r="G135" i="5"/>
  <c r="I135" i="5" s="1"/>
  <c r="J135" i="5" s="1"/>
  <c r="L135" i="5" s="1"/>
  <c r="G134" i="5"/>
  <c r="I134" i="5" s="1"/>
  <c r="J134" i="5" s="1"/>
  <c r="L134" i="5" s="1"/>
  <c r="G133" i="5"/>
  <c r="I133" i="5" s="1"/>
  <c r="J133" i="5" s="1"/>
  <c r="L133" i="5" s="1"/>
  <c r="G132" i="5"/>
  <c r="I132" i="5" s="1"/>
  <c r="J132" i="5" s="1"/>
  <c r="L132" i="5" s="1"/>
  <c r="G131" i="5"/>
  <c r="I131" i="5" s="1"/>
  <c r="J131" i="5" s="1"/>
  <c r="L131" i="5" s="1"/>
  <c r="G130" i="5"/>
  <c r="I130" i="5" s="1"/>
  <c r="J130" i="5" s="1"/>
  <c r="L130" i="5" s="1"/>
  <c r="G129" i="5"/>
  <c r="I129" i="5" s="1"/>
  <c r="J129" i="5" s="1"/>
  <c r="L129" i="5" s="1"/>
  <c r="G128" i="5"/>
  <c r="I128" i="5" s="1"/>
  <c r="J128" i="5" s="1"/>
  <c r="L128" i="5" s="1"/>
  <c r="G127" i="5"/>
  <c r="I127" i="5" s="1"/>
  <c r="J127" i="5" s="1"/>
  <c r="L127" i="5" s="1"/>
  <c r="G126" i="5"/>
  <c r="I126" i="5" s="1"/>
  <c r="J126" i="5" s="1"/>
  <c r="L126" i="5" s="1"/>
  <c r="G125" i="5"/>
  <c r="I125" i="5" s="1"/>
  <c r="J125" i="5" s="1"/>
  <c r="L125" i="5" s="1"/>
  <c r="G124" i="5"/>
  <c r="I124" i="5" s="1"/>
  <c r="J124" i="5" s="1"/>
  <c r="L124" i="5" s="1"/>
  <c r="G123" i="5"/>
  <c r="I123" i="5" s="1"/>
  <c r="J123" i="5" s="1"/>
  <c r="L123" i="5" s="1"/>
  <c r="G122" i="5"/>
  <c r="I122" i="5" s="1"/>
  <c r="J122" i="5" s="1"/>
  <c r="L122" i="5" s="1"/>
  <c r="G121" i="5"/>
  <c r="I121" i="5" s="1"/>
  <c r="J121" i="5" s="1"/>
  <c r="L121" i="5" s="1"/>
  <c r="G120" i="5"/>
  <c r="I120" i="5" s="1"/>
  <c r="J120" i="5" s="1"/>
  <c r="L120" i="5" s="1"/>
  <c r="G119" i="5"/>
  <c r="I119" i="5" s="1"/>
  <c r="J119" i="5" s="1"/>
  <c r="G118" i="5"/>
  <c r="I118" i="5" s="1"/>
  <c r="J118" i="5" s="1"/>
  <c r="L118" i="5" s="1"/>
  <c r="G117" i="5"/>
  <c r="I117" i="5" s="1"/>
  <c r="J117" i="5" s="1"/>
  <c r="L117" i="5" s="1"/>
  <c r="G116" i="5"/>
  <c r="I116" i="5" s="1"/>
  <c r="J116" i="5" s="1"/>
  <c r="L116" i="5" s="1"/>
  <c r="G115" i="5"/>
  <c r="I115" i="5" s="1"/>
  <c r="J115" i="5" s="1"/>
  <c r="L115" i="5" s="1"/>
  <c r="G114" i="5"/>
  <c r="I114" i="5" s="1"/>
  <c r="J114" i="5" s="1"/>
  <c r="L114" i="5" s="1"/>
  <c r="G113" i="5"/>
  <c r="I113" i="5" s="1"/>
  <c r="J113" i="5" s="1"/>
  <c r="L113" i="5" s="1"/>
  <c r="G112" i="5"/>
  <c r="I112" i="5" s="1"/>
  <c r="J112" i="5" s="1"/>
  <c r="L112" i="5" s="1"/>
  <c r="G111" i="5"/>
  <c r="I111" i="5" s="1"/>
  <c r="J111" i="5" s="1"/>
  <c r="L111" i="5" s="1"/>
  <c r="G110" i="5"/>
  <c r="I110" i="5" s="1"/>
  <c r="J110" i="5" s="1"/>
  <c r="L110" i="5" s="1"/>
  <c r="G109" i="5"/>
  <c r="I109" i="5" s="1"/>
  <c r="J109" i="5" s="1"/>
  <c r="L109" i="5" s="1"/>
  <c r="G108" i="5"/>
  <c r="I108" i="5" s="1"/>
  <c r="J108" i="5" s="1"/>
  <c r="L108" i="5" s="1"/>
  <c r="G107" i="5"/>
  <c r="I107" i="5" s="1"/>
  <c r="J107" i="5" s="1"/>
  <c r="L107" i="5" s="1"/>
  <c r="G106" i="5"/>
  <c r="I106" i="5" s="1"/>
  <c r="J106" i="5" s="1"/>
  <c r="L106" i="5" s="1"/>
  <c r="G105" i="5"/>
  <c r="I105" i="5" s="1"/>
  <c r="J105" i="5" s="1"/>
  <c r="L105" i="5" s="1"/>
  <c r="G104" i="5"/>
  <c r="I104" i="5" s="1"/>
  <c r="J104" i="5" s="1"/>
  <c r="L104" i="5" s="1"/>
  <c r="G103" i="5"/>
  <c r="I103" i="5" s="1"/>
  <c r="J103" i="5" s="1"/>
  <c r="G102" i="5"/>
  <c r="I102" i="5" s="1"/>
  <c r="J102" i="5" s="1"/>
  <c r="L102" i="5" s="1"/>
  <c r="G101" i="5"/>
  <c r="I101" i="5" s="1"/>
  <c r="J101" i="5" s="1"/>
  <c r="L101" i="5" s="1"/>
  <c r="G100" i="5"/>
  <c r="I100" i="5" s="1"/>
  <c r="J100" i="5" s="1"/>
  <c r="L100" i="5" s="1"/>
  <c r="G99" i="5"/>
  <c r="I99" i="5" s="1"/>
  <c r="J99" i="5" s="1"/>
  <c r="L99" i="5" s="1"/>
  <c r="G98" i="5"/>
  <c r="I98" i="5" s="1"/>
  <c r="J98" i="5" s="1"/>
  <c r="L98" i="5" s="1"/>
  <c r="G97" i="5"/>
  <c r="I97" i="5" s="1"/>
  <c r="J97" i="5" s="1"/>
  <c r="L97" i="5" s="1"/>
  <c r="G96" i="5"/>
  <c r="I96" i="5" s="1"/>
  <c r="J96" i="5" s="1"/>
  <c r="L96" i="5" s="1"/>
  <c r="G95" i="5"/>
  <c r="I95" i="5" s="1"/>
  <c r="J95" i="5" s="1"/>
  <c r="L95" i="5" s="1"/>
  <c r="G94" i="5"/>
  <c r="I94" i="5" s="1"/>
  <c r="J94" i="5" s="1"/>
  <c r="G93" i="5"/>
  <c r="I93" i="5" s="1"/>
  <c r="J93" i="5" s="1"/>
  <c r="L93" i="5" s="1"/>
  <c r="G92" i="5"/>
  <c r="I92" i="5" s="1"/>
  <c r="J92" i="5" s="1"/>
  <c r="L92" i="5" s="1"/>
  <c r="G91" i="5"/>
  <c r="I91" i="5" s="1"/>
  <c r="J91" i="5" s="1"/>
  <c r="L91" i="5" s="1"/>
  <c r="G90" i="5"/>
  <c r="I90" i="5" s="1"/>
  <c r="J90" i="5" s="1"/>
  <c r="L90" i="5" s="1"/>
  <c r="G89" i="5"/>
  <c r="I89" i="5" s="1"/>
  <c r="J89" i="5" s="1"/>
  <c r="L89" i="5" s="1"/>
  <c r="G88" i="5"/>
  <c r="I88" i="5" s="1"/>
  <c r="J88" i="5" s="1"/>
  <c r="L88" i="5" s="1"/>
  <c r="G87" i="5"/>
  <c r="I87" i="5" s="1"/>
  <c r="J87" i="5" s="1"/>
  <c r="L87" i="5" s="1"/>
  <c r="G86" i="5"/>
  <c r="I86" i="5" s="1"/>
  <c r="J86" i="5" s="1"/>
  <c r="L86" i="5" s="1"/>
  <c r="G85" i="5"/>
  <c r="I85" i="5" s="1"/>
  <c r="J85" i="5" s="1"/>
  <c r="L85" i="5" s="1"/>
  <c r="G84" i="5"/>
  <c r="I84" i="5" s="1"/>
  <c r="J84" i="5" s="1"/>
  <c r="L84" i="5" s="1"/>
  <c r="G83" i="5"/>
  <c r="I83" i="5" s="1"/>
  <c r="J83" i="5" s="1"/>
  <c r="L83" i="5" s="1"/>
  <c r="G82" i="5"/>
  <c r="I82" i="5" s="1"/>
  <c r="J82" i="5" s="1"/>
  <c r="L82" i="5" s="1"/>
  <c r="G81" i="5"/>
  <c r="I81" i="5" s="1"/>
  <c r="J81" i="5" s="1"/>
  <c r="L81" i="5" s="1"/>
  <c r="G80" i="5"/>
  <c r="I80" i="5" s="1"/>
  <c r="J80" i="5" s="1"/>
  <c r="L80" i="5" s="1"/>
  <c r="G79" i="5"/>
  <c r="I79" i="5" s="1"/>
  <c r="J79" i="5" s="1"/>
  <c r="L79" i="5" s="1"/>
  <c r="G78" i="5"/>
  <c r="I78" i="5" s="1"/>
  <c r="J78" i="5" s="1"/>
  <c r="G77" i="5"/>
  <c r="I77" i="5" s="1"/>
  <c r="J77" i="5" s="1"/>
  <c r="L77" i="5" s="1"/>
  <c r="G76" i="5"/>
  <c r="I76" i="5" s="1"/>
  <c r="J76" i="5" s="1"/>
  <c r="L76" i="5" s="1"/>
  <c r="G75" i="5"/>
  <c r="I75" i="5" s="1"/>
  <c r="J75" i="5" s="1"/>
  <c r="L75" i="5" s="1"/>
  <c r="G74" i="5"/>
  <c r="I74" i="5" s="1"/>
  <c r="J74" i="5" s="1"/>
  <c r="L74" i="5" s="1"/>
  <c r="G73" i="5"/>
  <c r="I73" i="5" s="1"/>
  <c r="J73" i="5" s="1"/>
  <c r="L73" i="5" s="1"/>
  <c r="G72" i="5"/>
  <c r="I72" i="5" s="1"/>
  <c r="J72" i="5" s="1"/>
  <c r="L72" i="5" s="1"/>
  <c r="G71" i="5"/>
  <c r="I71" i="5" s="1"/>
  <c r="J71" i="5" s="1"/>
  <c r="L71" i="5" s="1"/>
  <c r="G70" i="5"/>
  <c r="I70" i="5" s="1"/>
  <c r="J70" i="5" s="1"/>
  <c r="L70" i="5" s="1"/>
  <c r="G69" i="5"/>
  <c r="I69" i="5" s="1"/>
  <c r="J69" i="5" s="1"/>
  <c r="L69" i="5" s="1"/>
  <c r="G68" i="5"/>
  <c r="I68" i="5" s="1"/>
  <c r="J68" i="5" s="1"/>
  <c r="L68" i="5" s="1"/>
  <c r="G67" i="5"/>
  <c r="I67" i="5" s="1"/>
  <c r="J67" i="5" s="1"/>
  <c r="L67" i="5" s="1"/>
  <c r="G66" i="5"/>
  <c r="I66" i="5" s="1"/>
  <c r="J66" i="5" s="1"/>
  <c r="L66" i="5" s="1"/>
  <c r="G65" i="5"/>
  <c r="I65" i="5" s="1"/>
  <c r="J65" i="5" s="1"/>
  <c r="L65" i="5" s="1"/>
  <c r="G64" i="5"/>
  <c r="I64" i="5" s="1"/>
  <c r="J64" i="5" s="1"/>
  <c r="L64" i="5" s="1"/>
  <c r="G63" i="5"/>
  <c r="I63" i="5" s="1"/>
  <c r="J63" i="5" s="1"/>
  <c r="L63" i="5" s="1"/>
  <c r="G62" i="5"/>
  <c r="I62" i="5" s="1"/>
  <c r="J62" i="5" s="1"/>
  <c r="L62" i="5" s="1"/>
  <c r="G61" i="5"/>
  <c r="I61" i="5" s="1"/>
  <c r="J61" i="5" s="1"/>
  <c r="L61" i="5" s="1"/>
  <c r="G60" i="5"/>
  <c r="I60" i="5" s="1"/>
  <c r="J60" i="5" s="1"/>
  <c r="L60" i="5" s="1"/>
  <c r="G59" i="5"/>
  <c r="I59" i="5" s="1"/>
  <c r="J59" i="5" s="1"/>
  <c r="L59" i="5" s="1"/>
  <c r="G58" i="5"/>
  <c r="I58" i="5" s="1"/>
  <c r="J58" i="5" s="1"/>
  <c r="L58" i="5" s="1"/>
  <c r="G57" i="5"/>
  <c r="I57" i="5" s="1"/>
  <c r="J57" i="5" s="1"/>
  <c r="L57" i="5" s="1"/>
  <c r="G56" i="5"/>
  <c r="I56" i="5" s="1"/>
  <c r="J56" i="5" s="1"/>
  <c r="L56" i="5" s="1"/>
  <c r="G55" i="5"/>
  <c r="I55" i="5" s="1"/>
  <c r="J55" i="5" s="1"/>
  <c r="L55" i="5" s="1"/>
  <c r="G54" i="5"/>
  <c r="I54" i="5" s="1"/>
  <c r="J54" i="5" s="1"/>
  <c r="L54" i="5" s="1"/>
  <c r="G53" i="5"/>
  <c r="I53" i="5" s="1"/>
  <c r="J53" i="5" s="1"/>
  <c r="G52" i="5"/>
  <c r="I52" i="5" s="1"/>
  <c r="J52" i="5" s="1"/>
  <c r="L52" i="5" s="1"/>
  <c r="G51" i="5"/>
  <c r="I51" i="5" s="1"/>
  <c r="J51" i="5" s="1"/>
  <c r="L51" i="5" s="1"/>
  <c r="G50" i="5"/>
  <c r="I50" i="5" s="1"/>
  <c r="J50" i="5" s="1"/>
  <c r="L50" i="5" s="1"/>
  <c r="G49" i="5"/>
  <c r="I49" i="5" s="1"/>
  <c r="J49" i="5" s="1"/>
  <c r="L49" i="5" s="1"/>
  <c r="G48" i="5"/>
  <c r="I48" i="5" s="1"/>
  <c r="J48" i="5" s="1"/>
  <c r="L48" i="5" s="1"/>
  <c r="G47" i="5"/>
  <c r="I47" i="5" s="1"/>
  <c r="J47" i="5" s="1"/>
  <c r="L47" i="5" s="1"/>
  <c r="G46" i="5"/>
  <c r="I46" i="5" s="1"/>
  <c r="J46" i="5" s="1"/>
  <c r="L46" i="5" s="1"/>
  <c r="G45" i="5"/>
  <c r="I45" i="5" s="1"/>
  <c r="J45" i="5" s="1"/>
  <c r="L45" i="5" s="1"/>
  <c r="G44" i="5"/>
  <c r="I44" i="5" s="1"/>
  <c r="J44" i="5" s="1"/>
  <c r="L44" i="5" s="1"/>
  <c r="G43" i="5"/>
  <c r="I43" i="5" s="1"/>
  <c r="J43" i="5" s="1"/>
  <c r="L43" i="5" s="1"/>
  <c r="G42" i="5"/>
  <c r="I42" i="5" s="1"/>
  <c r="J42" i="5" s="1"/>
  <c r="L42" i="5" s="1"/>
  <c r="G41" i="5"/>
  <c r="I41" i="5" s="1"/>
  <c r="J41" i="5" s="1"/>
  <c r="L41" i="5" s="1"/>
  <c r="G40" i="5"/>
  <c r="I40" i="5" s="1"/>
  <c r="J40" i="5" s="1"/>
  <c r="L40" i="5" s="1"/>
  <c r="G39" i="5"/>
  <c r="I39" i="5" s="1"/>
  <c r="J39" i="5" s="1"/>
  <c r="L39" i="5" s="1"/>
  <c r="G38" i="5"/>
  <c r="I38" i="5" s="1"/>
  <c r="J38" i="5" s="1"/>
  <c r="L38" i="5" s="1"/>
  <c r="G37" i="5"/>
  <c r="I37" i="5" s="1"/>
  <c r="J37" i="5" s="1"/>
  <c r="L37" i="5" s="1"/>
  <c r="G36" i="5"/>
  <c r="I36" i="5" s="1"/>
  <c r="J36" i="5" s="1"/>
  <c r="L36" i="5" s="1"/>
  <c r="G35" i="5"/>
  <c r="I35" i="5" s="1"/>
  <c r="J35" i="5" s="1"/>
  <c r="L35" i="5" s="1"/>
  <c r="G34" i="5"/>
  <c r="I34" i="5" s="1"/>
  <c r="J34" i="5" s="1"/>
  <c r="L34" i="5" s="1"/>
  <c r="G33" i="5"/>
  <c r="I33" i="5" s="1"/>
  <c r="J33" i="5" s="1"/>
  <c r="L33" i="5" s="1"/>
  <c r="G32" i="5"/>
  <c r="I32" i="5" s="1"/>
  <c r="J32" i="5" s="1"/>
  <c r="L32" i="5" s="1"/>
  <c r="G31" i="5"/>
  <c r="I31" i="5" s="1"/>
  <c r="J31" i="5" s="1"/>
  <c r="L31" i="5" s="1"/>
  <c r="G30" i="5"/>
  <c r="I30" i="5" s="1"/>
  <c r="J30" i="5" s="1"/>
  <c r="L30" i="5" s="1"/>
  <c r="G29" i="5"/>
  <c r="I29" i="5" s="1"/>
  <c r="J29" i="5" s="1"/>
  <c r="L29" i="5" s="1"/>
  <c r="G28" i="5"/>
  <c r="I28" i="5" s="1"/>
  <c r="J28" i="5" s="1"/>
  <c r="G27" i="5"/>
  <c r="I27" i="5" s="1"/>
  <c r="J27" i="5" s="1"/>
  <c r="L27" i="5" s="1"/>
  <c r="G26" i="5"/>
  <c r="I26" i="5" s="1"/>
  <c r="J26" i="5" s="1"/>
  <c r="L26" i="5" s="1"/>
  <c r="G25" i="5"/>
  <c r="I25" i="5" s="1"/>
  <c r="J25" i="5" s="1"/>
  <c r="L25" i="5" s="1"/>
  <c r="G24" i="5"/>
  <c r="I24" i="5" s="1"/>
  <c r="J24" i="5" s="1"/>
  <c r="L24" i="5" s="1"/>
  <c r="G23" i="5"/>
  <c r="I23" i="5" s="1"/>
  <c r="J23" i="5" s="1"/>
  <c r="L23" i="5" s="1"/>
  <c r="G22" i="5"/>
  <c r="I22" i="5" s="1"/>
  <c r="J22" i="5" s="1"/>
  <c r="L22" i="5" s="1"/>
  <c r="G21" i="5"/>
  <c r="I21" i="5" s="1"/>
  <c r="J21" i="5" s="1"/>
  <c r="L21" i="5" s="1"/>
  <c r="G20" i="5"/>
  <c r="I20" i="5" s="1"/>
  <c r="J20" i="5" s="1"/>
  <c r="L20" i="5" s="1"/>
  <c r="G19" i="5"/>
  <c r="I19" i="5" s="1"/>
  <c r="J19" i="5" s="1"/>
  <c r="L19" i="5" s="1"/>
  <c r="G18" i="5"/>
  <c r="I18" i="5" s="1"/>
  <c r="J18" i="5" s="1"/>
  <c r="L18" i="5" s="1"/>
  <c r="G17" i="5"/>
  <c r="I17" i="5" s="1"/>
  <c r="J17" i="5" s="1"/>
  <c r="L17" i="5" s="1"/>
  <c r="G16" i="5"/>
  <c r="I16" i="5" s="1"/>
  <c r="J16" i="5" s="1"/>
  <c r="L16" i="5" s="1"/>
  <c r="G15" i="5"/>
  <c r="I15" i="5" s="1"/>
  <c r="J15" i="5" s="1"/>
  <c r="L15" i="5" s="1"/>
  <c r="G14" i="5"/>
  <c r="I14" i="5" s="1"/>
  <c r="J14" i="5" s="1"/>
  <c r="L14" i="5" s="1"/>
  <c r="G13" i="5"/>
  <c r="I13" i="5" s="1"/>
  <c r="J13" i="5" s="1"/>
  <c r="L13" i="5" s="1"/>
  <c r="G12" i="5"/>
  <c r="I12" i="5" s="1"/>
  <c r="J12" i="5" s="1"/>
  <c r="L12" i="5" s="1"/>
  <c r="G11" i="5"/>
  <c r="I11" i="5" s="1"/>
  <c r="J11" i="5" s="1"/>
  <c r="L11" i="5" s="1"/>
  <c r="G10" i="5"/>
  <c r="I10" i="5" s="1"/>
  <c r="J10" i="5" s="1"/>
  <c r="L10" i="5" s="1"/>
  <c r="G9" i="5"/>
  <c r="I9" i="5" s="1"/>
  <c r="J9" i="5" s="1"/>
  <c r="L9" i="5" s="1"/>
  <c r="G8" i="5"/>
  <c r="I8" i="5" s="1"/>
  <c r="J8" i="5" s="1"/>
  <c r="L8" i="5" s="1"/>
  <c r="G7" i="5"/>
  <c r="I7" i="5" s="1"/>
  <c r="J7" i="5" s="1"/>
  <c r="L7" i="5" s="1"/>
  <c r="G6" i="5"/>
  <c r="I6" i="5" s="1"/>
  <c r="J6" i="5" s="1"/>
  <c r="L6" i="5" s="1"/>
  <c r="G5" i="5"/>
  <c r="I5" i="5" s="1"/>
  <c r="J5" i="5" s="1"/>
  <c r="L5" i="5" s="1"/>
  <c r="G4" i="5"/>
  <c r="I4" i="5" s="1"/>
  <c r="J4" i="5" s="1"/>
  <c r="L4" i="5" s="1"/>
  <c r="G3" i="5"/>
  <c r="I3" i="5" s="1"/>
  <c r="J3" i="5" s="1"/>
  <c r="L3" i="5" s="1"/>
  <c r="L53" i="5" l="1"/>
  <c r="L103" i="5"/>
  <c r="L119" i="5"/>
  <c r="L28" i="5"/>
  <c r="L78" i="5"/>
  <c r="L94" i="5"/>
  <c r="L169" i="5"/>
  <c r="L144" i="5"/>
  <c r="L194" i="5"/>
  <c r="H4" i="4"/>
  <c r="H5" i="4"/>
  <c r="H6" i="4"/>
  <c r="H7" i="4"/>
  <c r="H8" i="4"/>
  <c r="H9" i="4"/>
  <c r="H10" i="4"/>
  <c r="H3" i="4"/>
  <c r="J67" i="4"/>
  <c r="I67" i="4"/>
  <c r="J66" i="4"/>
  <c r="I66" i="4"/>
  <c r="D10" i="4" l="1"/>
  <c r="F10" i="4" s="1"/>
  <c r="G10" i="4" s="1"/>
  <c r="D9" i="4"/>
  <c r="F9" i="4" s="1"/>
  <c r="G9" i="4" s="1"/>
  <c r="D8" i="4"/>
  <c r="F8" i="4" s="1"/>
  <c r="G8" i="4" s="1"/>
  <c r="D7" i="4"/>
  <c r="F7" i="4" s="1"/>
  <c r="G7" i="4" s="1"/>
  <c r="D6" i="4"/>
  <c r="F6" i="4" s="1"/>
  <c r="G6" i="4" s="1"/>
  <c r="D5" i="4"/>
  <c r="F5" i="4" s="1"/>
  <c r="G5" i="4" s="1"/>
  <c r="D4" i="4"/>
  <c r="F4" i="4" s="1"/>
  <c r="G4" i="4" s="1"/>
  <c r="D3" i="4"/>
  <c r="F3" i="4" s="1"/>
  <c r="G3" i="4" s="1"/>
  <c r="R35" i="8" l="1"/>
  <c r="R43" i="8"/>
  <c r="R38" i="8"/>
  <c r="R40" i="8"/>
  <c r="R42" i="8"/>
  <c r="R36" i="8"/>
  <c r="R41" i="8"/>
  <c r="R39" i="8"/>
  <c r="R37" i="8"/>
</calcChain>
</file>

<file path=xl/sharedStrings.xml><?xml version="1.0" encoding="utf-8"?>
<sst xmlns="http://schemas.openxmlformats.org/spreadsheetml/2006/main" count="1086" uniqueCount="171">
  <si>
    <t>Temperature</t>
  </si>
  <si>
    <t>Temperature DAC</t>
  </si>
  <si>
    <t>Averaged DAC</t>
  </si>
  <si>
    <t>RF gain idx</t>
    <phoneticPr fontId="1" type="noConversion"/>
  </si>
  <si>
    <t>DAC value</t>
    <phoneticPr fontId="1" type="noConversion"/>
  </si>
  <si>
    <t>power_out(dbm)</t>
    <phoneticPr fontId="1" type="noConversion"/>
  </si>
  <si>
    <t>PD_offset</t>
    <phoneticPr fontId="1" type="noConversion"/>
  </si>
  <si>
    <t>dig_3db</t>
    <phoneticPr fontId="1" type="noConversion"/>
  </si>
  <si>
    <t>temperature</t>
    <phoneticPr fontId="1" type="noConversion"/>
  </si>
  <si>
    <t>Temperature(℃)</t>
    <phoneticPr fontId="1" type="noConversion"/>
  </si>
  <si>
    <t>PD_val</t>
    <phoneticPr fontId="1" type="noConversion"/>
  </si>
  <si>
    <t>PD_val_db</t>
    <phoneticPr fontId="1" type="noConversion"/>
  </si>
  <si>
    <t>heron_golden_card</t>
    <phoneticPr fontId="1" type="noConversion"/>
  </si>
  <si>
    <t>heron_big_card_#6</t>
    <phoneticPr fontId="1" type="noConversion"/>
  </si>
  <si>
    <t>40度</t>
    <phoneticPr fontId="1" type="noConversion"/>
  </si>
  <si>
    <t>60度</t>
    <phoneticPr fontId="1" type="noConversion"/>
  </si>
  <si>
    <t>80度</t>
    <phoneticPr fontId="1" type="noConversion"/>
  </si>
  <si>
    <t>100度</t>
    <phoneticPr fontId="1" type="noConversion"/>
  </si>
  <si>
    <t>20度</t>
    <phoneticPr fontId="1" type="noConversion"/>
  </si>
  <si>
    <t>gap</t>
    <phoneticPr fontId="1" type="noConversion"/>
  </si>
  <si>
    <t>gap</t>
    <phoneticPr fontId="1" type="noConversion"/>
  </si>
  <si>
    <t>gap1</t>
    <phoneticPr fontId="1" type="noConversion"/>
  </si>
  <si>
    <t>a</t>
    <phoneticPr fontId="1" type="noConversion"/>
  </si>
  <si>
    <t>b</t>
    <phoneticPr fontId="1" type="noConversion"/>
  </si>
  <si>
    <t>0度</t>
    <phoneticPr fontId="1" type="noConversion"/>
  </si>
  <si>
    <t>-20度</t>
    <phoneticPr fontId="1" type="noConversion"/>
  </si>
  <si>
    <t>-40度</t>
    <phoneticPr fontId="1" type="noConversion"/>
  </si>
  <si>
    <t>室温</t>
    <phoneticPr fontId="1" type="noConversion"/>
  </si>
  <si>
    <t>温度</t>
    <phoneticPr fontId="1" type="noConversion"/>
  </si>
  <si>
    <t>power</t>
    <phoneticPr fontId="1" type="noConversion"/>
  </si>
  <si>
    <t>DAC</t>
    <phoneticPr fontId="1" type="noConversion"/>
  </si>
  <si>
    <t>PD_offset</t>
    <phoneticPr fontId="1" type="noConversion"/>
  </si>
  <si>
    <t>temperature</t>
    <phoneticPr fontId="1" type="noConversion"/>
  </si>
  <si>
    <t>PD_out</t>
    <phoneticPr fontId="1" type="noConversion"/>
  </si>
  <si>
    <t>PD_out_DB</t>
    <phoneticPr fontId="1" type="noConversion"/>
  </si>
  <si>
    <t>PD_val_atten</t>
    <phoneticPr fontId="1" type="noConversion"/>
  </si>
  <si>
    <t>actual_PD_out_db</t>
    <phoneticPr fontId="1" type="noConversion"/>
  </si>
  <si>
    <t>a</t>
    <phoneticPr fontId="1" type="noConversion"/>
  </si>
  <si>
    <t>High power</t>
    <phoneticPr fontId="1" type="noConversion"/>
  </si>
  <si>
    <t>Low power</t>
    <phoneticPr fontId="1" type="noConversion"/>
  </si>
  <si>
    <t>b</t>
    <phoneticPr fontId="1" type="noConversion"/>
  </si>
  <si>
    <t>a</t>
    <phoneticPr fontId="1" type="noConversion"/>
  </si>
  <si>
    <t>b</t>
    <phoneticPr fontId="1" type="noConversion"/>
  </si>
  <si>
    <t>fuhao_card</t>
    <phoneticPr fontId="1" type="noConversion"/>
  </si>
  <si>
    <t>拟合系数</t>
    <phoneticPr fontId="1" type="noConversion"/>
  </si>
  <si>
    <t>MCS7,MM,channel 2</t>
    <phoneticPr fontId="1" type="noConversion"/>
  </si>
  <si>
    <t>gap to golden_card</t>
    <phoneticPr fontId="1" type="noConversion"/>
  </si>
  <si>
    <t>gap to #6 card</t>
    <phoneticPr fontId="1" type="noConversion"/>
  </si>
  <si>
    <t>max</t>
    <phoneticPr fontId="1" type="noConversion"/>
  </si>
  <si>
    <t>mean</t>
    <phoneticPr fontId="1" type="noConversion"/>
  </si>
  <si>
    <t>Use coefficients from Fuhao</t>
    <phoneticPr fontId="1" type="noConversion"/>
  </si>
  <si>
    <t>gap0</t>
    <phoneticPr fontId="1" type="noConversion"/>
  </si>
  <si>
    <t>from fuhao</t>
    <phoneticPr fontId="1" type="noConversion"/>
  </si>
  <si>
    <t>Boad_tempe</t>
    <phoneticPr fontId="1" type="noConversion"/>
  </si>
  <si>
    <t>act</t>
    <phoneticPr fontId="1" type="noConversion"/>
  </si>
  <si>
    <t>PD_val</t>
    <phoneticPr fontId="1" type="noConversion"/>
  </si>
  <si>
    <t>PD_val/8</t>
    <phoneticPr fontId="1" type="noConversion"/>
  </si>
  <si>
    <t>delta</t>
    <phoneticPr fontId="1" type="noConversion"/>
  </si>
  <si>
    <t>high power</t>
    <phoneticPr fontId="1" type="noConversion"/>
  </si>
  <si>
    <t>lowe power</t>
    <phoneticPr fontId="1" type="noConversion"/>
  </si>
  <si>
    <t>a</t>
    <phoneticPr fontId="1" type="noConversion"/>
  </si>
  <si>
    <r>
      <t>20</t>
    </r>
    <r>
      <rPr>
        <b/>
        <sz val="11"/>
        <color rgb="FFFF0000"/>
        <rFont val="等线"/>
        <family val="3"/>
        <charset val="134"/>
      </rPr>
      <t>℃</t>
    </r>
    <phoneticPr fontId="1" type="noConversion"/>
  </si>
  <si>
    <t>from_Liujun</t>
    <phoneticPr fontId="1" type="noConversion"/>
  </si>
  <si>
    <t>PD_out_Db_delta</t>
    <phoneticPr fontId="1" type="noConversion"/>
  </si>
  <si>
    <t>power_delta</t>
    <phoneticPr fontId="1" type="noConversion"/>
  </si>
  <si>
    <t>ax+b</t>
    <phoneticPr fontId="1" type="noConversion"/>
  </si>
  <si>
    <t>targetPow</t>
    <phoneticPr fontId="1" type="noConversion"/>
  </si>
  <si>
    <t>updatePow</t>
    <phoneticPr fontId="1" type="noConversion"/>
  </si>
  <si>
    <t>10f</t>
    <phoneticPr fontId="1" type="noConversion"/>
  </si>
  <si>
    <t>temp_sensor_val</t>
    <phoneticPr fontId="1" type="noConversion"/>
  </si>
  <si>
    <t>PD_DAC</t>
    <phoneticPr fontId="1" type="noConversion"/>
  </si>
  <si>
    <r>
      <t>温箱温度(</t>
    </r>
    <r>
      <rPr>
        <sz val="11"/>
        <color theme="1"/>
        <rFont val="等线"/>
        <family val="3"/>
        <charset val="134"/>
      </rPr>
      <t>℃</t>
    </r>
    <r>
      <rPr>
        <sz val="11"/>
        <color theme="1"/>
        <rFont val="等线"/>
        <family val="2"/>
        <charset val="134"/>
        <scheme val="minor"/>
      </rPr>
      <t>)</t>
    </r>
    <phoneticPr fontId="1" type="noConversion"/>
  </si>
  <si>
    <t>targetPow(dbm)</t>
    <phoneticPr fontId="1" type="noConversion"/>
  </si>
  <si>
    <t>no_power_comp(dbm)</t>
    <phoneticPr fontId="1" type="noConversion"/>
  </si>
  <si>
    <t>power_comp(dbm)</t>
    <phoneticPr fontId="1" type="noConversion"/>
  </si>
  <si>
    <t>targetPow(dbm)</t>
    <phoneticPr fontId="1" type="noConversion"/>
  </si>
  <si>
    <t>updatePow(dbm)</t>
    <phoneticPr fontId="1" type="noConversion"/>
  </si>
  <si>
    <t>常温</t>
    <phoneticPr fontId="1" type="noConversion"/>
  </si>
  <si>
    <r>
      <t>100</t>
    </r>
    <r>
      <rPr>
        <b/>
        <sz val="11"/>
        <color rgb="FFFF0000"/>
        <rFont val="等线"/>
        <family val="3"/>
        <charset val="134"/>
      </rPr>
      <t>℃</t>
    </r>
    <phoneticPr fontId="1" type="noConversion"/>
  </si>
  <si>
    <t>28.125℃</t>
    <phoneticPr fontId="1" type="noConversion"/>
  </si>
  <si>
    <t>EVM</t>
    <phoneticPr fontId="1" type="noConversion"/>
  </si>
  <si>
    <t>DPD_OFF</t>
    <phoneticPr fontId="1" type="noConversion"/>
  </si>
  <si>
    <t>DPD_ON</t>
    <phoneticPr fontId="1" type="noConversion"/>
  </si>
  <si>
    <t>PD_Comp</t>
    <phoneticPr fontId="1" type="noConversion"/>
  </si>
  <si>
    <r>
      <t>30</t>
    </r>
    <r>
      <rPr>
        <b/>
        <sz val="11"/>
        <color rgb="FFFF0000"/>
        <rFont val="等线"/>
        <family val="3"/>
        <charset val="134"/>
      </rPr>
      <t>℃</t>
    </r>
    <phoneticPr fontId="1" type="noConversion"/>
  </si>
  <si>
    <t>power_DPD_ON(dbm)</t>
    <phoneticPr fontId="1" type="noConversion"/>
  </si>
  <si>
    <t>From RF team</t>
    <phoneticPr fontId="1" type="noConversion"/>
  </si>
  <si>
    <t>PD_DAC</t>
    <phoneticPr fontId="1" type="noConversion"/>
  </si>
  <si>
    <t>GAP</t>
    <phoneticPr fontId="1" type="noConversion"/>
  </si>
  <si>
    <t>GAP</t>
    <phoneticPr fontId="1" type="noConversion"/>
  </si>
  <si>
    <t>EVM(db)</t>
    <phoneticPr fontId="1" type="noConversion"/>
  </si>
  <si>
    <t>NST</t>
    <phoneticPr fontId="1" type="noConversion"/>
  </si>
  <si>
    <t>ST</t>
    <phoneticPr fontId="1" type="noConversion"/>
  </si>
  <si>
    <t>GAP</t>
    <phoneticPr fontId="1" type="noConversion"/>
  </si>
  <si>
    <t>ax+b</t>
    <phoneticPr fontId="1" type="noConversion"/>
  </si>
  <si>
    <t>PD_VAL/8</t>
    <phoneticPr fontId="1" type="noConversion"/>
  </si>
  <si>
    <t>PD_DB_new</t>
    <phoneticPr fontId="1" type="noConversion"/>
  </si>
  <si>
    <t>PD_out</t>
    <phoneticPr fontId="1" type="noConversion"/>
  </si>
  <si>
    <t>NST</t>
    <phoneticPr fontId="1" type="noConversion"/>
  </si>
  <si>
    <t>ST</t>
    <phoneticPr fontId="1" type="noConversion"/>
  </si>
  <si>
    <r>
      <t>温度</t>
    </r>
    <r>
      <rPr>
        <sz val="11"/>
        <color theme="1"/>
        <rFont val="等线"/>
        <family val="3"/>
        <charset val="134"/>
      </rPr>
      <t>℃</t>
    </r>
    <phoneticPr fontId="1" type="noConversion"/>
  </si>
  <si>
    <t>GAP(ST-NST)</t>
    <phoneticPr fontId="1" type="noConversion"/>
  </si>
  <si>
    <t>trend_a</t>
  </si>
  <si>
    <t>trend_a</t>
    <phoneticPr fontId="1" type="noConversion"/>
  </si>
  <si>
    <t>trend_b</t>
  </si>
  <si>
    <t>trend_b</t>
    <phoneticPr fontId="1" type="noConversion"/>
  </si>
  <si>
    <t>high_power</t>
  </si>
  <si>
    <t>high_power</t>
    <phoneticPr fontId="1" type="noConversion"/>
  </si>
  <si>
    <t>low_power</t>
  </si>
  <si>
    <t>low_power</t>
    <phoneticPr fontId="1" type="noConversion"/>
  </si>
  <si>
    <t>1st Digital gain</t>
    <phoneticPr fontId="11" type="noConversion"/>
  </si>
  <si>
    <t>2nd Digital gain</t>
    <phoneticPr fontId="11" type="noConversion"/>
  </si>
  <si>
    <t>DEC</t>
    <phoneticPr fontId="11" type="noConversion"/>
  </si>
  <si>
    <t>db</t>
    <phoneticPr fontId="11" type="noConversion"/>
  </si>
  <si>
    <t>HEX</t>
    <phoneticPr fontId="11" type="noConversion"/>
  </si>
  <si>
    <t>Pout</t>
    <phoneticPr fontId="1" type="noConversion"/>
  </si>
  <si>
    <t>PD_dac</t>
    <phoneticPr fontId="1" type="noConversion"/>
  </si>
  <si>
    <t>target(dbm)</t>
    <phoneticPr fontId="1" type="noConversion"/>
  </si>
  <si>
    <t>payload</t>
    <phoneticPr fontId="1" type="noConversion"/>
  </si>
  <si>
    <t>0x100</t>
    <phoneticPr fontId="1" type="noConversion"/>
  </si>
  <si>
    <t>targetPower</t>
    <phoneticPr fontId="1" type="noConversion"/>
  </si>
  <si>
    <t>DigitalGain</t>
    <phoneticPr fontId="1" type="noConversion"/>
  </si>
  <si>
    <t>Pout</t>
    <phoneticPr fontId="1" type="noConversion"/>
  </si>
  <si>
    <t>0x17920</t>
  </si>
  <si>
    <t>0x200</t>
    <phoneticPr fontId="1" type="noConversion"/>
  </si>
  <si>
    <t>0x176A0</t>
  </si>
  <si>
    <t>PD_DAC</t>
    <phoneticPr fontId="1" type="noConversion"/>
  </si>
  <si>
    <t>0x300</t>
    <phoneticPr fontId="1" type="noConversion"/>
  </si>
  <si>
    <t>0x3bd</t>
    <phoneticPr fontId="1" type="noConversion"/>
  </si>
  <si>
    <t>0x17720</t>
  </si>
  <si>
    <t>manu_config_digital_gain</t>
    <phoneticPr fontId="1" type="noConversion"/>
  </si>
  <si>
    <t>no digital gain</t>
    <phoneticPr fontId="1" type="noConversion"/>
  </si>
  <si>
    <t>0x18c</t>
    <phoneticPr fontId="1" type="noConversion"/>
  </si>
  <si>
    <t>0x177A0</t>
    <phoneticPr fontId="1" type="noConversion"/>
  </si>
  <si>
    <t>-20度</t>
    <phoneticPr fontId="1" type="noConversion"/>
  </si>
  <si>
    <t>PD_on</t>
    <phoneticPr fontId="1" type="noConversion"/>
  </si>
  <si>
    <t>-40度</t>
    <phoneticPr fontId="1" type="noConversion"/>
  </si>
  <si>
    <r>
      <t>20</t>
    </r>
    <r>
      <rPr>
        <sz val="11"/>
        <color theme="1"/>
        <rFont val="等线"/>
        <family val="3"/>
        <charset val="134"/>
      </rPr>
      <t>℃</t>
    </r>
    <r>
      <rPr>
        <sz val="11"/>
        <color theme="1"/>
        <rFont val="等线"/>
        <family val="2"/>
        <charset val="134"/>
        <scheme val="minor"/>
      </rPr>
      <t>~0℃</t>
    </r>
    <phoneticPr fontId="1" type="noConversion"/>
  </si>
  <si>
    <r>
      <t>0</t>
    </r>
    <r>
      <rPr>
        <sz val="11"/>
        <color theme="1"/>
        <rFont val="等线"/>
        <family val="3"/>
        <charset val="134"/>
      </rPr>
      <t>℃</t>
    </r>
    <r>
      <rPr>
        <sz val="11"/>
        <color theme="1"/>
        <rFont val="等线"/>
        <family val="2"/>
        <charset val="134"/>
        <scheme val="minor"/>
      </rPr>
      <t>~-20℃</t>
    </r>
    <phoneticPr fontId="1" type="noConversion"/>
  </si>
  <si>
    <r>
      <t>-20</t>
    </r>
    <r>
      <rPr>
        <sz val="11"/>
        <color theme="1"/>
        <rFont val="等线"/>
        <family val="3"/>
        <charset val="134"/>
      </rPr>
      <t>℃</t>
    </r>
    <r>
      <rPr>
        <sz val="11"/>
        <color theme="1"/>
        <rFont val="等线"/>
        <family val="2"/>
        <charset val="134"/>
        <scheme val="minor"/>
      </rPr>
      <t>~-40℃</t>
    </r>
    <phoneticPr fontId="1" type="noConversion"/>
  </si>
  <si>
    <t>21(补偿0.5)</t>
    <phoneticPr fontId="1" type="noConversion"/>
  </si>
  <si>
    <t>40度</t>
    <phoneticPr fontId="1" type="noConversion"/>
  </si>
  <si>
    <t>60度</t>
    <phoneticPr fontId="1" type="noConversion"/>
  </si>
  <si>
    <t>80度</t>
    <phoneticPr fontId="1" type="noConversion"/>
  </si>
  <si>
    <t>解不动</t>
    <phoneticPr fontId="1" type="noConversion"/>
  </si>
  <si>
    <t>PD_ON</t>
    <phoneticPr fontId="1" type="noConversion"/>
  </si>
  <si>
    <t>target=17</t>
    <phoneticPr fontId="1" type="noConversion"/>
  </si>
  <si>
    <t>temp_compen</t>
    <phoneticPr fontId="1" type="noConversion"/>
  </si>
  <si>
    <t>threshold</t>
    <phoneticPr fontId="1" type="noConversion"/>
  </si>
  <si>
    <t>NULL</t>
    <phoneticPr fontId="1" type="noConversion"/>
  </si>
  <si>
    <r>
      <t>温度(</t>
    </r>
    <r>
      <rPr>
        <sz val="11"/>
        <color theme="1"/>
        <rFont val="等线"/>
        <family val="3"/>
        <charset val="134"/>
      </rPr>
      <t>℃</t>
    </r>
    <r>
      <rPr>
        <sz val="11"/>
        <color theme="1"/>
        <rFont val="等线"/>
        <family val="2"/>
        <charset val="134"/>
        <scheme val="minor"/>
      </rPr>
      <t>)</t>
    </r>
    <phoneticPr fontId="1" type="noConversion"/>
  </si>
  <si>
    <t>ax+b</t>
    <phoneticPr fontId="1" type="noConversion"/>
  </si>
  <si>
    <t>target power(dbm)</t>
    <phoneticPr fontId="1" type="noConversion"/>
  </si>
  <si>
    <t>PD_DAC</t>
    <phoneticPr fontId="1" type="noConversion"/>
  </si>
  <si>
    <t>Pout(dbm)</t>
    <phoneticPr fontId="1" type="noConversion"/>
  </si>
  <si>
    <t>NST_PDComp_ON</t>
    <phoneticPr fontId="1" type="noConversion"/>
  </si>
  <si>
    <t>温补(dbm)</t>
    <phoneticPr fontId="1" type="noConversion"/>
  </si>
  <si>
    <t>Pout(dbm)</t>
    <phoneticPr fontId="1" type="noConversion"/>
  </si>
  <si>
    <t>ST_PDComp_ON</t>
    <phoneticPr fontId="1" type="noConversion"/>
  </si>
  <si>
    <t>BPSK</t>
    <phoneticPr fontId="1" type="noConversion"/>
  </si>
  <si>
    <t>QPSK</t>
    <phoneticPr fontId="1" type="noConversion"/>
  </si>
  <si>
    <t>16QAM</t>
    <phoneticPr fontId="1" type="noConversion"/>
  </si>
  <si>
    <t>MCS0</t>
    <phoneticPr fontId="1" type="noConversion"/>
  </si>
  <si>
    <t>64QAM</t>
    <phoneticPr fontId="1" type="noConversion"/>
  </si>
  <si>
    <t>MCS 5/6/7</t>
    <phoneticPr fontId="1" type="noConversion"/>
  </si>
  <si>
    <t>MCS 3/4</t>
    <phoneticPr fontId="1" type="noConversion"/>
  </si>
  <si>
    <t>MCS 1/2</t>
    <phoneticPr fontId="1" type="noConversion"/>
  </si>
  <si>
    <t>NVM</t>
    <phoneticPr fontId="1" type="noConversion"/>
  </si>
  <si>
    <t>tx_gain_40_1</t>
    <phoneticPr fontId="1" type="noConversion"/>
  </si>
  <si>
    <t>actPowe</t>
    <phoneticPr fontId="1" type="noConversion"/>
  </si>
  <si>
    <t>refPow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</si>
</sst>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_ "/>
  </numFmts>
  <fonts count="1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sz val="11"/>
      <color rgb="FFFF0000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b/>
      <sz val="11"/>
      <color rgb="FFFF0000"/>
      <name val="等线"/>
      <family val="3"/>
      <charset val="134"/>
    </font>
    <font>
      <sz val="11"/>
      <color theme="1"/>
      <name val="等线"/>
      <family val="3"/>
      <charset val="134"/>
    </font>
    <font>
      <b/>
      <sz val="11"/>
      <color theme="1"/>
      <name val="等线"/>
      <family val="3"/>
      <charset val="134"/>
      <scheme val="minor"/>
    </font>
    <font>
      <sz val="11"/>
      <color theme="0" tint="-0.34998626667073579"/>
      <name val="等线"/>
      <family val="2"/>
      <charset val="134"/>
      <scheme val="minor"/>
    </font>
    <font>
      <sz val="11"/>
      <color theme="0" tint="-0.34998626667073579"/>
      <name val="等线"/>
      <family val="3"/>
      <charset val="134"/>
      <scheme val="minor"/>
    </font>
    <font>
      <sz val="11"/>
      <color rgb="FF7030A0"/>
      <name val="等线"/>
      <family val="2"/>
      <charset val="134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6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0" xfId="0" applyAlignment="1">
      <alignment vertical="center"/>
    </xf>
    <xf numFmtId="0" fontId="2" fillId="2" borderId="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0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/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/>
    </xf>
    <xf numFmtId="22" fontId="4" fillId="2" borderId="0" xfId="0" applyNumberFormat="1" applyFont="1" applyFill="1" applyAlignment="1">
      <alignment horizontal="center" vertical="center"/>
    </xf>
    <xf numFmtId="14" fontId="4" fillId="2" borderId="0" xfId="0" applyNumberFormat="1" applyFont="1" applyFill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Different</a:t>
            </a:r>
            <a:r>
              <a:rPr lang="en-US" altLang="zh-CN" baseline="0"/>
              <a:t> temperature PD character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100度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PD_character_sweep!$C$76:$C$100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PD_character_sweep!$K$76:$K$100</c:f>
              <c:numCache>
                <c:formatCode>General</c:formatCode>
                <c:ptCount val="25"/>
                <c:pt idx="0">
                  <c:v>31.126050015345747</c:v>
                </c:pt>
                <c:pt idx="1">
                  <c:v>32.464985807958008</c:v>
                </c:pt>
                <c:pt idx="2">
                  <c:v>33.80392160057027</c:v>
                </c:pt>
                <c:pt idx="3">
                  <c:v>35.268559871258745</c:v>
                </c:pt>
                <c:pt idx="4">
                  <c:v>36.650178254124725</c:v>
                </c:pt>
                <c:pt idx="5">
                  <c:v>37.952541825808829</c:v>
                </c:pt>
                <c:pt idx="6">
                  <c:v>39.912703891950997</c:v>
                </c:pt>
                <c:pt idx="7">
                  <c:v>41.510939227850614</c:v>
                </c:pt>
                <c:pt idx="8">
                  <c:v>43.693828616351979</c:v>
                </c:pt>
                <c:pt idx="9">
                  <c:v>47.234556720351861</c:v>
                </c:pt>
                <c:pt idx="10">
                  <c:v>48.849595381288971</c:v>
                </c:pt>
                <c:pt idx="11">
                  <c:v>50.881360887005513</c:v>
                </c:pt>
                <c:pt idx="12">
                  <c:v>53.006150462638729</c:v>
                </c:pt>
                <c:pt idx="13">
                  <c:v>54.932683978751569</c:v>
                </c:pt>
                <c:pt idx="14">
                  <c:v>57.302079492822557</c:v>
                </c:pt>
                <c:pt idx="15">
                  <c:v>58.96825931557202</c:v>
                </c:pt>
                <c:pt idx="16">
                  <c:v>61.340666785975607</c:v>
                </c:pt>
                <c:pt idx="17">
                  <c:v>63.211794205984972</c:v>
                </c:pt>
                <c:pt idx="18">
                  <c:v>64.973141739088447</c:v>
                </c:pt>
                <c:pt idx="19">
                  <c:v>67.10702738893248</c:v>
                </c:pt>
                <c:pt idx="20">
                  <c:v>68.567958018962742</c:v>
                </c:pt>
                <c:pt idx="21">
                  <c:v>70.799169588496696</c:v>
                </c:pt>
                <c:pt idx="22">
                  <c:v>72.843535147917336</c:v>
                </c:pt>
                <c:pt idx="23">
                  <c:v>75.236144580823833</c:v>
                </c:pt>
                <c:pt idx="24">
                  <c:v>78.361127236460831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51-42F7-8E1D-9538E73999D1}"/>
            </c:ext>
          </c:extLst>
        </c:ser>
        <c:ser>
          <c:idx val="1"/>
          <c:order val="1"/>
          <c:tx>
            <c:v>80度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PD_character_sweep!$C$76:$C$100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PD_character_sweep!$K$106:$K$130</c:f>
              <c:numCache>
                <c:formatCode>General</c:formatCode>
                <c:ptCount val="25"/>
                <c:pt idx="0">
                  <c:v>30.881360887005513</c:v>
                </c:pt>
                <c:pt idx="1">
                  <c:v>33.064250275506872</c:v>
                </c:pt>
                <c:pt idx="2">
                  <c:v>34.320066872695982</c:v>
                </c:pt>
                <c:pt idx="3">
                  <c:v>35.56302500767287</c:v>
                </c:pt>
                <c:pt idx="4">
                  <c:v>37.501225267834002</c:v>
                </c:pt>
                <c:pt idx="5">
                  <c:v>38.790385052372372</c:v>
                </c:pt>
                <c:pt idx="6">
                  <c:v>40.8278537031645</c:v>
                </c:pt>
                <c:pt idx="7">
                  <c:v>42.922560713564764</c:v>
                </c:pt>
                <c:pt idx="8">
                  <c:v>44.910253356283</c:v>
                </c:pt>
                <c:pt idx="9">
                  <c:v>48.818181641304356</c:v>
                </c:pt>
                <c:pt idx="10">
                  <c:v>50.422761674080725</c:v>
                </c:pt>
                <c:pt idx="11">
                  <c:v>52.567778601006232</c:v>
                </c:pt>
                <c:pt idx="12">
                  <c:v>54.885859662453527</c:v>
                </c:pt>
                <c:pt idx="13">
                  <c:v>56.508522355356462</c:v>
                </c:pt>
                <c:pt idx="14">
                  <c:v>58.997554080737501</c:v>
                </c:pt>
                <c:pt idx="15">
                  <c:v>60.867245560422589</c:v>
                </c:pt>
                <c:pt idx="16">
                  <c:v>62.510939227850614</c:v>
                </c:pt>
                <c:pt idx="17">
                  <c:v>64.636871758895452</c:v>
                </c:pt>
                <c:pt idx="18">
                  <c:v>66.529236083464895</c:v>
                </c:pt>
                <c:pt idx="19">
                  <c:v>68.783321687290652</c:v>
                </c:pt>
                <c:pt idx="20">
                  <c:v>70.307657028968364</c:v>
                </c:pt>
                <c:pt idx="21">
                  <c:v>72.526827004115859</c:v>
                </c:pt>
                <c:pt idx="22">
                  <c:v>74.660940764776996</c:v>
                </c:pt>
                <c:pt idx="23">
                  <c:v>76.931486664208592</c:v>
                </c:pt>
                <c:pt idx="24">
                  <c:v>80.209415550685975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51-42F7-8E1D-9538E73999D1}"/>
            </c:ext>
          </c:extLst>
        </c:ser>
        <c:ser>
          <c:idx val="2"/>
          <c:order val="2"/>
          <c:tx>
            <c:v>60度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PD_character_sweep!$C$76:$C$100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PD_character_sweep!$K$136:$K$160</c:f>
              <c:numCache>
                <c:formatCode>General</c:formatCode>
                <c:ptCount val="25"/>
                <c:pt idx="0">
                  <c:v>31.126050015345747</c:v>
                </c:pt>
                <c:pt idx="1">
                  <c:v>33.441957158714352</c:v>
                </c:pt>
                <c:pt idx="2">
                  <c:v>34.647875196459374</c:v>
                </c:pt>
                <c:pt idx="3">
                  <c:v>36.123599479677743</c:v>
                </c:pt>
                <c:pt idx="4">
                  <c:v>38.061799739838868</c:v>
                </c:pt>
                <c:pt idx="5">
                  <c:v>39.824521513849895</c:v>
                </c:pt>
                <c:pt idx="6">
                  <c:v>42.144199392957368</c:v>
                </c:pt>
                <c:pt idx="7">
                  <c:v>44.082399653118493</c:v>
                </c:pt>
                <c:pt idx="8">
                  <c:v>46.277344407383069</c:v>
                </c:pt>
                <c:pt idx="9">
                  <c:v>50.317476874233584</c:v>
                </c:pt>
                <c:pt idx="10">
                  <c:v>52.062887452403643</c:v>
                </c:pt>
                <c:pt idx="11">
                  <c:v>54.269810861878852</c:v>
                </c:pt>
                <c:pt idx="12">
                  <c:v>56.586075456620499</c:v>
                </c:pt>
                <c:pt idx="13">
                  <c:v>58.485585721237634</c:v>
                </c:pt>
                <c:pt idx="14">
                  <c:v>60.748529958812476</c:v>
                </c:pt>
                <c:pt idx="15">
                  <c:v>62.816443602186212</c:v>
                </c:pt>
                <c:pt idx="16">
                  <c:v>63.73441134312813</c:v>
                </c:pt>
                <c:pt idx="17">
                  <c:v>66.008400046177883</c:v>
                </c:pt>
                <c:pt idx="18">
                  <c:v>68.272239597842884</c:v>
                </c:pt>
                <c:pt idx="19">
                  <c:v>70.455128986344249</c:v>
                </c:pt>
                <c:pt idx="20">
                  <c:v>72.028999959457508</c:v>
                </c:pt>
                <c:pt idx="21">
                  <c:v>74.255156633631486</c:v>
                </c:pt>
                <c:pt idx="22">
                  <c:v>76.431749617625115</c:v>
                </c:pt>
                <c:pt idx="23">
                  <c:v>78.80842037601829</c:v>
                </c:pt>
                <c:pt idx="24">
                  <c:v>81.922095744920767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51-42F7-8E1D-9538E73999D1}"/>
            </c:ext>
          </c:extLst>
        </c:ser>
        <c:ser>
          <c:idx val="3"/>
          <c:order val="3"/>
          <c:tx>
            <c:v>40度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PD_character_sweep!$C$76:$C$100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PD_character_sweep!$K$166:$K$190</c:f>
              <c:numCache>
                <c:formatCode>General</c:formatCode>
                <c:ptCount val="25"/>
                <c:pt idx="0">
                  <c:v>31.821292140529984</c:v>
                </c:pt>
                <c:pt idx="1">
                  <c:v>33.979400086720375</c:v>
                </c:pt>
                <c:pt idx="2">
                  <c:v>35.84783378996508</c:v>
                </c:pt>
                <c:pt idx="3">
                  <c:v>37.266457202409114</c:v>
                </c:pt>
                <c:pt idx="4">
                  <c:v>39.46255707199397</c:v>
                </c:pt>
                <c:pt idx="5">
                  <c:v>41.363717234923236</c:v>
                </c:pt>
                <c:pt idx="6">
                  <c:v>43.636871758895452</c:v>
                </c:pt>
                <c:pt idx="7">
                  <c:v>45.666024574070995</c:v>
                </c:pt>
                <c:pt idx="8">
                  <c:v>47.853939065193316</c:v>
                </c:pt>
                <c:pt idx="9">
                  <c:v>51.997661441473753</c:v>
                </c:pt>
                <c:pt idx="10">
                  <c:v>53.570367580802277</c:v>
                </c:pt>
                <c:pt idx="11">
                  <c:v>55.620738772422634</c:v>
                </c:pt>
                <c:pt idx="12">
                  <c:v>58.180417084223123</c:v>
                </c:pt>
                <c:pt idx="13">
                  <c:v>60.273593945823848</c:v>
                </c:pt>
                <c:pt idx="14">
                  <c:v>62.43775970207362</c:v>
                </c:pt>
                <c:pt idx="15">
                  <c:v>64.475109073144822</c:v>
                </c:pt>
                <c:pt idx="16">
                  <c:v>65.0823996531185</c:v>
                </c:pt>
                <c:pt idx="17">
                  <c:v>67.402925722221084</c:v>
                </c:pt>
                <c:pt idx="18">
                  <c:v>69.627275283179756</c:v>
                </c:pt>
                <c:pt idx="19">
                  <c:v>71.856508539183594</c:v>
                </c:pt>
                <c:pt idx="20">
                  <c:v>73.485641916713362</c:v>
                </c:pt>
                <c:pt idx="21">
                  <c:v>75.823031977035697</c:v>
                </c:pt>
                <c:pt idx="22">
                  <c:v>78.073964235523491</c:v>
                </c:pt>
                <c:pt idx="23">
                  <c:v>80.397632874929997</c:v>
                </c:pt>
                <c:pt idx="24">
                  <c:v>83.548575557031967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951-42F7-8E1D-9538E73999D1}"/>
            </c:ext>
          </c:extLst>
        </c:ser>
        <c:ser>
          <c:idx val="4"/>
          <c:order val="4"/>
          <c:tx>
            <c:v>20度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PD_character_sweep!$C$76:$C$100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PD_character_sweep!$K$196:$K$220</c:f>
              <c:numCache>
                <c:formatCode>General</c:formatCode>
                <c:ptCount val="25"/>
                <c:pt idx="0">
                  <c:v>32.669369111591728</c:v>
                </c:pt>
                <c:pt idx="1">
                  <c:v>34.963760540124007</c:v>
                </c:pt>
                <c:pt idx="2">
                  <c:v>36.650178254124725</c:v>
                </c:pt>
                <c:pt idx="3">
                  <c:v>38.276277047674334</c:v>
                </c:pt>
                <c:pt idx="4">
                  <c:v>40.340666785975607</c:v>
                </c:pt>
                <c:pt idx="5">
                  <c:v>42.542095967296156</c:v>
                </c:pt>
                <c:pt idx="6">
                  <c:v>44.557734092273471</c:v>
                </c:pt>
                <c:pt idx="7">
                  <c:v>46.96609726096321</c:v>
                </c:pt>
                <c:pt idx="8">
                  <c:v>49.24795995797912</c:v>
                </c:pt>
                <c:pt idx="9">
                  <c:v>53.255156633631479</c:v>
                </c:pt>
                <c:pt idx="10">
                  <c:v>55.056328623765431</c:v>
                </c:pt>
                <c:pt idx="11">
                  <c:v>57.194771323942945</c:v>
                </c:pt>
                <c:pt idx="12">
                  <c:v>59.554472105776952</c:v>
                </c:pt>
                <c:pt idx="13">
                  <c:v>61.826303193944455</c:v>
                </c:pt>
                <c:pt idx="14">
                  <c:v>64.076969274924693</c:v>
                </c:pt>
                <c:pt idx="15">
                  <c:v>66.076875497773088</c:v>
                </c:pt>
                <c:pt idx="16">
                  <c:v>66.296356460190736</c:v>
                </c:pt>
                <c:pt idx="17">
                  <c:v>68.818702142067593</c:v>
                </c:pt>
                <c:pt idx="18">
                  <c:v>70.799169588496696</c:v>
                </c:pt>
                <c:pt idx="19">
                  <c:v>73.34000682241799</c:v>
                </c:pt>
                <c:pt idx="20">
                  <c:v>75.065827562373229</c:v>
                </c:pt>
                <c:pt idx="21">
                  <c:v>77.12359947967775</c:v>
                </c:pt>
                <c:pt idx="22">
                  <c:v>79.402466525814475</c:v>
                </c:pt>
                <c:pt idx="23">
                  <c:v>81.724590881725902</c:v>
                </c:pt>
                <c:pt idx="24">
                  <c:v>85.158070607721029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951-42F7-8E1D-9538E73999D1}"/>
            </c:ext>
          </c:extLst>
        </c:ser>
        <c:ser>
          <c:idx val="5"/>
          <c:order val="5"/>
          <c:tx>
            <c:v>0度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PD_character_sweep!$C$76:$C$100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PD_character_sweep!$K$226:$K$250</c:f>
              <c:numCache>
                <c:formatCode>General</c:formatCode>
                <c:ptCount val="25"/>
                <c:pt idx="0">
                  <c:v>32.86905352972375</c:v>
                </c:pt>
                <c:pt idx="1">
                  <c:v>35.56302500767287</c:v>
                </c:pt>
                <c:pt idx="2">
                  <c:v>37.501225267834002</c:v>
                </c:pt>
                <c:pt idx="3">
                  <c:v>39.084850188786497</c:v>
                </c:pt>
                <c:pt idx="4">
                  <c:v>41.655707406329007</c:v>
                </c:pt>
                <c:pt idx="5">
                  <c:v>43.40523430789915</c:v>
                </c:pt>
                <c:pt idx="6">
                  <c:v>45.666024574070995</c:v>
                </c:pt>
                <c:pt idx="7">
                  <c:v>47.88903361652433</c:v>
                </c:pt>
                <c:pt idx="8">
                  <c:v>50.130100648097439</c:v>
                </c:pt>
                <c:pt idx="9">
                  <c:v>54.518232645900966</c:v>
                </c:pt>
                <c:pt idx="10">
                  <c:v>56.351307391195611</c:v>
                </c:pt>
                <c:pt idx="11">
                  <c:v>58.629157413780099</c:v>
                </c:pt>
                <c:pt idx="12">
                  <c:v>61.015326224660846</c:v>
                </c:pt>
                <c:pt idx="13">
                  <c:v>63.118860359436731</c:v>
                </c:pt>
                <c:pt idx="14">
                  <c:v>65.55676666004095</c:v>
                </c:pt>
                <c:pt idx="15">
                  <c:v>67.651146438175715</c:v>
                </c:pt>
                <c:pt idx="16">
                  <c:v>67.526717218575016</c:v>
                </c:pt>
                <c:pt idx="17">
                  <c:v>70.21795685513095</c:v>
                </c:pt>
                <c:pt idx="18">
                  <c:v>72.150144038113154</c:v>
                </c:pt>
                <c:pt idx="19">
                  <c:v>74.588557932242367</c:v>
                </c:pt>
                <c:pt idx="20">
                  <c:v>76.475728899623874</c:v>
                </c:pt>
                <c:pt idx="21">
                  <c:v>78.673228703072354</c:v>
                </c:pt>
                <c:pt idx="22">
                  <c:v>80.851070356642708</c:v>
                </c:pt>
                <c:pt idx="23">
                  <c:v>83.258799521681595</c:v>
                </c:pt>
                <c:pt idx="24">
                  <c:v>86.55676666004095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951-42F7-8E1D-9538E73999D1}"/>
            </c:ext>
          </c:extLst>
        </c:ser>
        <c:ser>
          <c:idx val="6"/>
          <c:order val="6"/>
          <c:tx>
            <c:v>-20度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PD_character_sweep!$C$76:$C$100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PD_character_sweep!$K$256:$K$280</c:f>
              <c:numCache>
                <c:formatCode>General</c:formatCode>
                <c:ptCount val="25"/>
                <c:pt idx="0">
                  <c:v>34.320066872695982</c:v>
                </c:pt>
                <c:pt idx="1">
                  <c:v>35.986810989071635</c:v>
                </c:pt>
                <c:pt idx="2">
                  <c:v>38.889653443003375</c:v>
                </c:pt>
                <c:pt idx="3">
                  <c:v>40.423785981398765</c:v>
                </c:pt>
                <c:pt idx="4">
                  <c:v>42.860296005081899</c:v>
                </c:pt>
                <c:pt idx="5">
                  <c:v>44.810984965651997</c:v>
                </c:pt>
                <c:pt idx="6">
                  <c:v>47.158696940009079</c:v>
                </c:pt>
                <c:pt idx="7">
                  <c:v>49.396440319563261</c:v>
                </c:pt>
                <c:pt idx="8">
                  <c:v>51.572784199361443</c:v>
                </c:pt>
                <c:pt idx="9">
                  <c:v>55.986810989071635</c:v>
                </c:pt>
                <c:pt idx="10">
                  <c:v>57.808420376018283</c:v>
                </c:pt>
                <c:pt idx="11">
                  <c:v>60.051959614398172</c:v>
                </c:pt>
                <c:pt idx="12">
                  <c:v>62.567985374356134</c:v>
                </c:pt>
                <c:pt idx="13">
                  <c:v>64.700463189904468</c:v>
                </c:pt>
                <c:pt idx="14">
                  <c:v>67.012712165179082</c:v>
                </c:pt>
                <c:pt idx="15">
                  <c:v>69.130357156105248</c:v>
                </c:pt>
                <c:pt idx="16">
                  <c:v>68.853939065193316</c:v>
                </c:pt>
                <c:pt idx="17">
                  <c:v>71.6295783408451</c:v>
                </c:pt>
                <c:pt idx="18">
                  <c:v>73.769785139092747</c:v>
                </c:pt>
                <c:pt idx="19">
                  <c:v>76.102245327901429</c:v>
                </c:pt>
                <c:pt idx="20">
                  <c:v>77.864655561960191</c:v>
                </c:pt>
                <c:pt idx="21">
                  <c:v>80.13297158410407</c:v>
                </c:pt>
                <c:pt idx="22">
                  <c:v>82.496328812903499</c:v>
                </c:pt>
                <c:pt idx="23">
                  <c:v>84.873620590825624</c:v>
                </c:pt>
                <c:pt idx="24">
                  <c:v>88.158696940009079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951-42F7-8E1D-9538E73999D1}"/>
            </c:ext>
          </c:extLst>
        </c:ser>
        <c:ser>
          <c:idx val="7"/>
          <c:order val="7"/>
          <c:tx>
            <c:v>-40度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PD_character_sweep!$C$76:$C$100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PD_character_sweep!$K$286:$K$310</c:f>
              <c:numCache>
                <c:formatCode>General</c:formatCode>
                <c:ptCount val="25"/>
                <c:pt idx="0">
                  <c:v>35.706596700215343</c:v>
                </c:pt>
                <c:pt idx="1">
                  <c:v>38.169700377572994</c:v>
                </c:pt>
                <c:pt idx="2">
                  <c:v>40.256744494103444</c:v>
                </c:pt>
                <c:pt idx="3">
                  <c:v>41.938200260161125</c:v>
                </c:pt>
                <c:pt idx="4">
                  <c:v>44.296876960953959</c:v>
                </c:pt>
                <c:pt idx="5">
                  <c:v>46.149920758264258</c:v>
                </c:pt>
                <c:pt idx="6">
                  <c:v>48.53022522729151</c:v>
                </c:pt>
                <c:pt idx="7">
                  <c:v>50.655087579849948</c:v>
                </c:pt>
                <c:pt idx="8">
                  <c:v>52.986697174242835</c:v>
                </c:pt>
                <c:pt idx="9">
                  <c:v>57.290221621167838</c:v>
                </c:pt>
                <c:pt idx="10">
                  <c:v>59.218923914676623</c:v>
                </c:pt>
                <c:pt idx="11">
                  <c:v>61.554623593047843</c:v>
                </c:pt>
                <c:pt idx="12">
                  <c:v>63.995103545069497</c:v>
                </c:pt>
                <c:pt idx="13">
                  <c:v>66.205367332648962</c:v>
                </c:pt>
                <c:pt idx="14">
                  <c:v>68.646555845232086</c:v>
                </c:pt>
                <c:pt idx="15">
                  <c:v>70.322771534341484</c:v>
                </c:pt>
                <c:pt idx="16">
                  <c:v>70.337352407082193</c:v>
                </c:pt>
                <c:pt idx="17">
                  <c:v>73.019457913734968</c:v>
                </c:pt>
                <c:pt idx="18">
                  <c:v>75.320066872695975</c:v>
                </c:pt>
                <c:pt idx="19">
                  <c:v>77.789560947483977</c:v>
                </c:pt>
                <c:pt idx="20">
                  <c:v>79.618980623350453</c:v>
                </c:pt>
                <c:pt idx="21">
                  <c:v>81.780346439948246</c:v>
                </c:pt>
                <c:pt idx="22">
                  <c:v>84.021265067075007</c:v>
                </c:pt>
                <c:pt idx="23">
                  <c:v>86.362194596169573</c:v>
                </c:pt>
                <c:pt idx="24">
                  <c:v>89.659385817488115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951-42F7-8E1D-9538E73999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5629712"/>
        <c:axId val="315630544"/>
      </c:lineChart>
      <c:catAx>
        <c:axId val="315629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Gain index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5630544"/>
        <c:crosses val="autoZero"/>
        <c:auto val="1"/>
        <c:lblAlgn val="ctr"/>
        <c:lblOffset val="100"/>
        <c:noMultiLvlLbl val="0"/>
      </c:catAx>
      <c:valAx>
        <c:axId val="31563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DB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5629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High_power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20度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'PD_character_re-sweep'!$M$144:$M$152</c:f>
              <c:numCache>
                <c:formatCode>General</c:formatCode>
                <c:ptCount val="9"/>
                <c:pt idx="0">
                  <c:v>12.487261974306127</c:v>
                </c:pt>
                <c:pt idx="1">
                  <c:v>13.693001286364627</c:v>
                </c:pt>
                <c:pt idx="2">
                  <c:v>14.842546443381616</c:v>
                </c:pt>
                <c:pt idx="3">
                  <c:v>16.055712208180061</c:v>
                </c:pt>
                <c:pt idx="4">
                  <c:v>16.941079707470291</c:v>
                </c:pt>
                <c:pt idx="5">
                  <c:v>18.105088274654804</c:v>
                </c:pt>
                <c:pt idx="6">
                  <c:v>19.263331501511061</c:v>
                </c:pt>
                <c:pt idx="7">
                  <c:v>20.533523433458782</c:v>
                </c:pt>
                <c:pt idx="8">
                  <c:v>22.320302359079491</c:v>
                </c:pt>
              </c:numCache>
            </c:numRef>
          </c:xVal>
          <c:yVal>
            <c:numRef>
              <c:f>'PD_character_re-sweep'!$D$144:$D$152</c:f>
              <c:numCache>
                <c:formatCode>General</c:formatCode>
                <c:ptCount val="9"/>
                <c:pt idx="0">
                  <c:v>11.04</c:v>
                </c:pt>
                <c:pt idx="1">
                  <c:v>12.26</c:v>
                </c:pt>
                <c:pt idx="2">
                  <c:v>13.35</c:v>
                </c:pt>
                <c:pt idx="3">
                  <c:v>14.53</c:v>
                </c:pt>
                <c:pt idx="4">
                  <c:v>15.4</c:v>
                </c:pt>
                <c:pt idx="5">
                  <c:v>16.510000000000002</c:v>
                </c:pt>
                <c:pt idx="6">
                  <c:v>17.62</c:v>
                </c:pt>
                <c:pt idx="7">
                  <c:v>18.77</c:v>
                </c:pt>
                <c:pt idx="8">
                  <c:v>20.34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83-43F9-A3B8-A32CA8C29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3934991"/>
        <c:axId val="1083935823"/>
      </c:scatterChart>
      <c:valAx>
        <c:axId val="1083934991"/>
        <c:scaling>
          <c:orientation val="minMax"/>
          <c:max val="23"/>
          <c:min val="1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PD_DAC(dbm)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83935823"/>
        <c:crosses val="autoZero"/>
        <c:crossBetween val="midCat"/>
      </c:valAx>
      <c:valAx>
        <c:axId val="1083935823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Pout(dbm)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83934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Lower_power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lower_power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'PD_character_re-sweep'!$M$135:$M$143</c:f>
              <c:numCache>
                <c:formatCode>General</c:formatCode>
                <c:ptCount val="9"/>
                <c:pt idx="0">
                  <c:v>13.174420098000727</c:v>
                </c:pt>
                <c:pt idx="1">
                  <c:v>14.305697853753854</c:v>
                </c:pt>
                <c:pt idx="2">
                  <c:v>16.441774056989559</c:v>
                </c:pt>
                <c:pt idx="3">
                  <c:v>17.340419307655466</c:v>
                </c:pt>
                <c:pt idx="4">
                  <c:v>18.439073706519441</c:v>
                </c:pt>
                <c:pt idx="5">
                  <c:v>19.623367279495216</c:v>
                </c:pt>
                <c:pt idx="6">
                  <c:v>20.682701329724814</c:v>
                </c:pt>
                <c:pt idx="7">
                  <c:v>21.858140239083724</c:v>
                </c:pt>
                <c:pt idx="8">
                  <c:v>22.894415320768449</c:v>
                </c:pt>
              </c:numCache>
            </c:numRef>
          </c:xVal>
          <c:yVal>
            <c:numRef>
              <c:f>'PD_character_re-sweep'!$D$135:$D$143</c:f>
              <c:numCache>
                <c:formatCode>General</c:formatCode>
                <c:ptCount val="9"/>
                <c:pt idx="0">
                  <c:v>0.4</c:v>
                </c:pt>
                <c:pt idx="1">
                  <c:v>1.59</c:v>
                </c:pt>
                <c:pt idx="2">
                  <c:v>3.67</c:v>
                </c:pt>
                <c:pt idx="3">
                  <c:v>4.55</c:v>
                </c:pt>
                <c:pt idx="4">
                  <c:v>5.61</c:v>
                </c:pt>
                <c:pt idx="5">
                  <c:v>6.8</c:v>
                </c:pt>
                <c:pt idx="6">
                  <c:v>7.82</c:v>
                </c:pt>
                <c:pt idx="7">
                  <c:v>8.9600000000000009</c:v>
                </c:pt>
                <c:pt idx="8">
                  <c:v>9.9600000000000009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D7-4653-9696-77C1AE3688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3949135"/>
        <c:axId val="1083947055"/>
      </c:scatterChart>
      <c:valAx>
        <c:axId val="1083949135"/>
        <c:scaling>
          <c:orientation val="minMax"/>
          <c:max val="23.5"/>
          <c:min val="1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PD_DAC(dbm)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83947055"/>
        <c:crosses val="autoZero"/>
        <c:crossBetween val="midCat"/>
      </c:valAx>
      <c:valAx>
        <c:axId val="1083947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Pout(dbm)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839491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baseline="0">
                <a:effectLst/>
              </a:rPr>
              <a:t>PD delta vs actual power delta  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Different_temperature_PD_chara!$A$3:$A$10</c:f>
              <c:numCache>
                <c:formatCode>General</c:formatCode>
                <c:ptCount val="8"/>
                <c:pt idx="0">
                  <c:v>100</c:v>
                </c:pt>
                <c:pt idx="1">
                  <c:v>80</c:v>
                </c:pt>
                <c:pt idx="2">
                  <c:v>60</c:v>
                </c:pt>
                <c:pt idx="3">
                  <c:v>40</c:v>
                </c:pt>
                <c:pt idx="4">
                  <c:v>20</c:v>
                </c:pt>
                <c:pt idx="5">
                  <c:v>0</c:v>
                </c:pt>
                <c:pt idx="6">
                  <c:v>-20</c:v>
                </c:pt>
                <c:pt idx="7">
                  <c:v>-40</c:v>
                </c:pt>
              </c:numCache>
            </c:numRef>
          </c:cat>
          <c:val>
            <c:numRef>
              <c:f>Different_temperature_PD_chara!$I$3:$I$10</c:f>
              <c:numCache>
                <c:formatCode>General</c:formatCode>
                <c:ptCount val="8"/>
                <c:pt idx="0">
                  <c:v>0</c:v>
                </c:pt>
                <c:pt idx="1">
                  <c:v>1.8482883142251509</c:v>
                </c:pt>
                <c:pt idx="2">
                  <c:v>3.5609685084599434</c:v>
                </c:pt>
                <c:pt idx="3">
                  <c:v>5.1874483205711428</c:v>
                </c:pt>
                <c:pt idx="4">
                  <c:v>6.7969433712601983</c:v>
                </c:pt>
                <c:pt idx="5">
                  <c:v>8.1956394235801184</c:v>
                </c:pt>
                <c:pt idx="6">
                  <c:v>9.7975697035482483</c:v>
                </c:pt>
                <c:pt idx="7">
                  <c:v>11.298258581027284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A8-4C18-A474-05891340B3D4}"/>
            </c:ext>
          </c:extLst>
        </c:ser>
        <c:ser>
          <c:idx val="1"/>
          <c:order val="1"/>
          <c:tx>
            <c:v>actual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Different_temperature_PD_chara!$J$3:$J$10</c:f>
              <c:numCache>
                <c:formatCode>General</c:formatCode>
                <c:ptCount val="8"/>
                <c:pt idx="0">
                  <c:v>0</c:v>
                </c:pt>
                <c:pt idx="1">
                  <c:v>0.75</c:v>
                </c:pt>
                <c:pt idx="2">
                  <c:v>1.5100000000000016</c:v>
                </c:pt>
                <c:pt idx="3">
                  <c:v>2.1499999999999986</c:v>
                </c:pt>
                <c:pt idx="4">
                  <c:v>2.75</c:v>
                </c:pt>
                <c:pt idx="5">
                  <c:v>3.25</c:v>
                </c:pt>
                <c:pt idx="6">
                  <c:v>3.8500000000000014</c:v>
                </c:pt>
                <c:pt idx="7">
                  <c:v>4.3500000000000014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8B-4607-9787-8E68628D67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0658976"/>
        <c:axId val="310645664"/>
      </c:lineChart>
      <c:catAx>
        <c:axId val="310658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温箱内的温度</a:t>
                </a:r>
                <a:r>
                  <a:rPr lang="en-US" altLang="zh-CN"/>
                  <a:t>(</a:t>
                </a:r>
                <a:r>
                  <a:rPr lang="zh-CN" altLang="en-US">
                    <a:latin typeface="等线" panose="02010600030101010101" pitchFamily="2" charset="-122"/>
                    <a:ea typeface="等线" panose="02010600030101010101" pitchFamily="2" charset="-122"/>
                  </a:rPr>
                  <a:t>℃</a:t>
                </a:r>
                <a:r>
                  <a:rPr lang="en-US" altLang="zh-CN">
                    <a:latin typeface="等线" panose="02010600030101010101" pitchFamily="2" charset="-122"/>
                    <a:ea typeface="等线" panose="02010600030101010101" pitchFamily="2" charset="-122"/>
                  </a:rPr>
                  <a:t>)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0645664"/>
        <c:crosses val="autoZero"/>
        <c:auto val="1"/>
        <c:lblAlgn val="ctr"/>
        <c:lblOffset val="100"/>
        <c:noMultiLvlLbl val="0"/>
      </c:catAx>
      <c:valAx>
        <c:axId val="31064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0658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baseline="0">
                <a:effectLst/>
              </a:rPr>
              <a:t>PD delta vs actual power delta  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Different_temperature_PD_chara!$H$3:$H$10</c:f>
              <c:numCache>
                <c:formatCode>0.0_ </c:formatCode>
                <c:ptCount val="8"/>
                <c:pt idx="0">
                  <c:v>101.66666666666669</c:v>
                </c:pt>
                <c:pt idx="1">
                  <c:v>82.10526315789474</c:v>
                </c:pt>
                <c:pt idx="2">
                  <c:v>61.764705882352985</c:v>
                </c:pt>
                <c:pt idx="3">
                  <c:v>42.631578947368382</c:v>
                </c:pt>
                <c:pt idx="4">
                  <c:v>23</c:v>
                </c:pt>
                <c:pt idx="5">
                  <c:v>1.7647058823529278</c:v>
                </c:pt>
                <c:pt idx="6">
                  <c:v>-17.647058823529449</c:v>
                </c:pt>
                <c:pt idx="7">
                  <c:v>-38.235294117647101</c:v>
                </c:pt>
              </c:numCache>
            </c:numRef>
          </c:cat>
          <c:val>
            <c:numRef>
              <c:f>Different_temperature_PD_chara!$I$3:$I$10</c:f>
              <c:numCache>
                <c:formatCode>General</c:formatCode>
                <c:ptCount val="8"/>
                <c:pt idx="0">
                  <c:v>0</c:v>
                </c:pt>
                <c:pt idx="1">
                  <c:v>1.8482883142251509</c:v>
                </c:pt>
                <c:pt idx="2">
                  <c:v>3.5609685084599434</c:v>
                </c:pt>
                <c:pt idx="3">
                  <c:v>5.1874483205711428</c:v>
                </c:pt>
                <c:pt idx="4">
                  <c:v>6.7969433712601983</c:v>
                </c:pt>
                <c:pt idx="5">
                  <c:v>8.1956394235801184</c:v>
                </c:pt>
                <c:pt idx="6">
                  <c:v>9.7975697035482483</c:v>
                </c:pt>
                <c:pt idx="7">
                  <c:v>11.298258581027284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FD-4F62-B9C1-DBD260073865}"/>
            </c:ext>
          </c:extLst>
        </c:ser>
        <c:ser>
          <c:idx val="1"/>
          <c:order val="1"/>
          <c:tx>
            <c:v>actual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Different_temperature_PD_chara!$H$3:$H$10</c:f>
              <c:numCache>
                <c:formatCode>0.0_ </c:formatCode>
                <c:ptCount val="8"/>
                <c:pt idx="0">
                  <c:v>101.66666666666669</c:v>
                </c:pt>
                <c:pt idx="1">
                  <c:v>82.10526315789474</c:v>
                </c:pt>
                <c:pt idx="2">
                  <c:v>61.764705882352985</c:v>
                </c:pt>
                <c:pt idx="3">
                  <c:v>42.631578947368382</c:v>
                </c:pt>
                <c:pt idx="4">
                  <c:v>23</c:v>
                </c:pt>
                <c:pt idx="5">
                  <c:v>1.7647058823529278</c:v>
                </c:pt>
                <c:pt idx="6">
                  <c:v>-17.647058823529449</c:v>
                </c:pt>
                <c:pt idx="7">
                  <c:v>-38.235294117647101</c:v>
                </c:pt>
              </c:numCache>
            </c:numRef>
          </c:cat>
          <c:val>
            <c:numRef>
              <c:f>Different_temperature_PD_chara!$J$3:$J$10</c:f>
              <c:numCache>
                <c:formatCode>General</c:formatCode>
                <c:ptCount val="8"/>
                <c:pt idx="0">
                  <c:v>0</c:v>
                </c:pt>
                <c:pt idx="1">
                  <c:v>0.75</c:v>
                </c:pt>
                <c:pt idx="2">
                  <c:v>1.5100000000000016</c:v>
                </c:pt>
                <c:pt idx="3">
                  <c:v>2.1499999999999986</c:v>
                </c:pt>
                <c:pt idx="4">
                  <c:v>2.75</c:v>
                </c:pt>
                <c:pt idx="5">
                  <c:v>3.25</c:v>
                </c:pt>
                <c:pt idx="6">
                  <c:v>3.8500000000000014</c:v>
                </c:pt>
                <c:pt idx="7">
                  <c:v>4.3500000000000014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FD-4F62-B9C1-DBD2600738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0658976"/>
        <c:axId val="310645664"/>
      </c:lineChart>
      <c:catAx>
        <c:axId val="310658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DKB</a:t>
                </a:r>
                <a:r>
                  <a:rPr lang="zh-CN" altLang="en-US"/>
                  <a:t>的温度</a:t>
                </a:r>
                <a:r>
                  <a:rPr lang="en-US" altLang="zh-CN"/>
                  <a:t>(</a:t>
                </a:r>
                <a:r>
                  <a:rPr lang="zh-CN" altLang="en-US">
                    <a:latin typeface="等线" panose="02010600030101010101" pitchFamily="2" charset="-122"/>
                    <a:ea typeface="等线" panose="02010600030101010101" pitchFamily="2" charset="-122"/>
                  </a:rPr>
                  <a:t>℃</a:t>
                </a:r>
                <a:r>
                  <a:rPr lang="en-US" altLang="zh-CN">
                    <a:latin typeface="等线" panose="02010600030101010101" pitchFamily="2" charset="-122"/>
                    <a:ea typeface="等线" panose="02010600030101010101" pitchFamily="2" charset="-122"/>
                  </a:rPr>
                  <a:t>)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0645664"/>
        <c:crosses val="autoZero"/>
        <c:auto val="1"/>
        <c:lblAlgn val="ctr"/>
        <c:lblOffset val="100"/>
        <c:noMultiLvlLbl val="0"/>
      </c:catAx>
      <c:valAx>
        <c:axId val="31064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0658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fix_gain_sweep_different_tempe!$K$3:$K$10</c:f>
              <c:numCache>
                <c:formatCode>General</c:formatCode>
                <c:ptCount val="8"/>
                <c:pt idx="0">
                  <c:v>31.126050015345747</c:v>
                </c:pt>
                <c:pt idx="1">
                  <c:v>30.881360887005513</c:v>
                </c:pt>
                <c:pt idx="2">
                  <c:v>31.126050015345747</c:v>
                </c:pt>
                <c:pt idx="3">
                  <c:v>31.821292140529984</c:v>
                </c:pt>
                <c:pt idx="4">
                  <c:v>32.669369111591728</c:v>
                </c:pt>
                <c:pt idx="5">
                  <c:v>32.86905352972375</c:v>
                </c:pt>
                <c:pt idx="6">
                  <c:v>34.320066872695982</c:v>
                </c:pt>
                <c:pt idx="7">
                  <c:v>35.706596700215343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BD-4B6D-8750-166EFE364AA1}"/>
            </c:ext>
          </c:extLst>
        </c:ser>
        <c:ser>
          <c:idx val="1"/>
          <c:order val="1"/>
          <c:tx>
            <c:v>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fix_gain_sweep_different_tempe!$K$14:$K$21</c:f>
              <c:numCache>
                <c:formatCode>General</c:formatCode>
                <c:ptCount val="8"/>
                <c:pt idx="0">
                  <c:v>32.464985807958008</c:v>
                </c:pt>
                <c:pt idx="1">
                  <c:v>33.064250275506872</c:v>
                </c:pt>
                <c:pt idx="2">
                  <c:v>33.441957158714352</c:v>
                </c:pt>
                <c:pt idx="3">
                  <c:v>33.979400086720375</c:v>
                </c:pt>
                <c:pt idx="4">
                  <c:v>34.963760540124007</c:v>
                </c:pt>
                <c:pt idx="5">
                  <c:v>35.56302500767287</c:v>
                </c:pt>
                <c:pt idx="6">
                  <c:v>35.986810989071635</c:v>
                </c:pt>
                <c:pt idx="7">
                  <c:v>38.169700377572994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BD-4B6D-8750-166EFE364AA1}"/>
            </c:ext>
          </c:extLst>
        </c:ser>
        <c:ser>
          <c:idx val="2"/>
          <c:order val="2"/>
          <c:tx>
            <c:v>2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fix_gain_sweep_different_tempe!$K$25:$K$32</c:f>
              <c:numCache>
                <c:formatCode>General</c:formatCode>
                <c:ptCount val="8"/>
                <c:pt idx="0">
                  <c:v>33.80392160057027</c:v>
                </c:pt>
                <c:pt idx="1">
                  <c:v>34.320066872695982</c:v>
                </c:pt>
                <c:pt idx="2">
                  <c:v>34.647875196459374</c:v>
                </c:pt>
                <c:pt idx="3">
                  <c:v>35.84783378996508</c:v>
                </c:pt>
                <c:pt idx="4">
                  <c:v>36.650178254124725</c:v>
                </c:pt>
                <c:pt idx="5">
                  <c:v>37.501225267834002</c:v>
                </c:pt>
                <c:pt idx="6">
                  <c:v>38.889653443003375</c:v>
                </c:pt>
                <c:pt idx="7">
                  <c:v>40.256744494103444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4BD-4B6D-8750-166EFE364AA1}"/>
            </c:ext>
          </c:extLst>
        </c:ser>
        <c:ser>
          <c:idx val="3"/>
          <c:order val="3"/>
          <c:tx>
            <c:v>3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fix_gain_sweep_different_tempe!$K$36:$K$43</c:f>
              <c:numCache>
                <c:formatCode>General</c:formatCode>
                <c:ptCount val="8"/>
                <c:pt idx="0">
                  <c:v>35.268559871258745</c:v>
                </c:pt>
                <c:pt idx="1">
                  <c:v>35.56302500767287</c:v>
                </c:pt>
                <c:pt idx="2">
                  <c:v>36.123599479677743</c:v>
                </c:pt>
                <c:pt idx="3">
                  <c:v>37.266457202409114</c:v>
                </c:pt>
                <c:pt idx="4">
                  <c:v>38.276277047674334</c:v>
                </c:pt>
                <c:pt idx="5">
                  <c:v>39.084850188786497</c:v>
                </c:pt>
                <c:pt idx="6">
                  <c:v>40.423785981398765</c:v>
                </c:pt>
                <c:pt idx="7">
                  <c:v>41.938200260161125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4BD-4B6D-8750-166EFE364AA1}"/>
            </c:ext>
          </c:extLst>
        </c:ser>
        <c:ser>
          <c:idx val="4"/>
          <c:order val="4"/>
          <c:tx>
            <c:v>4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fix_gain_sweep_different_tempe!$K$46:$K$53</c:f>
              <c:numCache>
                <c:formatCode>General</c:formatCode>
                <c:ptCount val="8"/>
                <c:pt idx="0">
                  <c:v>36.650178254124725</c:v>
                </c:pt>
                <c:pt idx="1">
                  <c:v>37.501225267834002</c:v>
                </c:pt>
                <c:pt idx="2">
                  <c:v>38.061799739838868</c:v>
                </c:pt>
                <c:pt idx="3">
                  <c:v>39.46255707199397</c:v>
                </c:pt>
                <c:pt idx="4">
                  <c:v>40.340666785975607</c:v>
                </c:pt>
                <c:pt idx="5">
                  <c:v>41.655707406329007</c:v>
                </c:pt>
                <c:pt idx="6">
                  <c:v>42.860296005081899</c:v>
                </c:pt>
                <c:pt idx="7">
                  <c:v>44.296876960953959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4BD-4B6D-8750-166EFE364AA1}"/>
            </c:ext>
          </c:extLst>
        </c:ser>
        <c:ser>
          <c:idx val="5"/>
          <c:order val="5"/>
          <c:tx>
            <c:v>5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fix_gain_sweep_different_tempe!$K$56:$K$63</c:f>
              <c:numCache>
                <c:formatCode>General</c:formatCode>
                <c:ptCount val="8"/>
                <c:pt idx="0">
                  <c:v>37.952541825808829</c:v>
                </c:pt>
                <c:pt idx="1">
                  <c:v>38.790385052372372</c:v>
                </c:pt>
                <c:pt idx="2">
                  <c:v>39.824521513849895</c:v>
                </c:pt>
                <c:pt idx="3">
                  <c:v>41.363717234923236</c:v>
                </c:pt>
                <c:pt idx="4">
                  <c:v>42.542095967296156</c:v>
                </c:pt>
                <c:pt idx="5">
                  <c:v>43.40523430789915</c:v>
                </c:pt>
                <c:pt idx="6">
                  <c:v>44.810984965651997</c:v>
                </c:pt>
                <c:pt idx="7">
                  <c:v>46.149920758264258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4BD-4B6D-8750-166EFE364AA1}"/>
            </c:ext>
          </c:extLst>
        </c:ser>
        <c:ser>
          <c:idx val="6"/>
          <c:order val="6"/>
          <c:tx>
            <c:v>6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fix_gain_sweep_different_tempe!$K$66:$K$73</c:f>
              <c:numCache>
                <c:formatCode>General</c:formatCode>
                <c:ptCount val="8"/>
                <c:pt idx="0">
                  <c:v>39.912703891950997</c:v>
                </c:pt>
                <c:pt idx="1">
                  <c:v>40.8278537031645</c:v>
                </c:pt>
                <c:pt idx="2">
                  <c:v>42.144199392957368</c:v>
                </c:pt>
                <c:pt idx="3">
                  <c:v>43.636871758895452</c:v>
                </c:pt>
                <c:pt idx="4">
                  <c:v>44.557734092273471</c:v>
                </c:pt>
                <c:pt idx="5">
                  <c:v>45.666024574070995</c:v>
                </c:pt>
                <c:pt idx="6">
                  <c:v>47.158696940009079</c:v>
                </c:pt>
                <c:pt idx="7">
                  <c:v>48.53022522729151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4BD-4B6D-8750-166EFE364AA1}"/>
            </c:ext>
          </c:extLst>
        </c:ser>
        <c:ser>
          <c:idx val="7"/>
          <c:order val="7"/>
          <c:tx>
            <c:v>7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fix_gain_sweep_different_tempe!$K$76:$K$83</c:f>
              <c:numCache>
                <c:formatCode>General</c:formatCode>
                <c:ptCount val="8"/>
                <c:pt idx="0">
                  <c:v>41.510939227850614</c:v>
                </c:pt>
                <c:pt idx="1">
                  <c:v>42.922560713564764</c:v>
                </c:pt>
                <c:pt idx="2">
                  <c:v>44.082399653118493</c:v>
                </c:pt>
                <c:pt idx="3">
                  <c:v>45.666024574070995</c:v>
                </c:pt>
                <c:pt idx="4">
                  <c:v>46.96609726096321</c:v>
                </c:pt>
                <c:pt idx="5">
                  <c:v>47.88903361652433</c:v>
                </c:pt>
                <c:pt idx="6">
                  <c:v>49.396440319563261</c:v>
                </c:pt>
                <c:pt idx="7">
                  <c:v>50.655087579849948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4BD-4B6D-8750-166EFE364AA1}"/>
            </c:ext>
          </c:extLst>
        </c:ser>
        <c:ser>
          <c:idx val="8"/>
          <c:order val="8"/>
          <c:tx>
            <c:v>8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fix_gain_sweep_different_tempe!$K$86:$K$93</c:f>
              <c:numCache>
                <c:formatCode>General</c:formatCode>
                <c:ptCount val="8"/>
                <c:pt idx="0">
                  <c:v>43.693828616351979</c:v>
                </c:pt>
                <c:pt idx="1">
                  <c:v>44.910253356283</c:v>
                </c:pt>
                <c:pt idx="2">
                  <c:v>46.277344407383069</c:v>
                </c:pt>
                <c:pt idx="3">
                  <c:v>47.853939065193316</c:v>
                </c:pt>
                <c:pt idx="4">
                  <c:v>49.24795995797912</c:v>
                </c:pt>
                <c:pt idx="5">
                  <c:v>50.130100648097439</c:v>
                </c:pt>
                <c:pt idx="6">
                  <c:v>51.572784199361443</c:v>
                </c:pt>
                <c:pt idx="7">
                  <c:v>52.986697174242835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4BD-4B6D-8750-166EFE364A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7746847"/>
        <c:axId val="1917748927"/>
      </c:lineChart>
      <c:catAx>
        <c:axId val="1917746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17748927"/>
        <c:crosses val="autoZero"/>
        <c:auto val="1"/>
        <c:lblAlgn val="ctr"/>
        <c:lblOffset val="100"/>
        <c:noMultiLvlLbl val="0"/>
      </c:catAx>
      <c:valAx>
        <c:axId val="1917748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17746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Gap</a:t>
            </a:r>
            <a:r>
              <a:rPr lang="en-US" altLang="zh-CN" baseline="0"/>
              <a:t> to actual power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100度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PD_character_sweep!$C$76:$C$100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PD_character_sweep!$O$76:$O$100</c:f>
              <c:numCache>
                <c:formatCode>General</c:formatCode>
                <c:ptCount val="25"/>
                <c:pt idx="0">
                  <c:v>2.1587712879211791</c:v>
                </c:pt>
                <c:pt idx="1">
                  <c:v>1.7673523406965685</c:v>
                </c:pt>
                <c:pt idx="2">
                  <c:v>1.4259333934719614</c:v>
                </c:pt>
                <c:pt idx="3">
                  <c:v>1.4063436025106189</c:v>
                </c:pt>
                <c:pt idx="4">
                  <c:v>1.0259188996549886</c:v>
                </c:pt>
                <c:pt idx="5">
                  <c:v>0.76651120950924767</c:v>
                </c:pt>
                <c:pt idx="6">
                  <c:v>0.63065422835535667</c:v>
                </c:pt>
                <c:pt idx="7">
                  <c:v>0.3167766965926444</c:v>
                </c:pt>
                <c:pt idx="8">
                  <c:v>0.29047238797951636</c:v>
                </c:pt>
                <c:pt idx="9">
                  <c:v>3.2046894531621462E-2</c:v>
                </c:pt>
                <c:pt idx="10">
                  <c:v>-5.3565602003573964E-2</c:v>
                </c:pt>
                <c:pt idx="11">
                  <c:v>-7.4203068616573997E-2</c:v>
                </c:pt>
                <c:pt idx="12">
                  <c:v>-0.12908487596853746</c:v>
                </c:pt>
                <c:pt idx="13">
                  <c:v>-0.18148269948679996</c:v>
                </c:pt>
                <c:pt idx="14">
                  <c:v>-0.11605042057689197</c:v>
                </c:pt>
                <c:pt idx="15">
                  <c:v>-0.1965081633349719</c:v>
                </c:pt>
                <c:pt idx="16">
                  <c:v>0.90908389965911773</c:v>
                </c:pt>
                <c:pt idx="17">
                  <c:v>0.61182579198679576</c:v>
                </c:pt>
                <c:pt idx="18">
                  <c:v>0.46160341165983532</c:v>
                </c:pt>
                <c:pt idx="19">
                  <c:v>0.33111532461198934</c:v>
                </c:pt>
                <c:pt idx="20">
                  <c:v>0.19595416530750853</c:v>
                </c:pt>
                <c:pt idx="21">
                  <c:v>0.21242182481858229</c:v>
                </c:pt>
                <c:pt idx="22">
                  <c:v>0.10874398224369841</c:v>
                </c:pt>
                <c:pt idx="23">
                  <c:v>0.11307946146629178</c:v>
                </c:pt>
                <c:pt idx="24">
                  <c:v>-2.9245152093800186E-2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3B-46E3-8F10-4DB55BFD59F6}"/>
            </c:ext>
          </c:extLst>
        </c:ser>
        <c:ser>
          <c:idx val="1"/>
          <c:order val="1"/>
          <c:tx>
            <c:v>80度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PD_character_sweep!$C$76:$C$100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PD_character_sweep!$O$106:$O$130</c:f>
              <c:numCache>
                <c:formatCode>General</c:formatCode>
                <c:ptCount val="25"/>
                <c:pt idx="0">
                  <c:v>1.1884162831224758</c:v>
                </c:pt>
                <c:pt idx="1">
                  <c:v>1.2621119745093505</c:v>
                </c:pt>
                <c:pt idx="2">
                  <c:v>0.97980926905700283</c:v>
                </c:pt>
                <c:pt idx="3">
                  <c:v>0.79118188423801161</c:v>
                </c:pt>
                <c:pt idx="4">
                  <c:v>0.7245225708261831</c:v>
                </c:pt>
                <c:pt idx="5">
                  <c:v>0.37862034667288391</c:v>
                </c:pt>
                <c:pt idx="6">
                  <c:v>0.34078808050992659</c:v>
                </c:pt>
                <c:pt idx="7">
                  <c:v>0.31110959090432777</c:v>
                </c:pt>
                <c:pt idx="8">
                  <c:v>0.18879404781268078</c:v>
                </c:pt>
                <c:pt idx="9">
                  <c:v>0.11098295210571441</c:v>
                </c:pt>
                <c:pt idx="10">
                  <c:v>2.2618025672427322E-4</c:v>
                </c:pt>
                <c:pt idx="11">
                  <c:v>5.5293580613179127E-2</c:v>
                </c:pt>
                <c:pt idx="12">
                  <c:v>-4.5141306377258772E-3</c:v>
                </c:pt>
                <c:pt idx="13">
                  <c:v>-0.20637660194681029</c:v>
                </c:pt>
                <c:pt idx="14">
                  <c:v>-8.209897553826373E-2</c:v>
                </c:pt>
                <c:pt idx="15">
                  <c:v>-0.12245563651463787</c:v>
                </c:pt>
                <c:pt idx="16">
                  <c:v>0.67369213927963756</c:v>
                </c:pt>
                <c:pt idx="17">
                  <c:v>0.49936700006852952</c:v>
                </c:pt>
                <c:pt idx="18">
                  <c:v>0.41235482391573974</c:v>
                </c:pt>
                <c:pt idx="19">
                  <c:v>0.29985826259447101</c:v>
                </c:pt>
                <c:pt idx="20">
                  <c:v>0.2352872644746391</c:v>
                </c:pt>
                <c:pt idx="21">
                  <c:v>0.20594535079105825</c:v>
                </c:pt>
                <c:pt idx="22">
                  <c:v>0.13556731781462084</c:v>
                </c:pt>
                <c:pt idx="23">
                  <c:v>7.101217098206547E-2</c:v>
                </c:pt>
                <c:pt idx="24">
                  <c:v>0.11247781263213597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3B-46E3-8F10-4DB55BFD59F6}"/>
            </c:ext>
          </c:extLst>
        </c:ser>
        <c:ser>
          <c:idx val="2"/>
          <c:order val="2"/>
          <c:tx>
            <c:v>60度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PD_character_sweep!$C$76:$C$100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PD_character_sweep!$O$136:$O$160</c:f>
              <c:numCache>
                <c:formatCode>General</c:formatCode>
                <c:ptCount val="25"/>
                <c:pt idx="0">
                  <c:v>0.20877128792117805</c:v>
                </c:pt>
                <c:pt idx="1">
                  <c:v>0.84789429368835822</c:v>
                </c:pt>
                <c:pt idx="2">
                  <c:v>0.54104803208344254</c:v>
                </c:pt>
                <c:pt idx="3">
                  <c:v>0.46691110737850217</c:v>
                </c:pt>
                <c:pt idx="4">
                  <c:v>0.3202517939666718</c:v>
                </c:pt>
                <c:pt idx="5">
                  <c:v>0.28728004736288737</c:v>
                </c:pt>
                <c:pt idx="6">
                  <c:v>0.32825776126942618</c:v>
                </c:pt>
                <c:pt idx="7">
                  <c:v>0.18159844785759982</c:v>
                </c:pt>
                <c:pt idx="8">
                  <c:v>0.21122380033780852</c:v>
                </c:pt>
                <c:pt idx="9">
                  <c:v>0.14843984762811013</c:v>
                </c:pt>
                <c:pt idx="10">
                  <c:v>0.20695325987611657</c:v>
                </c:pt>
                <c:pt idx="11">
                  <c:v>0.19247054190438906</c:v>
                </c:pt>
                <c:pt idx="12">
                  <c:v>0.23176936693256245</c:v>
                </c:pt>
                <c:pt idx="13">
                  <c:v>0.16607964284844279</c:v>
                </c:pt>
                <c:pt idx="14">
                  <c:v>7.9151835389064118E-2</c:v>
                </c:pt>
                <c:pt idx="15">
                  <c:v>0.19629451826904543</c:v>
                </c:pt>
                <c:pt idx="16">
                  <c:v>6.3967029564901523E-2</c:v>
                </c:pt>
                <c:pt idx="17">
                  <c:v>-3.8927106360588937E-2</c:v>
                </c:pt>
                <c:pt idx="18">
                  <c:v>3.2822103015988091E-3</c:v>
                </c:pt>
                <c:pt idx="19">
                  <c:v>-9.3563591729425966E-2</c:v>
                </c:pt>
                <c:pt idx="20">
                  <c:v>-0.13423568848018874</c:v>
                </c:pt>
                <c:pt idx="21">
                  <c:v>-0.16020680772569307</c:v>
                </c:pt>
                <c:pt idx="22">
                  <c:v>-0.21009036552865545</c:v>
                </c:pt>
                <c:pt idx="23">
                  <c:v>-0.16344464010768434</c:v>
                </c:pt>
                <c:pt idx="24">
                  <c:v>-0.32122455367282399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3B-46E3-8F10-4DB55BFD59F6}"/>
            </c:ext>
          </c:extLst>
        </c:ser>
        <c:ser>
          <c:idx val="3"/>
          <c:order val="3"/>
          <c:tx>
            <c:v>40度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PD_character_sweep!$C$76:$C$100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PD_character_sweep!$O$166:$O$190</c:f>
              <c:numCache>
                <c:formatCode>General</c:formatCode>
                <c:ptCount val="25"/>
                <c:pt idx="0">
                  <c:v>-4.9260640671660028E-2</c:v>
                </c:pt>
                <c:pt idx="1">
                  <c:v>1.2245826663917825E-2</c:v>
                </c:pt>
                <c:pt idx="2">
                  <c:v>-6.8729495593183643E-2</c:v>
                </c:pt>
                <c:pt idx="3">
                  <c:v>-7.095257035583824E-2</c:v>
                </c:pt>
                <c:pt idx="4">
                  <c:v>-9.0759052420716024E-2</c:v>
                </c:pt>
                <c:pt idx="5">
                  <c:v>-5.5637242618469251E-2</c:v>
                </c:pt>
                <c:pt idx="6">
                  <c:v>-3.754292638691159E-2</c:v>
                </c:pt>
                <c:pt idx="7">
                  <c:v>-0.13946549456830901</c:v>
                </c:pt>
                <c:pt idx="8">
                  <c:v>-6.3298110817486042E-2</c:v>
                </c:pt>
                <c:pt idx="9">
                  <c:v>-0.12512939500813225</c:v>
                </c:pt>
                <c:pt idx="10">
                  <c:v>-0.25156394798655191</c:v>
                </c:pt>
                <c:pt idx="11">
                  <c:v>-0.24304985387665745</c:v>
                </c:pt>
                <c:pt idx="12">
                  <c:v>-8.4023359362692673E-2</c:v>
                </c:pt>
                <c:pt idx="13">
                  <c:v>-0.15445448177776022</c:v>
                </c:pt>
                <c:pt idx="14">
                  <c:v>-0.18996836526973482</c:v>
                </c:pt>
                <c:pt idx="15">
                  <c:v>-0.18785930143361185</c:v>
                </c:pt>
                <c:pt idx="16">
                  <c:v>0.11431585390642773</c:v>
                </c:pt>
                <c:pt idx="17">
                  <c:v>-1.6125920172811448E-2</c:v>
                </c:pt>
                <c:pt idx="18">
                  <c:v>7.031102905825648E-3</c:v>
                </c:pt>
                <c:pt idx="19">
                  <c:v>-8.745569235762396E-2</c:v>
                </c:pt>
                <c:pt idx="20">
                  <c:v>-0.13146595571101827</c:v>
                </c:pt>
                <c:pt idx="21">
                  <c:v>-0.10377154879952855</c:v>
                </c:pt>
                <c:pt idx="22">
                  <c:v>-0.11778946933296552</c:v>
                </c:pt>
                <c:pt idx="23">
                  <c:v>-9.6715082710051803E-2</c:v>
                </c:pt>
                <c:pt idx="24">
                  <c:v>-0.17651505301749637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43B-46E3-8F10-4DB55BFD59F6}"/>
            </c:ext>
          </c:extLst>
        </c:ser>
        <c:ser>
          <c:idx val="4"/>
          <c:order val="4"/>
          <c:tx>
            <c:v>20度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PD_character_sweep!$C$76:$C$100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PD_character_sweep!$O$196:$O$220</c:f>
              <c:numCache>
                <c:formatCode>General</c:formatCode>
                <c:ptCount val="25"/>
                <c:pt idx="0">
                  <c:v>-0.13211784150372985</c:v>
                </c:pt>
                <c:pt idx="1">
                  <c:v>-0.10357774957476806</c:v>
                </c:pt>
                <c:pt idx="2">
                  <c:v>-0.17408110034501156</c:v>
                </c:pt>
                <c:pt idx="3">
                  <c:v>-0.17425346015374377</c:v>
                </c:pt>
                <c:pt idx="4">
                  <c:v>-0.2588440770520708</c:v>
                </c:pt>
                <c:pt idx="5">
                  <c:v>-7.6029235710087351E-2</c:v>
                </c:pt>
                <c:pt idx="6">
                  <c:v>-0.18459926148264361</c:v>
                </c:pt>
                <c:pt idx="7">
                  <c:v>0</c:v>
                </c:pt>
                <c:pt idx="8">
                  <c:v>2.2377596880641448E-2</c:v>
                </c:pt>
                <c:pt idx="9">
                  <c:v>-0.10660645157745074</c:v>
                </c:pt>
                <c:pt idx="10">
                  <c:v>-2.0665727580785997E-2</c:v>
                </c:pt>
                <c:pt idx="11">
                  <c:v>-6.8831985773730509E-2</c:v>
                </c:pt>
                <c:pt idx="12">
                  <c:v>-0.10816824542871917</c:v>
                </c:pt>
                <c:pt idx="13">
                  <c:v>9.275113714113381E-3</c:v>
                </c:pt>
                <c:pt idx="14">
                  <c:v>1.6308061250722261E-2</c:v>
                </c:pt>
                <c:pt idx="15">
                  <c:v>0</c:v>
                </c:pt>
                <c:pt idx="16">
                  <c:v>0</c:v>
                </c:pt>
                <c:pt idx="17">
                  <c:v>1.6927874399199183E-2</c:v>
                </c:pt>
                <c:pt idx="18">
                  <c:v>-2.7578175181417919E-2</c:v>
                </c:pt>
                <c:pt idx="19">
                  <c:v>-1.7288887468023262E-3</c:v>
                </c:pt>
                <c:pt idx="20">
                  <c:v>3.09085168862957E-2</c:v>
                </c:pt>
                <c:pt idx="21">
                  <c:v>-7.63013103327701E-2</c:v>
                </c:pt>
                <c:pt idx="22">
                  <c:v>-7.6841846699689853E-2</c:v>
                </c:pt>
                <c:pt idx="23">
                  <c:v>-5.6512513240839723E-2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43B-46E3-8F10-4DB55BFD59F6}"/>
            </c:ext>
          </c:extLst>
        </c:ser>
        <c:ser>
          <c:idx val="5"/>
          <c:order val="5"/>
          <c:tx>
            <c:v>0度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PD_character_sweep!$C$76:$C$100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PD_character_sweep!$O$226:$O$250</c:f>
              <c:numCache>
                <c:formatCode>General</c:formatCode>
                <c:ptCount val="25"/>
                <c:pt idx="0">
                  <c:v>-0.56389925996917256</c:v>
                </c:pt>
                <c:pt idx="1">
                  <c:v>-0.30881811576198803</c:v>
                </c:pt>
                <c:pt idx="2">
                  <c:v>-0.35547742917381742</c:v>
                </c:pt>
                <c:pt idx="3">
                  <c:v>-0.37654137159972434</c:v>
                </c:pt>
                <c:pt idx="4">
                  <c:v>-0.11201631953499414</c:v>
                </c:pt>
                <c:pt idx="5">
                  <c:v>-0.25147821527908887</c:v>
                </c:pt>
                <c:pt idx="6">
                  <c:v>-0.23946549456830901</c:v>
                </c:pt>
                <c:pt idx="7">
                  <c:v>-0.14603618781133143</c:v>
                </c:pt>
                <c:pt idx="8">
                  <c:v>-4.3724715418681726E-2</c:v>
                </c:pt>
                <c:pt idx="9">
                  <c:v>1.4661524441672569E-2</c:v>
                </c:pt>
                <c:pt idx="10">
                  <c:v>1.6294225750542068E-2</c:v>
                </c:pt>
                <c:pt idx="11">
                  <c:v>3.6698112341211342E-2</c:v>
                </c:pt>
                <c:pt idx="12">
                  <c:v>0.11038065652331408</c:v>
                </c:pt>
                <c:pt idx="13">
                  <c:v>4.5043956043347322E-2</c:v>
                </c:pt>
                <c:pt idx="14">
                  <c:v>0.14417456923521321</c:v>
                </c:pt>
                <c:pt idx="15">
                  <c:v>0.17433512421181341</c:v>
                </c:pt>
                <c:pt idx="16">
                  <c:v>-6.4016232181565158E-3</c:v>
                </c:pt>
                <c:pt idx="17">
                  <c:v>9.2010626119513717E-2</c:v>
                </c:pt>
                <c:pt idx="18">
                  <c:v>-7.578866149506247E-2</c:v>
                </c:pt>
                <c:pt idx="19">
                  <c:v>6.4558318790730596E-4</c:v>
                </c:pt>
                <c:pt idx="20">
                  <c:v>1.1127826150973519E-2</c:v>
                </c:pt>
                <c:pt idx="21">
                  <c:v>-2.8669052596676181E-2</c:v>
                </c:pt>
                <c:pt idx="22">
                  <c:v>2.2049821227696498E-2</c:v>
                </c:pt>
                <c:pt idx="23">
                  <c:v>8.3679948292406436E-2</c:v>
                </c:pt>
                <c:pt idx="24">
                  <c:v>0.17481322092763207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43B-46E3-8F10-4DB55BFD59F6}"/>
            </c:ext>
          </c:extLst>
        </c:ser>
        <c:ser>
          <c:idx val="6"/>
          <c:order val="6"/>
          <c:tx>
            <c:v>-20度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PD_character_sweep!$C$76:$C$100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PD_character_sweep!$O$256:$O$280</c:f>
              <c:numCache>
                <c:formatCode>General</c:formatCode>
                <c:ptCount val="25"/>
                <c:pt idx="0">
                  <c:v>-0.42019073094299664</c:v>
                </c:pt>
                <c:pt idx="1">
                  <c:v>-0.70037091514116767</c:v>
                </c:pt>
                <c:pt idx="2">
                  <c:v>-0.17255260607824718</c:v>
                </c:pt>
                <c:pt idx="3">
                  <c:v>-0.21796031882433331</c:v>
                </c:pt>
                <c:pt idx="4">
                  <c:v>-0.11951649101061612</c:v>
                </c:pt>
                <c:pt idx="5">
                  <c:v>-0.16003299943619176</c:v>
                </c:pt>
                <c:pt idx="6">
                  <c:v>-5.2661822246484746E-3</c:v>
                </c:pt>
                <c:pt idx="7">
                  <c:v>9.5410488665370607E-2</c:v>
                </c:pt>
                <c:pt idx="8">
                  <c:v>6.5886647019762545E-2</c:v>
                </c:pt>
                <c:pt idx="9">
                  <c:v>0.13700973311978171</c:v>
                </c:pt>
                <c:pt idx="10">
                  <c:v>0.13300297971175645</c:v>
                </c:pt>
                <c:pt idx="11">
                  <c:v>0.23653045407437823</c:v>
                </c:pt>
                <c:pt idx="12">
                  <c:v>0.27408561015120103</c:v>
                </c:pt>
                <c:pt idx="13">
                  <c:v>0.22298540992725258</c:v>
                </c:pt>
                <c:pt idx="14">
                  <c:v>0.26030907609363751</c:v>
                </c:pt>
                <c:pt idx="15">
                  <c:v>0.3019130687748266</c:v>
                </c:pt>
                <c:pt idx="16">
                  <c:v>3.3928238095526808E-2</c:v>
                </c:pt>
                <c:pt idx="17">
                  <c:v>0.17305983615012366</c:v>
                </c:pt>
                <c:pt idx="18">
                  <c:v>0.10562144278457097</c:v>
                </c:pt>
                <c:pt idx="19">
                  <c:v>0.13093738979451608</c:v>
                </c:pt>
                <c:pt idx="20">
                  <c:v>8.1227718896698775E-2</c:v>
                </c:pt>
                <c:pt idx="21">
                  <c:v>7.5596748140625891E-2</c:v>
                </c:pt>
                <c:pt idx="22">
                  <c:v>0.21581924403137265</c:v>
                </c:pt>
                <c:pt idx="23">
                  <c:v>0.26276458578993811</c:v>
                </c:pt>
                <c:pt idx="24">
                  <c:v>0.34767858373023586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43B-46E3-8F10-4DB55BFD59F6}"/>
            </c:ext>
          </c:extLst>
        </c:ser>
        <c:ser>
          <c:idx val="7"/>
          <c:order val="7"/>
          <c:tx>
            <c:v>-40度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PD_character_sweep!$C$76:$C$100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PD_character_sweep!$O$286:$O$310</c:f>
              <c:numCache>
                <c:formatCode>General</c:formatCode>
                <c:ptCount val="25"/>
                <c:pt idx="0">
                  <c:v>-0.73819964626922108</c:v>
                </c:pt>
                <c:pt idx="1">
                  <c:v>-0.62667522375429474</c:v>
                </c:pt>
                <c:pt idx="2">
                  <c:v>-0.60012285355311779</c:v>
                </c:pt>
                <c:pt idx="3">
                  <c:v>-0.5730668328569859</c:v>
                </c:pt>
                <c:pt idx="4">
                  <c:v>-0.41290680626281606</c:v>
                </c:pt>
                <c:pt idx="5">
                  <c:v>-0.50145194666079895</c:v>
                </c:pt>
                <c:pt idx="6">
                  <c:v>-0.33065389063191652</c:v>
                </c:pt>
                <c:pt idx="7">
                  <c:v>-0.38549990126807865</c:v>
                </c:pt>
                <c:pt idx="8">
                  <c:v>-0.33865334610907372</c:v>
                </c:pt>
                <c:pt idx="9">
                  <c:v>-0.221882940434182</c:v>
                </c:pt>
                <c:pt idx="10">
                  <c:v>-0.17321400951318644</c:v>
                </c:pt>
                <c:pt idx="11">
                  <c:v>-0.12435566870527115</c:v>
                </c:pt>
                <c:pt idx="12">
                  <c:v>-0.12395915608094121</c:v>
                </c:pt>
                <c:pt idx="13">
                  <c:v>-3.6798845506632816E-2</c:v>
                </c:pt>
                <c:pt idx="14">
                  <c:v>-3.6053813884523223E-2</c:v>
                </c:pt>
                <c:pt idx="15">
                  <c:v>-0.21157522476670998</c:v>
                </c:pt>
                <c:pt idx="16">
                  <c:v>-0.35038593899339432</c:v>
                </c:pt>
                <c:pt idx="17">
                  <c:v>-0.2563805310206515</c:v>
                </c:pt>
                <c:pt idx="18">
                  <c:v>-0.24643149018617727</c:v>
                </c:pt>
                <c:pt idx="19">
                  <c:v>-0.15500233879522796</c:v>
                </c:pt>
                <c:pt idx="20">
                  <c:v>-0.17238271471589428</c:v>
                </c:pt>
                <c:pt idx="21">
                  <c:v>-0.12961275344940049</c:v>
                </c:pt>
                <c:pt idx="22">
                  <c:v>-0.14846183856695916</c:v>
                </c:pt>
                <c:pt idx="23">
                  <c:v>-0.11905978379401816</c:v>
                </c:pt>
                <c:pt idx="24">
                  <c:v>7.1699140835718822E-2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43B-46E3-8F10-4DB55BFD59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7747263"/>
        <c:axId val="1917750591"/>
      </c:lineChart>
      <c:catAx>
        <c:axId val="1917747263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Gain index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17750591"/>
        <c:crosses val="autoZero"/>
        <c:auto val="1"/>
        <c:lblAlgn val="ctr"/>
        <c:lblOffset val="100"/>
        <c:noMultiLvlLbl val="0"/>
      </c:catAx>
      <c:valAx>
        <c:axId val="1917750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dBm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17747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Gap</a:t>
            </a:r>
            <a:r>
              <a:rPr lang="en-US" altLang="zh-CN" baseline="0"/>
              <a:t> to actual power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100度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PD_character_sweep!$C$76:$C$100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PD_character_sweep!$S$76:$S$100</c:f>
              <c:numCache>
                <c:formatCode>General</c:formatCode>
                <c:ptCount val="25"/>
                <c:pt idx="0">
                  <c:v>4.4245482446619029</c:v>
                </c:pt>
                <c:pt idx="1">
                  <c:v>4.0171704783261584</c:v>
                </c:pt>
                <c:pt idx="2">
                  <c:v>3.6597927119904154</c:v>
                </c:pt>
                <c:pt idx="3">
                  <c:v>3.6227458500073473</c:v>
                </c:pt>
                <c:pt idx="4">
                  <c:v>3.2258535928638752</c:v>
                </c:pt>
                <c:pt idx="5">
                  <c:v>2.9509229890936597</c:v>
                </c:pt>
                <c:pt idx="6">
                  <c:v>2.791702772738593</c:v>
                </c:pt>
                <c:pt idx="7">
                  <c:v>2.4587758222036151</c:v>
                </c:pt>
                <c:pt idx="8">
                  <c:v>2.4064535842148427</c:v>
                </c:pt>
                <c:pt idx="9">
                  <c:v>2.1058260377295852</c:v>
                </c:pt>
                <c:pt idx="10">
                  <c:v>2.0009638430463559</c:v>
                </c:pt>
                <c:pt idx="11">
                  <c:v>1.9561096975150076</c:v>
                </c:pt>
                <c:pt idx="12">
                  <c:v>1.8759024543401672</c:v>
                </c:pt>
                <c:pt idx="13">
                  <c:v>1.8005422153985329</c:v>
                </c:pt>
                <c:pt idx="14">
                  <c:v>1.8377335923769014</c:v>
                </c:pt>
                <c:pt idx="15">
                  <c:v>1.7374165983055043</c:v>
                </c:pt>
                <c:pt idx="16">
                  <c:v>0.46096710753439574</c:v>
                </c:pt>
                <c:pt idx="17">
                  <c:v>0.16051161470389985</c:v>
                </c:pt>
                <c:pt idx="18">
                  <c:v>7.2794412433943023E-3</c:v>
                </c:pt>
                <c:pt idx="19">
                  <c:v>-0.12685503259409359</c:v>
                </c:pt>
                <c:pt idx="20">
                  <c:v>-0.26451263220703325</c:v>
                </c:pt>
                <c:pt idx="21">
                  <c:v>-0.25185767015359417</c:v>
                </c:pt>
                <c:pt idx="22">
                  <c:v>-0.35902892746211634</c:v>
                </c:pt>
                <c:pt idx="23">
                  <c:v>-0.35878194259232821</c:v>
                </c:pt>
                <c:pt idx="24">
                  <c:v>-0.50644653089483427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E2-45D9-8F8A-C020C85B55F9}"/>
            </c:ext>
          </c:extLst>
        </c:ser>
        <c:ser>
          <c:idx val="1"/>
          <c:order val="1"/>
          <c:tx>
            <c:v>80度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PD_character_sweep!$C$76:$C$100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PD_character_sweep!$S$106:$S$130</c:f>
              <c:numCache>
                <c:formatCode>General</c:formatCode>
                <c:ptCount val="25"/>
                <c:pt idx="0">
                  <c:v>3.4571096975150075</c:v>
                </c:pt>
                <c:pt idx="1">
                  <c:v>3.5047874595262369</c:v>
                </c:pt>
                <c:pt idx="2">
                  <c:v>3.20751663534715</c:v>
                </c:pt>
                <c:pt idx="3">
                  <c:v>3.0040743922293078</c:v>
                </c:pt>
                <c:pt idx="4">
                  <c:v>2.9143136070936411</c:v>
                </c:pt>
                <c:pt idx="5">
                  <c:v>2.5530458456828313</c:v>
                </c:pt>
                <c:pt idx="6">
                  <c:v>2.4909289246305155</c:v>
                </c:pt>
                <c:pt idx="7">
                  <c:v>2.4362835542721188</c:v>
                </c:pt>
                <c:pt idx="8">
                  <c:v>2.2902766381447366</c:v>
                </c:pt>
                <c:pt idx="9">
                  <c:v>2.1658868185407352</c:v>
                </c:pt>
                <c:pt idx="10">
                  <c:v>2.0360050052717553</c:v>
                </c:pt>
                <c:pt idx="11">
                  <c:v>2.0655058793496504</c:v>
                </c:pt>
                <c:pt idx="12">
                  <c:v>1.9780688847912851</c:v>
                </c:pt>
                <c:pt idx="13">
                  <c:v>1.7568658442500444</c:v>
                </c:pt>
                <c:pt idx="14">
                  <c:v>1.8514766208466735</c:v>
                </c:pt>
                <c:pt idx="15">
                  <c:v>1.7888350465215295</c:v>
                </c:pt>
                <c:pt idx="16">
                  <c:v>0.22357558396580579</c:v>
                </c:pt>
                <c:pt idx="17">
                  <c:v>4.56176482656101E-2</c:v>
                </c:pt>
                <c:pt idx="18">
                  <c:v>-4.4628202697635899E-2</c:v>
                </c:pt>
                <c:pt idx="19">
                  <c:v>-0.16097654865840028</c:v>
                </c:pt>
                <c:pt idx="20">
                  <c:v>-0.22815233314683603</c:v>
                </c:pt>
                <c:pt idx="21">
                  <c:v>-0.26128636759468193</c:v>
                </c:pt>
                <c:pt idx="22">
                  <c:v>-0.33531117715684289</c:v>
                </c:pt>
                <c:pt idx="23">
                  <c:v>-0.40374623600509807</c:v>
                </c:pt>
                <c:pt idx="24">
                  <c:v>-0.36788192383109575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E2-45D9-8F8A-C020C85B55F9}"/>
            </c:ext>
          </c:extLst>
        </c:ser>
        <c:ser>
          <c:idx val="2"/>
          <c:order val="2"/>
          <c:tx>
            <c:v>60度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PD_character_sweep!$C$76:$C$100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PD_character_sweep!$S$136:$S$160</c:f>
              <c:numCache>
                <c:formatCode>General</c:formatCode>
                <c:ptCount val="25"/>
                <c:pt idx="0">
                  <c:v>2.4745482446619018</c:v>
                </c:pt>
                <c:pt idx="1">
                  <c:v>2.5860678781216642</c:v>
                </c:pt>
                <c:pt idx="2">
                  <c:v>2.2648482403373871</c:v>
                </c:pt>
                <c:pt idx="3">
                  <c:v>2.1731221100680456</c:v>
                </c:pt>
                <c:pt idx="4">
                  <c:v>2.0033613249323787</c:v>
                </c:pt>
                <c:pt idx="5">
                  <c:v>1.9493796403689703</c:v>
                </c:pt>
                <c:pt idx="6">
                  <c:v>1.9627090384465984</c:v>
                </c:pt>
                <c:pt idx="7">
                  <c:v>1.7929482533109347</c:v>
                </c:pt>
                <c:pt idx="8">
                  <c:v>1.7964119881202154</c:v>
                </c:pt>
                <c:pt idx="9">
                  <c:v>1.6854735655851205</c:v>
                </c:pt>
                <c:pt idx="10">
                  <c:v>1.723183372577842</c:v>
                </c:pt>
                <c:pt idx="11">
                  <c:v>1.6823962629554652</c:v>
                </c:pt>
                <c:pt idx="12">
                  <c:v>1.6940874552017195</c:v>
                </c:pt>
                <c:pt idx="13">
                  <c:v>1.6057574067047131</c:v>
                </c:pt>
                <c:pt idx="14">
                  <c:v>1.491857493528757</c:v>
                </c:pt>
                <c:pt idx="15">
                  <c:v>1.5843526466659839</c:v>
                </c:pt>
                <c:pt idx="16">
                  <c:v>-0.38824019661452702</c:v>
                </c:pt>
                <c:pt idx="17">
                  <c:v>-0.49502012762336278</c:v>
                </c:pt>
                <c:pt idx="18">
                  <c:v>-0.45667926316041196</c:v>
                </c:pt>
                <c:pt idx="19">
                  <c:v>-0.55725518963838283</c:v>
                </c:pt>
                <c:pt idx="20">
                  <c:v>-0.60061671931418559</c:v>
                </c:pt>
                <c:pt idx="21">
                  <c:v>-0.63039189820504582</c:v>
                </c:pt>
                <c:pt idx="22">
                  <c:v>-0.68399482115010812</c:v>
                </c:pt>
                <c:pt idx="23">
                  <c:v>-0.64141035405258862</c:v>
                </c:pt>
                <c:pt idx="24">
                  <c:v>-0.80451092045272077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E2-45D9-8F8A-C020C85B55F9}"/>
            </c:ext>
          </c:extLst>
        </c:ser>
        <c:ser>
          <c:idx val="3"/>
          <c:order val="3"/>
          <c:tx>
            <c:v>40度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PD_character_sweep!$C$76:$C$100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PD_character_sweep!$S$166:$S$190</c:f>
              <c:numCache>
                <c:formatCode>General</c:formatCode>
                <c:ptCount val="25"/>
                <c:pt idx="0">
                  <c:v>2.2082297026440774</c:v>
                </c:pt>
                <c:pt idx="1">
                  <c:v>2.2440136114181568</c:v>
                </c:pt>
                <c:pt idx="2">
                  <c:v>2.1407683672904509</c:v>
                </c:pt>
                <c:pt idx="3">
                  <c:v>2.1216366740929677</c:v>
                </c:pt>
                <c:pt idx="4">
                  <c:v>2.0756548065002205</c:v>
                </c:pt>
                <c:pt idx="5">
                  <c:v>2.0881166266981177</c:v>
                </c:pt>
                <c:pt idx="6">
                  <c:v>2.0791171404785844</c:v>
                </c:pt>
                <c:pt idx="7">
                  <c:v>1.9530090341220849</c:v>
                </c:pt>
                <c:pt idx="8">
                  <c:v>2.0030985941362442</c:v>
                </c:pt>
                <c:pt idx="9">
                  <c:v>1.8918781486320402</c:v>
                </c:pt>
                <c:pt idx="10">
                  <c:v>1.7466984602027673</c:v>
                </c:pt>
                <c:pt idx="11">
                  <c:v>1.7307741136209547</c:v>
                </c:pt>
                <c:pt idx="12">
                  <c:v>1.8592917193695975</c:v>
                </c:pt>
                <c:pt idx="13">
                  <c:v>1.7639119540948709</c:v>
                </c:pt>
                <c:pt idx="14">
                  <c:v>1.7026033088069497</c:v>
                </c:pt>
                <c:pt idx="15">
                  <c:v>1.6804291394525706</c:v>
                </c:pt>
                <c:pt idx="16">
                  <c:v>-0.34019481658665995</c:v>
                </c:pt>
                <c:pt idx="17">
                  <c:v>-0.47460190886559417</c:v>
                </c:pt>
                <c:pt idx="18">
                  <c:v>-0.45524585743471491</c:v>
                </c:pt>
                <c:pt idx="19">
                  <c:v>-0.55354196961086366</c:v>
                </c:pt>
                <c:pt idx="20">
                  <c:v>-0.60033609836342805</c:v>
                </c:pt>
                <c:pt idx="21">
                  <c:v>-0.57663582686346793</c:v>
                </c:pt>
                <c:pt idx="22">
                  <c:v>-0.59450014359546088</c:v>
                </c:pt>
                <c:pt idx="23">
                  <c:v>-0.57739644520078315</c:v>
                </c:pt>
                <c:pt idx="24">
                  <c:v>-0.66258075078025414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9E2-45D9-8F8A-C020C85B55F9}"/>
            </c:ext>
          </c:extLst>
        </c:ser>
        <c:ser>
          <c:idx val="4"/>
          <c:order val="4"/>
          <c:tx>
            <c:v>20度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PD_character_sweep!$C$76:$C$100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PD_character_sweep!$S$196:$S$220</c:f>
              <c:numCache>
                <c:formatCode>General</c:formatCode>
                <c:ptCount val="25"/>
                <c:pt idx="0">
                  <c:v>2.1152642449051635</c:v>
                </c:pt>
                <c:pt idx="1">
                  <c:v>2.1164574110292307</c:v>
                </c:pt>
                <c:pt idx="2">
                  <c:v>2.025853592863875</c:v>
                </c:pt>
                <c:pt idx="3">
                  <c:v>2.006299708828009</c:v>
                </c:pt>
                <c:pt idx="4">
                  <c:v>1.8971035637257061</c:v>
                </c:pt>
                <c:pt idx="5">
                  <c:v>2.0536794993004994</c:v>
                </c:pt>
                <c:pt idx="6">
                  <c:v>1.921085017383366</c:v>
                </c:pt>
                <c:pt idx="7">
                  <c:v>2.0769789201960056</c:v>
                </c:pt>
                <c:pt idx="8">
                  <c:v>2.0721589216287928</c:v>
                </c:pt>
                <c:pt idx="9">
                  <c:v>1.8954129661081409</c:v>
                </c:pt>
                <c:pt idx="10">
                  <c:v>1.9598854627729292</c:v>
                </c:pt>
                <c:pt idx="11">
                  <c:v>1.8862310367231245</c:v>
                </c:pt>
                <c:pt idx="12">
                  <c:v>1.8187694269643613</c:v>
                </c:pt>
                <c:pt idx="13">
                  <c:v>1.9091347577303557</c:v>
                </c:pt>
                <c:pt idx="14">
                  <c:v>1.8893419432968166</c:v>
                </c:pt>
                <c:pt idx="15">
                  <c:v>1.8491969349529072</c:v>
                </c:pt>
                <c:pt idx="16">
                  <c:v>-0.45658508158668276</c:v>
                </c:pt>
                <c:pt idx="17">
                  <c:v>-0.44396739502438898</c:v>
                </c:pt>
                <c:pt idx="18">
                  <c:v>-0.49185767015359438</c:v>
                </c:pt>
                <c:pt idx="19">
                  <c:v>-0.47035016994593448</c:v>
                </c:pt>
                <c:pt idx="20">
                  <c:v>-0.44066184921245188</c:v>
                </c:pt>
                <c:pt idx="21">
                  <c:v>-0.55138799996830201</c:v>
                </c:pt>
                <c:pt idx="22">
                  <c:v>-0.55582266753807019</c:v>
                </c:pt>
                <c:pt idx="23">
                  <c:v>-0.53946138343365746</c:v>
                </c:pt>
                <c:pt idx="24">
                  <c:v>-0.48881600516149248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9E2-45D9-8F8A-C020C85B55F9}"/>
            </c:ext>
          </c:extLst>
        </c:ser>
        <c:ser>
          <c:idx val="5"/>
          <c:order val="5"/>
          <c:tx>
            <c:v>0度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PD_character_sweep!$C$76:$C$100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PD_character_sweep!$S$226:$S$250</c:f>
              <c:numCache>
                <c:formatCode>General</c:formatCode>
                <c:ptCount val="25"/>
                <c:pt idx="0">
                  <c:v>1.6811027813876249</c:v>
                </c:pt>
                <c:pt idx="1">
                  <c:v>1.9040743922293082</c:v>
                </c:pt>
                <c:pt idx="2">
                  <c:v>1.8343136070936406</c:v>
                </c:pt>
                <c:pt idx="3">
                  <c:v>1.7943743879047909</c:v>
                </c:pt>
                <c:pt idx="4">
                  <c:v>2.0282573094643159</c:v>
                </c:pt>
                <c:pt idx="5">
                  <c:v>1.8679427458729081</c:v>
                </c:pt>
                <c:pt idx="6">
                  <c:v>1.8530090341220848</c:v>
                </c:pt>
                <c:pt idx="7">
                  <c:v>1.9199422240475617</c:v>
                </c:pt>
                <c:pt idx="8">
                  <c:v>1.9955423458510797</c:v>
                </c:pt>
                <c:pt idx="9">
                  <c:v>2.001626298196884</c:v>
                </c:pt>
                <c:pt idx="10">
                  <c:v>1.9814105222010454</c:v>
                </c:pt>
                <c:pt idx="11">
                  <c:v>1.9746646405404729</c:v>
                </c:pt>
                <c:pt idx="12">
                  <c:v>2.0199063613226818</c:v>
                </c:pt>
                <c:pt idx="13">
                  <c:v>1.9294975693083707</c:v>
                </c:pt>
                <c:pt idx="14">
                  <c:v>1.9995706982833621</c:v>
                </c:pt>
                <c:pt idx="15">
                  <c:v>2.0047682727991454</c:v>
                </c:pt>
                <c:pt idx="16">
                  <c:v>-0.46508914699343507</c:v>
                </c:pt>
                <c:pt idx="17">
                  <c:v>-0.37127569171916974</c:v>
                </c:pt>
                <c:pt idx="18">
                  <c:v>-0.54237670350048006</c:v>
                </c:pt>
                <c:pt idx="19">
                  <c:v>-0.4701092238978557</c:v>
                </c:pt>
                <c:pt idx="20">
                  <c:v>-0.46285178132920635</c:v>
                </c:pt>
                <c:pt idx="21">
                  <c:v>-0.50640375082134526</c:v>
                </c:pt>
                <c:pt idx="22">
                  <c:v>-0.45940637586739541</c:v>
                </c:pt>
                <c:pt idx="23">
                  <c:v>-0.40189057977494969</c:v>
                </c:pt>
                <c:pt idx="24">
                  <c:v>-0.31639287800869553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9E2-45D9-8F8A-C020C85B55F9}"/>
            </c:ext>
          </c:extLst>
        </c:ser>
        <c:ser>
          <c:idx val="6"/>
          <c:order val="6"/>
          <c:tx>
            <c:v>-20度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PD_character_sweep!$C$76:$C$100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PD_character_sweep!$S$256:$S$280</c:f>
              <c:numCache>
                <c:formatCode>General</c:formatCode>
                <c:ptCount val="25"/>
                <c:pt idx="0">
                  <c:v>1.8075166353471506</c:v>
                </c:pt>
                <c:pt idx="1">
                  <c:v>1.5074704740016411</c:v>
                </c:pt>
                <c:pt idx="2">
                  <c:v>2.0006897097661809</c:v>
                </c:pt>
                <c:pt idx="3">
                  <c:v>1.9369966215690479</c:v>
                </c:pt>
                <c:pt idx="4">
                  <c:v>2.0063996074357711</c:v>
                </c:pt>
                <c:pt idx="5">
                  <c:v>1.9426327740613853</c:v>
                </c:pt>
                <c:pt idx="6">
                  <c:v>2.0694171361540672</c:v>
                </c:pt>
                <c:pt idx="7">
                  <c:v>2.1434220711710967</c:v>
                </c:pt>
                <c:pt idx="8">
                  <c:v>2.0879583162802375</c:v>
                </c:pt>
                <c:pt idx="9">
                  <c:v>2.1064704740016422</c:v>
                </c:pt>
                <c:pt idx="10">
                  <c:v>2.0807518992666889</c:v>
                </c:pt>
                <c:pt idx="11">
                  <c:v>2.1575385567271166</c:v>
                </c:pt>
                <c:pt idx="12">
                  <c:v>2.1651051202189366</c:v>
                </c:pt>
                <c:pt idx="13">
                  <c:v>2.0885878477913611</c:v>
                </c:pt>
                <c:pt idx="14">
                  <c:v>2.0983517434744137</c:v>
                </c:pt>
                <c:pt idx="15">
                  <c:v>2.1147154568694262</c:v>
                </c:pt>
                <c:pt idx="16">
                  <c:v>-0.42702724423169336</c:v>
                </c:pt>
                <c:pt idx="17">
                  <c:v>-0.29263866246209602</c:v>
                </c:pt>
                <c:pt idx="18">
                  <c:v>-0.36373424420453837</c:v>
                </c:pt>
                <c:pt idx="19">
                  <c:v>-0.34240400843476948</c:v>
                </c:pt>
                <c:pt idx="20">
                  <c:v>-0.39512528841101613</c:v>
                </c:pt>
                <c:pt idx="21">
                  <c:v>-0.40463236076535125</c:v>
                </c:pt>
                <c:pt idx="22">
                  <c:v>-0.26844837302002489</c:v>
                </c:pt>
                <c:pt idx="23">
                  <c:v>-0.22556535078395612</c:v>
                </c:pt>
                <c:pt idx="24">
                  <c:v>-0.14626489591401537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9E2-45D9-8F8A-C020C85B55F9}"/>
            </c:ext>
          </c:extLst>
        </c:ser>
        <c:ser>
          <c:idx val="7"/>
          <c:order val="7"/>
          <c:tx>
            <c:v>-40度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PD_character_sweep!$C$76:$C$100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PD_character_sweep!$S$286:$S$310</c:f>
              <c:numCache>
                <c:formatCode>General</c:formatCode>
                <c:ptCount val="25"/>
                <c:pt idx="0">
                  <c:v>1.4729816260650654</c:v>
                </c:pt>
                <c:pt idx="1">
                  <c:v>1.5551482360128697</c:v>
                </c:pt>
                <c:pt idx="2">
                  <c:v>1.5568250597416595</c:v>
                </c:pt>
                <c:pt idx="3">
                  <c:v>1.5638397546610445</c:v>
                </c:pt>
                <c:pt idx="4">
                  <c:v>1.6958866372065646</c:v>
                </c:pt>
                <c:pt idx="5">
                  <c:v>1.5852550077256442</c:v>
                </c:pt>
                <c:pt idx="6">
                  <c:v>1.7276821376352682</c:v>
                </c:pt>
                <c:pt idx="7">
                  <c:v>1.6475098237456982</c:v>
                </c:pt>
                <c:pt idx="8">
                  <c:v>1.6665658485745611</c:v>
                </c:pt>
                <c:pt idx="9">
                  <c:v>1.7320424068762135</c:v>
                </c:pt>
                <c:pt idx="10">
                  <c:v>1.7577230726457582</c:v>
                </c:pt>
                <c:pt idx="11">
                  <c:v>1.778742133280022</c:v>
                </c:pt>
                <c:pt idx="12">
                  <c:v>1.7500504862528157</c:v>
                </c:pt>
                <c:pt idx="13">
                  <c:v>1.8108665911015738</c:v>
                </c:pt>
                <c:pt idx="14">
                  <c:v>1.7825150177158502</c:v>
                </c:pt>
                <c:pt idx="15">
                  <c:v>1.5870147377039086</c:v>
                </c:pt>
                <c:pt idx="16">
                  <c:v>-0.81387628011861679</c:v>
                </c:pt>
                <c:pt idx="17">
                  <c:v>-0.72445405779529359</c:v>
                </c:pt>
                <c:pt idx="18">
                  <c:v>-0.71843630077478338</c:v>
                </c:pt>
                <c:pt idx="19">
                  <c:v>-0.63122702432046296</c:v>
                </c:pt>
                <c:pt idx="20">
                  <c:v>-0.65173351514764377</c:v>
                </c:pt>
                <c:pt idx="21">
                  <c:v>-0.61265689881826191</c:v>
                </c:pt>
                <c:pt idx="22">
                  <c:v>-0.63533526882707392</c:v>
                </c:pt>
                <c:pt idx="23">
                  <c:v>-0.60993339771485822</c:v>
                </c:pt>
                <c:pt idx="24">
                  <c:v>-0.42480871806596809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9E2-45D9-8F8A-C020C85B55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7747263"/>
        <c:axId val="1917750591"/>
      </c:lineChart>
      <c:catAx>
        <c:axId val="1917747263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Gain index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17750591"/>
        <c:crosses val="autoZero"/>
        <c:auto val="1"/>
        <c:lblAlgn val="ctr"/>
        <c:lblOffset val="100"/>
        <c:noMultiLvlLbl val="0"/>
      </c:catAx>
      <c:valAx>
        <c:axId val="1917750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dBm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17747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Pout_delta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v>-40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PD_character_sweep!$Q$595:$Q$619</c:f>
              <c:numCache>
                <c:formatCode>General</c:formatCode>
                <c:ptCount val="25"/>
                <c:pt idx="0">
                  <c:v>0</c:v>
                </c:pt>
                <c:pt idx="1">
                  <c:v>1.0899999999999999</c:v>
                </c:pt>
                <c:pt idx="2">
                  <c:v>2.0199999999999996</c:v>
                </c:pt>
                <c:pt idx="3">
                  <c:v>2.8899999999999997</c:v>
                </c:pt>
                <c:pt idx="4">
                  <c:v>3.9599999999999995</c:v>
                </c:pt>
                <c:pt idx="5">
                  <c:v>4.8899999999999997</c:v>
                </c:pt>
                <c:pt idx="6">
                  <c:v>6.0299999999999994</c:v>
                </c:pt>
                <c:pt idx="7">
                  <c:v>7.09</c:v>
                </c:pt>
                <c:pt idx="8">
                  <c:v>8.19</c:v>
                </c:pt>
                <c:pt idx="9">
                  <c:v>10.29</c:v>
                </c:pt>
                <c:pt idx="10">
                  <c:v>11.21</c:v>
                </c:pt>
                <c:pt idx="11">
                  <c:v>12.29</c:v>
                </c:pt>
                <c:pt idx="12">
                  <c:v>13.489999999999998</c:v>
                </c:pt>
                <c:pt idx="13">
                  <c:v>14.530000000000001</c:v>
                </c:pt>
                <c:pt idx="14">
                  <c:v>15.690000000000001</c:v>
                </c:pt>
                <c:pt idx="15">
                  <c:v>16.71</c:v>
                </c:pt>
                <c:pt idx="16">
                  <c:v>17.78</c:v>
                </c:pt>
                <c:pt idx="17">
                  <c:v>19.009999999999998</c:v>
                </c:pt>
                <c:pt idx="18">
                  <c:v>20.14</c:v>
                </c:pt>
                <c:pt idx="19">
                  <c:v>21.310000000000002</c:v>
                </c:pt>
                <c:pt idx="20">
                  <c:v>22.150000000000002</c:v>
                </c:pt>
                <c:pt idx="21">
                  <c:v>23.26</c:v>
                </c:pt>
                <c:pt idx="22">
                  <c:v>24.34</c:v>
                </c:pt>
                <c:pt idx="23">
                  <c:v>25.42</c:v>
                </c:pt>
                <c:pt idx="24">
                  <c:v>26.87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D5-49D7-AF03-C606626BC278}"/>
            </c:ext>
          </c:extLst>
        </c:ser>
        <c:ser>
          <c:idx val="2"/>
          <c:order val="1"/>
          <c:tx>
            <c:v>-20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PD_character_sweep!$Q$566:$Q$590</c:f>
              <c:numCache>
                <c:formatCode>General</c:formatCode>
                <c:ptCount val="25"/>
                <c:pt idx="0">
                  <c:v>0</c:v>
                </c:pt>
                <c:pt idx="1">
                  <c:v>1.1000000000000005</c:v>
                </c:pt>
                <c:pt idx="2">
                  <c:v>2.0500000000000003</c:v>
                </c:pt>
                <c:pt idx="3">
                  <c:v>2.85</c:v>
                </c:pt>
                <c:pt idx="4">
                  <c:v>3.92</c:v>
                </c:pt>
                <c:pt idx="5">
                  <c:v>4.88</c:v>
                </c:pt>
                <c:pt idx="6">
                  <c:v>6.0200000000000005</c:v>
                </c:pt>
                <c:pt idx="7">
                  <c:v>7.1</c:v>
                </c:pt>
                <c:pt idx="8">
                  <c:v>8.2100000000000009</c:v>
                </c:pt>
                <c:pt idx="9">
                  <c:v>10.33</c:v>
                </c:pt>
                <c:pt idx="10">
                  <c:v>11.18</c:v>
                </c:pt>
                <c:pt idx="11">
                  <c:v>12.25</c:v>
                </c:pt>
                <c:pt idx="12">
                  <c:v>13.469999999999999</c:v>
                </c:pt>
                <c:pt idx="13">
                  <c:v>14.48</c:v>
                </c:pt>
                <c:pt idx="14">
                  <c:v>15.649999999999999</c:v>
                </c:pt>
                <c:pt idx="15">
                  <c:v>16.649999999999999</c:v>
                </c:pt>
                <c:pt idx="16">
                  <c:v>17.760000000000002</c:v>
                </c:pt>
                <c:pt idx="17">
                  <c:v>18.96</c:v>
                </c:pt>
                <c:pt idx="18">
                  <c:v>20.07</c:v>
                </c:pt>
                <c:pt idx="19">
                  <c:v>21.26</c:v>
                </c:pt>
                <c:pt idx="20">
                  <c:v>22.05</c:v>
                </c:pt>
                <c:pt idx="21">
                  <c:v>23.23</c:v>
                </c:pt>
                <c:pt idx="22">
                  <c:v>24.33</c:v>
                </c:pt>
                <c:pt idx="23">
                  <c:v>25.4</c:v>
                </c:pt>
                <c:pt idx="24">
                  <c:v>26.91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D5-49D7-AF03-C606626BC278}"/>
            </c:ext>
          </c:extLst>
        </c:ser>
        <c:ser>
          <c:idx val="1"/>
          <c:order val="2"/>
          <c:tx>
            <c:v>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PD_character_sweep!$Q$537:$Q$561</c:f>
              <c:numCache>
                <c:formatCode>General</c:formatCode>
                <c:ptCount val="25"/>
                <c:pt idx="0">
                  <c:v>0</c:v>
                </c:pt>
                <c:pt idx="1">
                  <c:v>1.0599999999999996</c:v>
                </c:pt>
                <c:pt idx="2">
                  <c:v>2</c:v>
                </c:pt>
                <c:pt idx="3">
                  <c:v>2.83</c:v>
                </c:pt>
                <c:pt idx="4">
                  <c:v>3.88</c:v>
                </c:pt>
                <c:pt idx="5">
                  <c:v>4.87</c:v>
                </c:pt>
                <c:pt idx="6">
                  <c:v>6</c:v>
                </c:pt>
                <c:pt idx="7">
                  <c:v>7</c:v>
                </c:pt>
                <c:pt idx="8">
                  <c:v>8.18</c:v>
                </c:pt>
                <c:pt idx="9">
                  <c:v>10.29</c:v>
                </c:pt>
                <c:pt idx="10">
                  <c:v>11.15</c:v>
                </c:pt>
                <c:pt idx="11">
                  <c:v>12.21</c:v>
                </c:pt>
                <c:pt idx="12">
                  <c:v>13.4</c:v>
                </c:pt>
                <c:pt idx="13">
                  <c:v>14.43</c:v>
                </c:pt>
                <c:pt idx="14">
                  <c:v>15.58</c:v>
                </c:pt>
                <c:pt idx="15">
                  <c:v>16.57</c:v>
                </c:pt>
                <c:pt idx="16">
                  <c:v>17.68</c:v>
                </c:pt>
                <c:pt idx="17">
                  <c:v>18.89</c:v>
                </c:pt>
                <c:pt idx="18">
                  <c:v>20</c:v>
                </c:pt>
                <c:pt idx="19">
                  <c:v>21.18</c:v>
                </c:pt>
                <c:pt idx="20">
                  <c:v>22.04</c:v>
                </c:pt>
                <c:pt idx="21">
                  <c:v>23.17</c:v>
                </c:pt>
                <c:pt idx="22">
                  <c:v>24.27</c:v>
                </c:pt>
                <c:pt idx="23">
                  <c:v>25.37</c:v>
                </c:pt>
                <c:pt idx="24">
                  <c:v>26.9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D5-49D7-AF03-C606626BC278}"/>
            </c:ext>
          </c:extLst>
        </c:ser>
        <c:ser>
          <c:idx val="0"/>
          <c:order val="3"/>
          <c:tx>
            <c:v>20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PD_character_sweep!$Q$504:$Q$528</c:f>
              <c:numCache>
                <c:formatCode>General</c:formatCode>
                <c:ptCount val="25"/>
                <c:pt idx="0">
                  <c:v>0</c:v>
                </c:pt>
                <c:pt idx="1">
                  <c:v>1.0999999999999996</c:v>
                </c:pt>
                <c:pt idx="2">
                  <c:v>2.0299999999999994</c:v>
                </c:pt>
                <c:pt idx="3">
                  <c:v>2.82</c:v>
                </c:pt>
                <c:pt idx="4">
                  <c:v>3.8999999999999995</c:v>
                </c:pt>
                <c:pt idx="5">
                  <c:v>4.8499999999999996</c:v>
                </c:pt>
                <c:pt idx="6">
                  <c:v>5.96</c:v>
                </c:pt>
                <c:pt idx="7">
                  <c:v>7</c:v>
                </c:pt>
                <c:pt idx="8">
                  <c:v>8.19</c:v>
                </c:pt>
                <c:pt idx="9">
                  <c:v>10.27</c:v>
                </c:pt>
                <c:pt idx="10">
                  <c:v>11.149999999999999</c:v>
                </c:pt>
                <c:pt idx="11">
                  <c:v>12.21</c:v>
                </c:pt>
                <c:pt idx="12">
                  <c:v>13.399999999999999</c:v>
                </c:pt>
                <c:pt idx="13">
                  <c:v>14.42</c:v>
                </c:pt>
                <c:pt idx="14">
                  <c:v>15.56</c:v>
                </c:pt>
                <c:pt idx="15">
                  <c:v>16.560000000000002</c:v>
                </c:pt>
                <c:pt idx="16">
                  <c:v>17.64</c:v>
                </c:pt>
                <c:pt idx="17">
                  <c:v>18.86</c:v>
                </c:pt>
                <c:pt idx="18">
                  <c:v>19.95</c:v>
                </c:pt>
                <c:pt idx="19">
                  <c:v>21.13</c:v>
                </c:pt>
                <c:pt idx="20">
                  <c:v>22</c:v>
                </c:pt>
                <c:pt idx="21">
                  <c:v>23.11</c:v>
                </c:pt>
                <c:pt idx="22">
                  <c:v>24.22</c:v>
                </c:pt>
                <c:pt idx="23">
                  <c:v>25.369999999999997</c:v>
                </c:pt>
                <c:pt idx="24">
                  <c:v>26.939999999999998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AD5-49D7-AF03-C606626BC278}"/>
            </c:ext>
          </c:extLst>
        </c:ser>
        <c:ser>
          <c:idx val="4"/>
          <c:order val="4"/>
          <c:tx>
            <c:v>40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PD_character_sweep!$Q$475:$Q$499</c:f>
              <c:numCache>
                <c:formatCode>General</c:formatCode>
                <c:ptCount val="25"/>
                <c:pt idx="0">
                  <c:v>0</c:v>
                </c:pt>
                <c:pt idx="1">
                  <c:v>1.0899999999999999</c:v>
                </c:pt>
                <c:pt idx="2">
                  <c:v>2.0499999999999998</c:v>
                </c:pt>
                <c:pt idx="3">
                  <c:v>2.8499999999999996</c:v>
                </c:pt>
                <c:pt idx="4">
                  <c:v>3.89</c:v>
                </c:pt>
                <c:pt idx="5">
                  <c:v>4.8499999999999996</c:v>
                </c:pt>
                <c:pt idx="6">
                  <c:v>5.98</c:v>
                </c:pt>
                <c:pt idx="7">
                  <c:v>7.04</c:v>
                </c:pt>
                <c:pt idx="8">
                  <c:v>8.1999999999999993</c:v>
                </c:pt>
                <c:pt idx="9">
                  <c:v>10.25</c:v>
                </c:pt>
                <c:pt idx="10">
                  <c:v>11.15</c:v>
                </c:pt>
                <c:pt idx="11">
                  <c:v>12.2</c:v>
                </c:pt>
                <c:pt idx="12">
                  <c:v>13.370000000000001</c:v>
                </c:pt>
                <c:pt idx="13">
                  <c:v>14.4</c:v>
                </c:pt>
                <c:pt idx="14">
                  <c:v>15.55</c:v>
                </c:pt>
                <c:pt idx="15">
                  <c:v>16.53</c:v>
                </c:pt>
                <c:pt idx="16">
                  <c:v>17.600000000000001</c:v>
                </c:pt>
                <c:pt idx="17">
                  <c:v>18.810000000000002</c:v>
                </c:pt>
                <c:pt idx="18">
                  <c:v>19.899999999999999</c:v>
                </c:pt>
                <c:pt idx="19">
                  <c:v>21.09</c:v>
                </c:pt>
                <c:pt idx="20">
                  <c:v>21.96</c:v>
                </c:pt>
                <c:pt idx="21">
                  <c:v>23.08</c:v>
                </c:pt>
                <c:pt idx="22">
                  <c:v>24.18</c:v>
                </c:pt>
                <c:pt idx="23">
                  <c:v>25.35</c:v>
                </c:pt>
                <c:pt idx="24">
                  <c:v>26.95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AD5-49D7-AF03-C606626BC278}"/>
            </c:ext>
          </c:extLst>
        </c:ser>
        <c:ser>
          <c:idx val="5"/>
          <c:order val="5"/>
          <c:tx>
            <c:v>60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PD_character_sweep!$Q$444:$Q$468</c:f>
              <c:numCache>
                <c:formatCode>General</c:formatCode>
                <c:ptCount val="25"/>
                <c:pt idx="0">
                  <c:v>0</c:v>
                </c:pt>
                <c:pt idx="1">
                  <c:v>1.0700000000000003</c:v>
                </c:pt>
                <c:pt idx="2">
                  <c:v>2.0200000000000005</c:v>
                </c:pt>
                <c:pt idx="3">
                  <c:v>2.8200000000000003</c:v>
                </c:pt>
                <c:pt idx="4">
                  <c:v>3.89</c:v>
                </c:pt>
                <c:pt idx="5">
                  <c:v>4.83</c:v>
                </c:pt>
                <c:pt idx="6">
                  <c:v>5.9700000000000006</c:v>
                </c:pt>
                <c:pt idx="7">
                  <c:v>7.0200000000000005</c:v>
                </c:pt>
                <c:pt idx="8">
                  <c:v>8.2200000000000006</c:v>
                </c:pt>
                <c:pt idx="9">
                  <c:v>10.27</c:v>
                </c:pt>
                <c:pt idx="10">
                  <c:v>11.14</c:v>
                </c:pt>
                <c:pt idx="11">
                  <c:v>12.2</c:v>
                </c:pt>
                <c:pt idx="12">
                  <c:v>13.370000000000001</c:v>
                </c:pt>
                <c:pt idx="13">
                  <c:v>14.41</c:v>
                </c:pt>
                <c:pt idx="14">
                  <c:v>15.52</c:v>
                </c:pt>
                <c:pt idx="15">
                  <c:v>16.5</c:v>
                </c:pt>
                <c:pt idx="16">
                  <c:v>17.57</c:v>
                </c:pt>
                <c:pt idx="17">
                  <c:v>18.77</c:v>
                </c:pt>
                <c:pt idx="18">
                  <c:v>19.82</c:v>
                </c:pt>
                <c:pt idx="19">
                  <c:v>21.02</c:v>
                </c:pt>
                <c:pt idx="20">
                  <c:v>21.880000000000003</c:v>
                </c:pt>
                <c:pt idx="21">
                  <c:v>23.02</c:v>
                </c:pt>
                <c:pt idx="22">
                  <c:v>24.12</c:v>
                </c:pt>
                <c:pt idx="23">
                  <c:v>25.29</c:v>
                </c:pt>
                <c:pt idx="24">
                  <c:v>26.92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AD5-49D7-AF03-C606626BC278}"/>
            </c:ext>
          </c:extLst>
        </c:ser>
        <c:ser>
          <c:idx val="6"/>
          <c:order val="6"/>
          <c:tx>
            <c:v>80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PD_character_sweep!$Q$411:$Q$435</c:f>
              <c:numCache>
                <c:formatCode>General</c:formatCode>
                <c:ptCount val="25"/>
                <c:pt idx="0">
                  <c:v>0</c:v>
                </c:pt>
                <c:pt idx="1">
                  <c:v>1.0500000000000007</c:v>
                </c:pt>
                <c:pt idx="2">
                  <c:v>2.0000000000000009</c:v>
                </c:pt>
                <c:pt idx="3">
                  <c:v>2.8000000000000007</c:v>
                </c:pt>
                <c:pt idx="4">
                  <c:v>3.8500000000000005</c:v>
                </c:pt>
                <c:pt idx="5">
                  <c:v>4.7900000000000009</c:v>
                </c:pt>
                <c:pt idx="6">
                  <c:v>5.9300000000000006</c:v>
                </c:pt>
                <c:pt idx="7">
                  <c:v>6.98</c:v>
                </c:pt>
                <c:pt idx="8">
                  <c:v>8.15</c:v>
                </c:pt>
                <c:pt idx="9">
                  <c:v>10.200000000000001</c:v>
                </c:pt>
                <c:pt idx="10">
                  <c:v>11.07</c:v>
                </c:pt>
                <c:pt idx="11">
                  <c:v>12.100000000000001</c:v>
                </c:pt>
                <c:pt idx="12">
                  <c:v>13.27</c:v>
                </c:pt>
                <c:pt idx="13">
                  <c:v>14.3</c:v>
                </c:pt>
                <c:pt idx="14">
                  <c:v>15.4</c:v>
                </c:pt>
                <c:pt idx="15">
                  <c:v>16.399999999999999</c:v>
                </c:pt>
                <c:pt idx="16">
                  <c:v>17.440000000000001</c:v>
                </c:pt>
                <c:pt idx="17">
                  <c:v>18.600000000000001</c:v>
                </c:pt>
                <c:pt idx="18">
                  <c:v>19.700000000000003</c:v>
                </c:pt>
                <c:pt idx="19">
                  <c:v>20.86</c:v>
                </c:pt>
                <c:pt idx="20">
                  <c:v>21.72</c:v>
                </c:pt>
                <c:pt idx="21">
                  <c:v>22.85</c:v>
                </c:pt>
                <c:pt idx="22">
                  <c:v>23.97</c:v>
                </c:pt>
                <c:pt idx="23">
                  <c:v>25.150000000000002</c:v>
                </c:pt>
                <c:pt idx="24">
                  <c:v>26.87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AD5-49D7-AF03-C606626BC278}"/>
            </c:ext>
          </c:extLst>
        </c:ser>
        <c:ser>
          <c:idx val="7"/>
          <c:order val="7"/>
          <c:tx>
            <c:v>100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PD_character_sweep!$Q$381:$Q$405</c:f>
              <c:numCache>
                <c:formatCode>General</c:formatCode>
                <c:ptCount val="25"/>
                <c:pt idx="0">
                  <c:v>0</c:v>
                </c:pt>
                <c:pt idx="1">
                  <c:v>1.0600000000000005</c:v>
                </c:pt>
                <c:pt idx="2">
                  <c:v>2</c:v>
                </c:pt>
                <c:pt idx="3">
                  <c:v>2.8000000000000007</c:v>
                </c:pt>
                <c:pt idx="4">
                  <c:v>3.9000000000000004</c:v>
                </c:pt>
                <c:pt idx="5">
                  <c:v>4.78</c:v>
                </c:pt>
                <c:pt idx="6">
                  <c:v>5.9</c:v>
                </c:pt>
                <c:pt idx="7">
                  <c:v>6.9700000000000006</c:v>
                </c:pt>
                <c:pt idx="8">
                  <c:v>8.15</c:v>
                </c:pt>
                <c:pt idx="9">
                  <c:v>10.200000000000001</c:v>
                </c:pt>
                <c:pt idx="10">
                  <c:v>11.05</c:v>
                </c:pt>
                <c:pt idx="11">
                  <c:v>12.11</c:v>
                </c:pt>
                <c:pt idx="12">
                  <c:v>13.24</c:v>
                </c:pt>
                <c:pt idx="13">
                  <c:v>14.260000000000002</c:v>
                </c:pt>
                <c:pt idx="14">
                  <c:v>15.36</c:v>
                </c:pt>
                <c:pt idx="15">
                  <c:v>16.32</c:v>
                </c:pt>
                <c:pt idx="16">
                  <c:v>17.36</c:v>
                </c:pt>
                <c:pt idx="17">
                  <c:v>18.54</c:v>
                </c:pt>
                <c:pt idx="18">
                  <c:v>19.61</c:v>
                </c:pt>
                <c:pt idx="19">
                  <c:v>20.77</c:v>
                </c:pt>
                <c:pt idx="20">
                  <c:v>21.630000000000003</c:v>
                </c:pt>
                <c:pt idx="21">
                  <c:v>22.73</c:v>
                </c:pt>
                <c:pt idx="22">
                  <c:v>23.86</c:v>
                </c:pt>
                <c:pt idx="23">
                  <c:v>25.04</c:v>
                </c:pt>
                <c:pt idx="24">
                  <c:v>26.729999999999997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AD5-49D7-AF03-C606626BC2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4206543"/>
        <c:axId val="984207791"/>
      </c:lineChart>
      <c:catAx>
        <c:axId val="9842065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RF gain index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4207791"/>
        <c:crosses val="autoZero"/>
        <c:auto val="1"/>
        <c:lblAlgn val="ctr"/>
        <c:lblOffset val="100"/>
        <c:noMultiLvlLbl val="0"/>
      </c:catAx>
      <c:valAx>
        <c:axId val="984207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Pout(dbm)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4206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PD_out_delta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v>-40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PD_character_sweep!$R$595:$R$619</c:f>
              <c:numCache>
                <c:formatCode>General</c:formatCode>
                <c:ptCount val="25"/>
                <c:pt idx="0">
                  <c:v>0</c:v>
                </c:pt>
                <c:pt idx="1">
                  <c:v>1.156387135303377</c:v>
                </c:pt>
                <c:pt idx="2">
                  <c:v>2.0687159364670356</c:v>
                </c:pt>
                <c:pt idx="3">
                  <c:v>2.9733385010401738</c:v>
                </c:pt>
                <c:pt idx="4">
                  <c:v>4.081249356510253</c:v>
                </c:pt>
                <c:pt idx="5">
                  <c:v>5.1244921706140536</c:v>
                </c:pt>
                <c:pt idx="6">
                  <c:v>6.2708799702989344</c:v>
                </c:pt>
                <c:pt idx="7">
                  <c:v>7.4502183206953498</c:v>
                </c:pt>
                <c:pt idx="8">
                  <c:v>8.6160528054258023</c:v>
                </c:pt>
                <c:pt idx="9">
                  <c:v>10.80406337076931</c:v>
                </c:pt>
                <c:pt idx="10">
                  <c:v>11.711560413801692</c:v>
                </c:pt>
                <c:pt idx="11">
                  <c:v>12.852902504169084</c:v>
                </c:pt>
                <c:pt idx="12">
                  <c:v>14.115626407924097</c:v>
                </c:pt>
                <c:pt idx="13">
                  <c:v>15.202947500897412</c:v>
                </c:pt>
                <c:pt idx="14">
                  <c:v>16.432853505423328</c:v>
                </c:pt>
                <c:pt idx="15">
                  <c:v>17.460797972258689</c:v>
                </c:pt>
                <c:pt idx="16">
                  <c:v>6.8702988509184815</c:v>
                </c:pt>
                <c:pt idx="17">
                  <c:v>8.1797971395206304</c:v>
                </c:pt>
                <c:pt idx="18">
                  <c:v>9.3243936647651715</c:v>
                </c:pt>
                <c:pt idx="19">
                  <c:v>10.545741061256788</c:v>
                </c:pt>
                <c:pt idx="20">
                  <c:v>11.445478235701259</c:v>
                </c:pt>
                <c:pt idx="21">
                  <c:v>12.665744862984795</c:v>
                </c:pt>
                <c:pt idx="22">
                  <c:v>13.841802171488261</c:v>
                </c:pt>
                <c:pt idx="23">
                  <c:v>15.101813556055834</c:v>
                </c:pt>
                <c:pt idx="24">
                  <c:v>16.813945628782932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3B-45BC-983B-7DDA3E503C06}"/>
            </c:ext>
          </c:extLst>
        </c:ser>
        <c:ser>
          <c:idx val="2"/>
          <c:order val="1"/>
          <c:tx>
            <c:v>-20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PD_character_sweep!$R$566:$R$590</c:f>
              <c:numCache>
                <c:formatCode>General</c:formatCode>
                <c:ptCount val="25"/>
                <c:pt idx="0">
                  <c:v>0</c:v>
                </c:pt>
                <c:pt idx="1">
                  <c:v>1.1809931207799433</c:v>
                </c:pt>
                <c:pt idx="2">
                  <c:v>2.4817768833870542</c:v>
                </c:pt>
                <c:pt idx="3">
                  <c:v>3.1875876262441274</c:v>
                </c:pt>
                <c:pt idx="4">
                  <c:v>4.327021149312495</c:v>
                </c:pt>
                <c:pt idx="5">
                  <c:v>5.3886685066446791</c:v>
                </c:pt>
                <c:pt idx="6">
                  <c:v>6.5721525622901762</c:v>
                </c:pt>
                <c:pt idx="7">
                  <c:v>7.6591679396663199</c:v>
                </c:pt>
                <c:pt idx="8">
                  <c:v>8.8460658129793028</c:v>
                </c:pt>
                <c:pt idx="9">
                  <c:v>10.990760747645643</c:v>
                </c:pt>
                <c:pt idx="10">
                  <c:v>11.909150353727055</c:v>
                </c:pt>
                <c:pt idx="11">
                  <c:v>13.032860759682054</c:v>
                </c:pt>
                <c:pt idx="12">
                  <c:v>14.266467878072111</c:v>
                </c:pt>
                <c:pt idx="13">
                  <c:v>15.362427068383189</c:v>
                </c:pt>
                <c:pt idx="14">
                  <c:v>16.562180239150692</c:v>
                </c:pt>
                <c:pt idx="15">
                  <c:v>17.620217500831082</c:v>
                </c:pt>
                <c:pt idx="16">
                  <c:v>6.9897000433601892</c:v>
                </c:pt>
                <c:pt idx="17">
                  <c:v>8.3197636269235158</c:v>
                </c:pt>
                <c:pt idx="18">
                  <c:v>9.4714769267472416</c:v>
                </c:pt>
                <c:pt idx="19">
                  <c:v>10.708072104438513</c:v>
                </c:pt>
                <c:pt idx="20">
                  <c:v>11.588648570811705</c:v>
                </c:pt>
                <c:pt idx="21">
                  <c:v>12.778001549455064</c:v>
                </c:pt>
                <c:pt idx="22">
                  <c:v>14.00466032721762</c:v>
                </c:pt>
                <c:pt idx="23">
                  <c:v>15.263931300133743</c:v>
                </c:pt>
                <c:pt idx="24">
                  <c:v>16.962471460005453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3B-45BC-983B-7DDA3E503C06}"/>
            </c:ext>
          </c:extLst>
        </c:ser>
        <c:ser>
          <c:idx val="1"/>
          <c:order val="2"/>
          <c:tx>
            <c:v>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PD_character_sweep!$R$537:$R$561</c:f>
              <c:numCache>
                <c:formatCode>General</c:formatCode>
                <c:ptCount val="25"/>
                <c:pt idx="0">
                  <c:v>0</c:v>
                </c:pt>
                <c:pt idx="1">
                  <c:v>1.0473535052001308</c:v>
                </c:pt>
                <c:pt idx="2">
                  <c:v>2.1987018363426847</c:v>
                </c:pt>
                <c:pt idx="3">
                  <c:v>3.0102999566398116</c:v>
                </c:pt>
                <c:pt idx="4">
                  <c:v>4.0576534618399434</c:v>
                </c:pt>
                <c:pt idx="5">
                  <c:v>5.0267535919205057</c:v>
                </c:pt>
                <c:pt idx="6">
                  <c:v>6.1899841324424214</c:v>
                </c:pt>
                <c:pt idx="7">
                  <c:v>7.3312428057032468</c:v>
                </c:pt>
                <c:pt idx="8">
                  <c:v>8.5070191753225544</c:v>
                </c:pt>
                <c:pt idx="9">
                  <c:v>10.649682236485255</c:v>
                </c:pt>
                <c:pt idx="10">
                  <c:v>11.531216567242424</c:v>
                </c:pt>
                <c:pt idx="11">
                  <c:v>12.650323423924625</c:v>
                </c:pt>
                <c:pt idx="12">
                  <c:v>13.879557877654367</c:v>
                </c:pt>
                <c:pt idx="13">
                  <c:v>14.951657574133051</c:v>
                </c:pt>
                <c:pt idx="14">
                  <c:v>16.130245297554897</c:v>
                </c:pt>
                <c:pt idx="15">
                  <c:v>17.171407370790615</c:v>
                </c:pt>
                <c:pt idx="16">
                  <c:v>6.6617749093971126</c:v>
                </c:pt>
                <c:pt idx="17">
                  <c:v>7.9429788633420051</c:v>
                </c:pt>
                <c:pt idx="18">
                  <c:v>9.0555058553960031</c:v>
                </c:pt>
                <c:pt idx="19">
                  <c:v>10.295682306427089</c:v>
                </c:pt>
                <c:pt idx="20">
                  <c:v>11.199753170767501</c:v>
                </c:pt>
                <c:pt idx="21">
                  <c:v>12.344942751430008</c:v>
                </c:pt>
                <c:pt idx="22">
                  <c:v>13.552424818254686</c:v>
                </c:pt>
                <c:pt idx="23">
                  <c:v>14.807253789884879</c:v>
                </c:pt>
                <c:pt idx="24">
                  <c:v>16.580113966571126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3B-45BC-983B-7DDA3E503C06}"/>
            </c:ext>
          </c:extLst>
        </c:ser>
        <c:ser>
          <c:idx val="0"/>
          <c:order val="3"/>
          <c:tx>
            <c:v>20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PD_character_sweep!$R$504:$R$528</c:f>
              <c:numCache>
                <c:formatCode>General</c:formatCode>
                <c:ptCount val="25"/>
                <c:pt idx="0">
                  <c:v>0</c:v>
                </c:pt>
                <c:pt idx="1">
                  <c:v>1.1394335230683685</c:v>
                </c:pt>
                <c:pt idx="2">
                  <c:v>2.0411998265592475</c:v>
                </c:pt>
                <c:pt idx="3">
                  <c:v>2.7300127206373768</c:v>
                </c:pt>
                <c:pt idx="4">
                  <c:v>3.8916608436453251</c:v>
                </c:pt>
                <c:pt idx="5">
                  <c:v>4.8784512011143564</c:v>
                </c:pt>
                <c:pt idx="6">
                  <c:v>5.910646070264991</c:v>
                </c:pt>
                <c:pt idx="7">
                  <c:v>7.0969386972779196</c:v>
                </c:pt>
                <c:pt idx="8">
                  <c:v>8.2282164530310453</c:v>
                </c:pt>
                <c:pt idx="9">
                  <c:v>10.364292656266752</c:v>
                </c:pt>
                <c:pt idx="10">
                  <c:v>11.26293790693266</c:v>
                </c:pt>
                <c:pt idx="11">
                  <c:v>12.361592305796634</c:v>
                </c:pt>
                <c:pt idx="12">
                  <c:v>13.54588587877241</c:v>
                </c:pt>
                <c:pt idx="13">
                  <c:v>14.605219929002008</c:v>
                </c:pt>
                <c:pt idx="14">
                  <c:v>15.780658838360917</c:v>
                </c:pt>
                <c:pt idx="15">
                  <c:v>16.816933920045642</c:v>
                </c:pt>
                <c:pt idx="16">
                  <c:v>6.40978057358332</c:v>
                </c:pt>
                <c:pt idx="17">
                  <c:v>7.6155198856418194</c:v>
                </c:pt>
                <c:pt idx="18">
                  <c:v>8.7650650426588079</c:v>
                </c:pt>
                <c:pt idx="19">
                  <c:v>9.9782308074572548</c:v>
                </c:pt>
                <c:pt idx="20">
                  <c:v>10.863598306747484</c:v>
                </c:pt>
                <c:pt idx="21">
                  <c:v>12.027606873931997</c:v>
                </c:pt>
                <c:pt idx="22">
                  <c:v>13.185850100788254</c:v>
                </c:pt>
                <c:pt idx="23">
                  <c:v>14.456042032735976</c:v>
                </c:pt>
                <c:pt idx="24">
                  <c:v>16.242820958356685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F3B-45BC-983B-7DDA3E503C06}"/>
            </c:ext>
          </c:extLst>
        </c:ser>
        <c:ser>
          <c:idx val="4"/>
          <c:order val="4"/>
          <c:tx>
            <c:v>40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PD_character_sweep!$R$475:$R$499</c:f>
              <c:numCache>
                <c:formatCode>General</c:formatCode>
                <c:ptCount val="25"/>
                <c:pt idx="0">
                  <c:v>0</c:v>
                </c:pt>
                <c:pt idx="1">
                  <c:v>1.0790539730951965</c:v>
                </c:pt>
                <c:pt idx="2">
                  <c:v>1.7978740461564504</c:v>
                </c:pt>
                <c:pt idx="3">
                  <c:v>2.601937416925761</c:v>
                </c:pt>
                <c:pt idx="4">
                  <c:v>3.4343384421706862</c:v>
                </c:pt>
                <c:pt idx="5">
                  <c:v>4.3831917065871053</c:v>
                </c:pt>
                <c:pt idx="6">
                  <c:v>5.5815450562888067</c:v>
                </c:pt>
                <c:pt idx="7">
                  <c:v>6.5444806078765065</c:v>
                </c:pt>
                <c:pt idx="8">
                  <c:v>7.706632289910937</c:v>
                </c:pt>
                <c:pt idx="9">
                  <c:v>9.81806995173981</c:v>
                </c:pt>
                <c:pt idx="10">
                  <c:v>10.650335949863328</c:v>
                </c:pt>
                <c:pt idx="11">
                  <c:v>11.738583776233893</c:v>
                </c:pt>
                <c:pt idx="12">
                  <c:v>12.931641626061046</c:v>
                </c:pt>
                <c:pt idx="13">
                  <c:v>13.979400086720377</c:v>
                </c:pt>
                <c:pt idx="14">
                  <c:v>15.13763796627156</c:v>
                </c:pt>
                <c:pt idx="15">
                  <c:v>16.135979047217198</c:v>
                </c:pt>
                <c:pt idx="16">
                  <c:v>5.8502665202918216</c:v>
                </c:pt>
                <c:pt idx="17">
                  <c:v>7.1428676242012461</c:v>
                </c:pt>
                <c:pt idx="18">
                  <c:v>8.2390874094431883</c:v>
                </c:pt>
                <c:pt idx="19">
                  <c:v>9.3785209325115542</c:v>
                </c:pt>
                <c:pt idx="20">
                  <c:v>10.269834896855935</c:v>
                </c:pt>
                <c:pt idx="21">
                  <c:v>11.35662602000073</c:v>
                </c:pt>
                <c:pt idx="22">
                  <c:v>12.540334329877579</c:v>
                </c:pt>
                <c:pt idx="23">
                  <c:v>13.797470038460185</c:v>
                </c:pt>
                <c:pt idx="24">
                  <c:v>15.596918328338097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F3B-45BC-983B-7DDA3E503C06}"/>
            </c:ext>
          </c:extLst>
        </c:ser>
        <c:ser>
          <c:idx val="5"/>
          <c:order val="5"/>
          <c:tx>
            <c:v>60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PD_character_sweep!$R$444:$R$468</c:f>
              <c:numCache>
                <c:formatCode>General</c:formatCode>
                <c:ptCount val="25"/>
                <c:pt idx="0">
                  <c:v>0</c:v>
                </c:pt>
                <c:pt idx="1">
                  <c:v>0.85010789708348788</c:v>
                </c:pt>
                <c:pt idx="2">
                  <c:v>1.5607414553379408</c:v>
                </c:pt>
                <c:pt idx="3">
                  <c:v>2.3113882538658661</c:v>
                </c:pt>
                <c:pt idx="4">
                  <c:v>3.1828900110548695</c:v>
                </c:pt>
                <c:pt idx="5">
                  <c:v>4.1406950897257335</c:v>
                </c:pt>
                <c:pt idx="6">
                  <c:v>5.1458364624945503</c:v>
                </c:pt>
                <c:pt idx="7">
                  <c:v>6.1931899676946802</c:v>
                </c:pt>
                <c:pt idx="8">
                  <c:v>7.3065135234271157</c:v>
                </c:pt>
                <c:pt idx="9">
                  <c:v>9.3558895899018619</c:v>
                </c:pt>
                <c:pt idx="10">
                  <c:v>10.149970499016279</c:v>
                </c:pt>
                <c:pt idx="11">
                  <c:v>11.228797680559735</c:v>
                </c:pt>
                <c:pt idx="12">
                  <c:v>12.379782499168924</c:v>
                </c:pt>
                <c:pt idx="13">
                  <c:v>13.418888215270732</c:v>
                </c:pt>
                <c:pt idx="14">
                  <c:v>14.534009919612471</c:v>
                </c:pt>
                <c:pt idx="15">
                  <c:v>15.55649916900091</c:v>
                </c:pt>
                <c:pt idx="16">
                  <c:v>5.5237220713885478</c:v>
                </c:pt>
                <c:pt idx="17">
                  <c:v>6.6984437906180059</c:v>
                </c:pt>
                <c:pt idx="18">
                  <c:v>7.7815125038364368</c:v>
                </c:pt>
                <c:pt idx="19">
                  <c:v>8.8968017266699739</c:v>
                </c:pt>
                <c:pt idx="20">
                  <c:v>9.7212775072387885</c:v>
                </c:pt>
                <c:pt idx="21">
                  <c:v>10.830762899311489</c:v>
                </c:pt>
                <c:pt idx="22">
                  <c:v>11.959744083233355</c:v>
                </c:pt>
                <c:pt idx="23">
                  <c:v>13.205392366158977</c:v>
                </c:pt>
                <c:pt idx="24">
                  <c:v>14.999841376791666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F3B-45BC-983B-7DDA3E503C06}"/>
            </c:ext>
          </c:extLst>
        </c:ser>
        <c:ser>
          <c:idx val="6"/>
          <c:order val="6"/>
          <c:tx>
            <c:v>80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PD_character_sweep!$R$411:$R$435</c:f>
              <c:numCache>
                <c:formatCode>General</c:formatCode>
                <c:ptCount val="25"/>
                <c:pt idx="0">
                  <c:v>0</c:v>
                </c:pt>
                <c:pt idx="1">
                  <c:v>0.75250952419192441</c:v>
                </c:pt>
                <c:pt idx="2">
                  <c:v>1.3936845203094137</c:v>
                </c:pt>
                <c:pt idx="3">
                  <c:v>2.0994952631664869</c:v>
                </c:pt>
                <c:pt idx="4">
                  <c:v>2.8913077236427345</c:v>
                </c:pt>
                <c:pt idx="5">
                  <c:v>3.6629672717657282</c:v>
                </c:pt>
                <c:pt idx="6">
                  <c:v>4.731909610912302</c:v>
                </c:pt>
                <c:pt idx="7">
                  <c:v>5.6213204442801104</c:v>
                </c:pt>
                <c:pt idx="8">
                  <c:v>6.673267228405539</c:v>
                </c:pt>
                <c:pt idx="9">
                  <c:v>8.6476756680741094</c:v>
                </c:pt>
                <c:pt idx="10">
                  <c:v>9.4767211964468423</c:v>
                </c:pt>
                <c:pt idx="11">
                  <c:v>10.508916065597477</c:v>
                </c:pt>
                <c:pt idx="12">
                  <c:v>11.633870411197437</c:v>
                </c:pt>
                <c:pt idx="13">
                  <c:v>12.604581724683248</c:v>
                </c:pt>
                <c:pt idx="14">
                  <c:v>13.723147608655724</c:v>
                </c:pt>
                <c:pt idx="15">
                  <c:v>14.704184378827078</c:v>
                </c:pt>
                <c:pt idx="16">
                  <c:v>4.9249611628661683</c:v>
                </c:pt>
                <c:pt idx="17">
                  <c:v>6.1077522322617455</c:v>
                </c:pt>
                <c:pt idx="18">
                  <c:v>7.0595612519668478</c:v>
                </c:pt>
                <c:pt idx="19">
                  <c:v>8.1561364191343628</c:v>
                </c:pt>
                <c:pt idx="20">
                  <c:v>9.0014560634516219</c:v>
                </c:pt>
                <c:pt idx="21">
                  <c:v>10.092900757702303</c:v>
                </c:pt>
                <c:pt idx="22">
                  <c:v>11.175400145352688</c:v>
                </c:pt>
                <c:pt idx="23">
                  <c:v>12.413579905682729</c:v>
                </c:pt>
                <c:pt idx="24">
                  <c:v>14.239097637199547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F3B-45BC-983B-7DDA3E503C06}"/>
            </c:ext>
          </c:extLst>
        </c:ser>
        <c:ser>
          <c:idx val="7"/>
          <c:order val="7"/>
          <c:tx>
            <c:v>100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PD_character_sweep!$R$381:$R$405</c:f>
              <c:numCache>
                <c:formatCode>General</c:formatCode>
                <c:ptCount val="25"/>
                <c:pt idx="0">
                  <c:v>0</c:v>
                </c:pt>
                <c:pt idx="1">
                  <c:v>0.75250952419192441</c:v>
                </c:pt>
                <c:pt idx="2">
                  <c:v>1.4780161956780429</c:v>
                </c:pt>
                <c:pt idx="3">
                  <c:v>1.9522626949594235</c:v>
                </c:pt>
                <c:pt idx="4">
                  <c:v>2.3797824991689218</c:v>
                </c:pt>
                <c:pt idx="5">
                  <c:v>3.4028329481165471</c:v>
                </c:pt>
                <c:pt idx="6">
                  <c:v>4.2302435162549994</c:v>
                </c:pt>
                <c:pt idx="7">
                  <c:v>5.1097952198062995</c:v>
                </c:pt>
                <c:pt idx="8">
                  <c:v>6.0788953498868636</c:v>
                </c:pt>
                <c:pt idx="9">
                  <c:v>7.9541025582514937</c:v>
                </c:pt>
                <c:pt idx="10">
                  <c:v>8.7584307185108123</c:v>
                </c:pt>
                <c:pt idx="11">
                  <c:v>9.7337751987958594</c:v>
                </c:pt>
                <c:pt idx="12">
                  <c:v>10.840446169363284</c:v>
                </c:pt>
                <c:pt idx="13">
                  <c:v>11.823066707843511</c:v>
                </c:pt>
                <c:pt idx="14">
                  <c:v>12.897335406524343</c:v>
                </c:pt>
                <c:pt idx="15">
                  <c:v>13.826497348215513</c:v>
                </c:pt>
                <c:pt idx="16">
                  <c:v>4.5298757500294311</c:v>
                </c:pt>
                <c:pt idx="17">
                  <c:v>5.5237220713885478</c:v>
                </c:pt>
                <c:pt idx="18">
                  <c:v>6.4664212398070298</c:v>
                </c:pt>
                <c:pt idx="19">
                  <c:v>7.4986161089576644</c:v>
                </c:pt>
                <c:pt idx="20">
                  <c:v>8.2624995675922133</c:v>
                </c:pt>
                <c:pt idx="21">
                  <c:v>9.328575381507564</c:v>
                </c:pt>
                <c:pt idx="22">
                  <c:v>10.40324309510199</c:v>
                </c:pt>
                <c:pt idx="23">
                  <c:v>11.593395329615616</c:v>
                </c:pt>
                <c:pt idx="24">
                  <c:v>13.343450552469966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F3B-45BC-983B-7DDA3E503C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1858095"/>
        <c:axId val="981867663"/>
      </c:lineChart>
      <c:catAx>
        <c:axId val="9818580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RF gain index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1867663"/>
        <c:crosses val="autoZero"/>
        <c:auto val="1"/>
        <c:lblAlgn val="ctr"/>
        <c:lblOffset val="100"/>
        <c:noMultiLvlLbl val="0"/>
      </c:catAx>
      <c:valAx>
        <c:axId val="981867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PD_DAC(dbm)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1858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High_power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20度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PD_character_sweep!$M$520:$M$528</c:f>
              <c:numCache>
                <c:formatCode>General</c:formatCode>
                <c:ptCount val="9"/>
                <c:pt idx="0">
                  <c:v>12.487261974306127</c:v>
                </c:pt>
                <c:pt idx="1">
                  <c:v>13.693001286364627</c:v>
                </c:pt>
                <c:pt idx="2">
                  <c:v>14.842546443381616</c:v>
                </c:pt>
                <c:pt idx="3">
                  <c:v>16.055712208180061</c:v>
                </c:pt>
                <c:pt idx="4">
                  <c:v>16.941079707470291</c:v>
                </c:pt>
                <c:pt idx="5">
                  <c:v>18.105088274654804</c:v>
                </c:pt>
                <c:pt idx="6">
                  <c:v>19.263331501511061</c:v>
                </c:pt>
                <c:pt idx="7">
                  <c:v>20.533523433458782</c:v>
                </c:pt>
                <c:pt idx="8">
                  <c:v>22.320302359079491</c:v>
                </c:pt>
              </c:numCache>
            </c:numRef>
          </c:xVal>
          <c:yVal>
            <c:numRef>
              <c:f>PD_character_sweep!$D$520:$D$528</c:f>
              <c:numCache>
                <c:formatCode>General</c:formatCode>
                <c:ptCount val="9"/>
                <c:pt idx="0">
                  <c:v>11.04</c:v>
                </c:pt>
                <c:pt idx="1">
                  <c:v>12.26</c:v>
                </c:pt>
                <c:pt idx="2">
                  <c:v>13.35</c:v>
                </c:pt>
                <c:pt idx="3">
                  <c:v>14.53</c:v>
                </c:pt>
                <c:pt idx="4">
                  <c:v>15.4</c:v>
                </c:pt>
                <c:pt idx="5">
                  <c:v>16.510000000000002</c:v>
                </c:pt>
                <c:pt idx="6">
                  <c:v>17.62</c:v>
                </c:pt>
                <c:pt idx="7">
                  <c:v>18.77</c:v>
                </c:pt>
                <c:pt idx="8">
                  <c:v>20.34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C5-45E6-A812-F64A92ED6B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3934991"/>
        <c:axId val="1083935823"/>
      </c:scatterChart>
      <c:valAx>
        <c:axId val="1083934991"/>
        <c:scaling>
          <c:orientation val="minMax"/>
          <c:max val="23"/>
          <c:min val="1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PD_DAC(dbm)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83935823"/>
        <c:crosses val="autoZero"/>
        <c:crossBetween val="midCat"/>
      </c:valAx>
      <c:valAx>
        <c:axId val="1083935823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Pout(dbm)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83934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Lower_power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lower_power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PD_character_sweep!$M$511:$M$519</c:f>
              <c:numCache>
                <c:formatCode>General</c:formatCode>
                <c:ptCount val="9"/>
                <c:pt idx="0">
                  <c:v>13.174420098000727</c:v>
                </c:pt>
                <c:pt idx="1">
                  <c:v>14.305697853753854</c:v>
                </c:pt>
                <c:pt idx="2">
                  <c:v>16.441774056989559</c:v>
                </c:pt>
                <c:pt idx="3">
                  <c:v>17.340419307655466</c:v>
                </c:pt>
                <c:pt idx="4">
                  <c:v>18.439073706519441</c:v>
                </c:pt>
                <c:pt idx="5">
                  <c:v>19.623367279495216</c:v>
                </c:pt>
                <c:pt idx="6">
                  <c:v>20.682701329724814</c:v>
                </c:pt>
                <c:pt idx="7">
                  <c:v>21.858140239083724</c:v>
                </c:pt>
                <c:pt idx="8">
                  <c:v>22.894415320768449</c:v>
                </c:pt>
              </c:numCache>
            </c:numRef>
          </c:xVal>
          <c:yVal>
            <c:numRef>
              <c:f>PD_character_sweep!$D$511:$D$519</c:f>
              <c:numCache>
                <c:formatCode>General</c:formatCode>
                <c:ptCount val="9"/>
                <c:pt idx="0">
                  <c:v>0.4</c:v>
                </c:pt>
                <c:pt idx="1">
                  <c:v>1.59</c:v>
                </c:pt>
                <c:pt idx="2">
                  <c:v>3.67</c:v>
                </c:pt>
                <c:pt idx="3">
                  <c:v>4.55</c:v>
                </c:pt>
                <c:pt idx="4">
                  <c:v>5.61</c:v>
                </c:pt>
                <c:pt idx="5">
                  <c:v>6.8</c:v>
                </c:pt>
                <c:pt idx="6">
                  <c:v>7.82</c:v>
                </c:pt>
                <c:pt idx="7">
                  <c:v>8.9600000000000009</c:v>
                </c:pt>
                <c:pt idx="8">
                  <c:v>9.9600000000000009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E9-423C-AE63-41856E6EB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3949135"/>
        <c:axId val="1083947055"/>
      </c:scatterChart>
      <c:valAx>
        <c:axId val="1083949135"/>
        <c:scaling>
          <c:orientation val="minMax"/>
          <c:max val="23.5"/>
          <c:min val="1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PD_DAC(dbm)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83947055"/>
        <c:crosses val="autoZero"/>
        <c:crossBetween val="midCat"/>
      </c:valAx>
      <c:valAx>
        <c:axId val="1083947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Pout(dbm)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839491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Pout_delta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v>-40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'PD_character_re-sweep'!$Q$219:$Q$243</c:f>
              <c:numCache>
                <c:formatCode>General</c:formatCode>
                <c:ptCount val="25"/>
                <c:pt idx="0">
                  <c:v>0</c:v>
                </c:pt>
                <c:pt idx="1">
                  <c:v>1.0899999999999999</c:v>
                </c:pt>
                <c:pt idx="2">
                  <c:v>2.0199999999999996</c:v>
                </c:pt>
                <c:pt idx="3">
                  <c:v>2.8899999999999997</c:v>
                </c:pt>
                <c:pt idx="4">
                  <c:v>3.9599999999999995</c:v>
                </c:pt>
                <c:pt idx="5">
                  <c:v>4.8899999999999997</c:v>
                </c:pt>
                <c:pt idx="6">
                  <c:v>6.0299999999999994</c:v>
                </c:pt>
                <c:pt idx="7">
                  <c:v>7.09</c:v>
                </c:pt>
                <c:pt idx="8">
                  <c:v>8.19</c:v>
                </c:pt>
                <c:pt idx="9">
                  <c:v>10.29</c:v>
                </c:pt>
                <c:pt idx="10">
                  <c:v>11.21</c:v>
                </c:pt>
                <c:pt idx="11">
                  <c:v>12.29</c:v>
                </c:pt>
                <c:pt idx="12">
                  <c:v>13.489999999999998</c:v>
                </c:pt>
                <c:pt idx="13">
                  <c:v>14.530000000000001</c:v>
                </c:pt>
                <c:pt idx="14">
                  <c:v>15.690000000000001</c:v>
                </c:pt>
                <c:pt idx="15">
                  <c:v>16.71</c:v>
                </c:pt>
                <c:pt idx="16">
                  <c:v>17.78</c:v>
                </c:pt>
                <c:pt idx="17">
                  <c:v>19.009999999999998</c:v>
                </c:pt>
                <c:pt idx="18">
                  <c:v>20.14</c:v>
                </c:pt>
                <c:pt idx="19">
                  <c:v>21.310000000000002</c:v>
                </c:pt>
                <c:pt idx="20">
                  <c:v>22.150000000000002</c:v>
                </c:pt>
                <c:pt idx="21">
                  <c:v>23.26</c:v>
                </c:pt>
                <c:pt idx="22">
                  <c:v>24.34</c:v>
                </c:pt>
                <c:pt idx="23">
                  <c:v>25.42</c:v>
                </c:pt>
                <c:pt idx="24">
                  <c:v>26.87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53D-4F58-95A7-9410C9CB0064}"/>
            </c:ext>
          </c:extLst>
        </c:ser>
        <c:ser>
          <c:idx val="2"/>
          <c:order val="1"/>
          <c:tx>
            <c:v>-20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'PD_character_re-sweep'!$Q$190:$Q$214</c:f>
              <c:numCache>
                <c:formatCode>General</c:formatCode>
                <c:ptCount val="25"/>
                <c:pt idx="0">
                  <c:v>0</c:v>
                </c:pt>
                <c:pt idx="1">
                  <c:v>1.1000000000000005</c:v>
                </c:pt>
                <c:pt idx="2">
                  <c:v>2.0500000000000003</c:v>
                </c:pt>
                <c:pt idx="3">
                  <c:v>2.85</c:v>
                </c:pt>
                <c:pt idx="4">
                  <c:v>3.92</c:v>
                </c:pt>
                <c:pt idx="5">
                  <c:v>4.88</c:v>
                </c:pt>
                <c:pt idx="6">
                  <c:v>6.0200000000000005</c:v>
                </c:pt>
                <c:pt idx="7">
                  <c:v>7.1</c:v>
                </c:pt>
                <c:pt idx="8">
                  <c:v>8.2100000000000009</c:v>
                </c:pt>
                <c:pt idx="9">
                  <c:v>10.33</c:v>
                </c:pt>
                <c:pt idx="10">
                  <c:v>11.18</c:v>
                </c:pt>
                <c:pt idx="11">
                  <c:v>12.25</c:v>
                </c:pt>
                <c:pt idx="12">
                  <c:v>13.469999999999999</c:v>
                </c:pt>
                <c:pt idx="13">
                  <c:v>14.48</c:v>
                </c:pt>
                <c:pt idx="14">
                  <c:v>15.649999999999999</c:v>
                </c:pt>
                <c:pt idx="15">
                  <c:v>16.649999999999999</c:v>
                </c:pt>
                <c:pt idx="16">
                  <c:v>17.760000000000002</c:v>
                </c:pt>
                <c:pt idx="17">
                  <c:v>18.96</c:v>
                </c:pt>
                <c:pt idx="18">
                  <c:v>20.07</c:v>
                </c:pt>
                <c:pt idx="19">
                  <c:v>21.26</c:v>
                </c:pt>
                <c:pt idx="20">
                  <c:v>22.05</c:v>
                </c:pt>
                <c:pt idx="21">
                  <c:v>23.23</c:v>
                </c:pt>
                <c:pt idx="22">
                  <c:v>24.33</c:v>
                </c:pt>
                <c:pt idx="23">
                  <c:v>25.4</c:v>
                </c:pt>
                <c:pt idx="24">
                  <c:v>26.91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3D-4F58-95A7-9410C9CB0064}"/>
            </c:ext>
          </c:extLst>
        </c:ser>
        <c:ser>
          <c:idx val="1"/>
          <c:order val="2"/>
          <c:tx>
            <c:v>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'PD_character_re-sweep'!$Q$161:$Q$185</c:f>
              <c:numCache>
                <c:formatCode>General</c:formatCode>
                <c:ptCount val="25"/>
                <c:pt idx="0">
                  <c:v>0</c:v>
                </c:pt>
                <c:pt idx="1">
                  <c:v>1.0599999999999996</c:v>
                </c:pt>
                <c:pt idx="2">
                  <c:v>2</c:v>
                </c:pt>
                <c:pt idx="3">
                  <c:v>2.83</c:v>
                </c:pt>
                <c:pt idx="4">
                  <c:v>3.88</c:v>
                </c:pt>
                <c:pt idx="5">
                  <c:v>4.87</c:v>
                </c:pt>
                <c:pt idx="6">
                  <c:v>6</c:v>
                </c:pt>
                <c:pt idx="7">
                  <c:v>7</c:v>
                </c:pt>
                <c:pt idx="8">
                  <c:v>8.18</c:v>
                </c:pt>
                <c:pt idx="9">
                  <c:v>10.29</c:v>
                </c:pt>
                <c:pt idx="10">
                  <c:v>11.15</c:v>
                </c:pt>
                <c:pt idx="11">
                  <c:v>12.21</c:v>
                </c:pt>
                <c:pt idx="12">
                  <c:v>13.4</c:v>
                </c:pt>
                <c:pt idx="13">
                  <c:v>14.43</c:v>
                </c:pt>
                <c:pt idx="14">
                  <c:v>15.58</c:v>
                </c:pt>
                <c:pt idx="15">
                  <c:v>16.57</c:v>
                </c:pt>
                <c:pt idx="16">
                  <c:v>17.68</c:v>
                </c:pt>
                <c:pt idx="17">
                  <c:v>18.89</c:v>
                </c:pt>
                <c:pt idx="18">
                  <c:v>20</c:v>
                </c:pt>
                <c:pt idx="19">
                  <c:v>21.18</c:v>
                </c:pt>
                <c:pt idx="20">
                  <c:v>22.04</c:v>
                </c:pt>
                <c:pt idx="21">
                  <c:v>23.17</c:v>
                </c:pt>
                <c:pt idx="22">
                  <c:v>24.27</c:v>
                </c:pt>
                <c:pt idx="23">
                  <c:v>25.37</c:v>
                </c:pt>
                <c:pt idx="24">
                  <c:v>26.9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3D-4F58-95A7-9410C9CB0064}"/>
            </c:ext>
          </c:extLst>
        </c:ser>
        <c:ser>
          <c:idx val="0"/>
          <c:order val="3"/>
          <c:tx>
            <c:v>20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'PD_character_re-sweep'!$Q$128:$Q$152</c:f>
              <c:numCache>
                <c:formatCode>General</c:formatCode>
                <c:ptCount val="25"/>
                <c:pt idx="0">
                  <c:v>0</c:v>
                </c:pt>
                <c:pt idx="1">
                  <c:v>1.0999999999999996</c:v>
                </c:pt>
                <c:pt idx="2">
                  <c:v>2.0299999999999994</c:v>
                </c:pt>
                <c:pt idx="3">
                  <c:v>2.82</c:v>
                </c:pt>
                <c:pt idx="4">
                  <c:v>3.8999999999999995</c:v>
                </c:pt>
                <c:pt idx="5">
                  <c:v>4.8499999999999996</c:v>
                </c:pt>
                <c:pt idx="6">
                  <c:v>5.96</c:v>
                </c:pt>
                <c:pt idx="7">
                  <c:v>7</c:v>
                </c:pt>
                <c:pt idx="8">
                  <c:v>8.19</c:v>
                </c:pt>
                <c:pt idx="9">
                  <c:v>10.27</c:v>
                </c:pt>
                <c:pt idx="10">
                  <c:v>11.149999999999999</c:v>
                </c:pt>
                <c:pt idx="11">
                  <c:v>12.21</c:v>
                </c:pt>
                <c:pt idx="12">
                  <c:v>13.399999999999999</c:v>
                </c:pt>
                <c:pt idx="13">
                  <c:v>14.42</c:v>
                </c:pt>
                <c:pt idx="14">
                  <c:v>15.56</c:v>
                </c:pt>
                <c:pt idx="15">
                  <c:v>16.560000000000002</c:v>
                </c:pt>
                <c:pt idx="16">
                  <c:v>17.64</c:v>
                </c:pt>
                <c:pt idx="17">
                  <c:v>18.86</c:v>
                </c:pt>
                <c:pt idx="18">
                  <c:v>19.95</c:v>
                </c:pt>
                <c:pt idx="19">
                  <c:v>21.13</c:v>
                </c:pt>
                <c:pt idx="20">
                  <c:v>22</c:v>
                </c:pt>
                <c:pt idx="21">
                  <c:v>23.11</c:v>
                </c:pt>
                <c:pt idx="22">
                  <c:v>24.22</c:v>
                </c:pt>
                <c:pt idx="23">
                  <c:v>25.369999999999997</c:v>
                </c:pt>
                <c:pt idx="24">
                  <c:v>26.939999999999998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3D-4F58-95A7-9410C9CB0064}"/>
            </c:ext>
          </c:extLst>
        </c:ser>
        <c:ser>
          <c:idx val="4"/>
          <c:order val="4"/>
          <c:tx>
            <c:v>40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'PD_character_re-sweep'!$Q$99:$Q$123</c:f>
              <c:numCache>
                <c:formatCode>General</c:formatCode>
                <c:ptCount val="25"/>
                <c:pt idx="0">
                  <c:v>0</c:v>
                </c:pt>
                <c:pt idx="1">
                  <c:v>1.0899999999999999</c:v>
                </c:pt>
                <c:pt idx="2">
                  <c:v>2.0499999999999998</c:v>
                </c:pt>
                <c:pt idx="3">
                  <c:v>2.8499999999999996</c:v>
                </c:pt>
                <c:pt idx="4">
                  <c:v>3.89</c:v>
                </c:pt>
                <c:pt idx="5">
                  <c:v>4.8499999999999996</c:v>
                </c:pt>
                <c:pt idx="6">
                  <c:v>5.98</c:v>
                </c:pt>
                <c:pt idx="7">
                  <c:v>7.04</c:v>
                </c:pt>
                <c:pt idx="8">
                  <c:v>8.1999999999999993</c:v>
                </c:pt>
                <c:pt idx="9">
                  <c:v>10.25</c:v>
                </c:pt>
                <c:pt idx="10">
                  <c:v>11.15</c:v>
                </c:pt>
                <c:pt idx="11">
                  <c:v>12.2</c:v>
                </c:pt>
                <c:pt idx="12">
                  <c:v>13.370000000000001</c:v>
                </c:pt>
                <c:pt idx="13">
                  <c:v>14.4</c:v>
                </c:pt>
                <c:pt idx="14">
                  <c:v>15.55</c:v>
                </c:pt>
                <c:pt idx="15">
                  <c:v>16.53</c:v>
                </c:pt>
                <c:pt idx="16">
                  <c:v>17.600000000000001</c:v>
                </c:pt>
                <c:pt idx="17">
                  <c:v>18.810000000000002</c:v>
                </c:pt>
                <c:pt idx="18">
                  <c:v>19.899999999999999</c:v>
                </c:pt>
                <c:pt idx="19">
                  <c:v>21.09</c:v>
                </c:pt>
                <c:pt idx="20">
                  <c:v>21.96</c:v>
                </c:pt>
                <c:pt idx="21">
                  <c:v>23.08</c:v>
                </c:pt>
                <c:pt idx="22">
                  <c:v>24.18</c:v>
                </c:pt>
                <c:pt idx="23">
                  <c:v>25.35</c:v>
                </c:pt>
                <c:pt idx="24">
                  <c:v>26.95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53D-4F58-95A7-9410C9CB0064}"/>
            </c:ext>
          </c:extLst>
        </c:ser>
        <c:ser>
          <c:idx val="5"/>
          <c:order val="5"/>
          <c:tx>
            <c:v>60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'PD_character_re-sweep'!$Q$68:$Q$92</c:f>
              <c:numCache>
                <c:formatCode>General</c:formatCode>
                <c:ptCount val="25"/>
                <c:pt idx="0">
                  <c:v>0</c:v>
                </c:pt>
                <c:pt idx="1">
                  <c:v>1.0700000000000003</c:v>
                </c:pt>
                <c:pt idx="2">
                  <c:v>2.0200000000000005</c:v>
                </c:pt>
                <c:pt idx="3">
                  <c:v>2.8200000000000003</c:v>
                </c:pt>
                <c:pt idx="4">
                  <c:v>3.89</c:v>
                </c:pt>
                <c:pt idx="5">
                  <c:v>4.83</c:v>
                </c:pt>
                <c:pt idx="6">
                  <c:v>5.9700000000000006</c:v>
                </c:pt>
                <c:pt idx="7">
                  <c:v>7.0200000000000005</c:v>
                </c:pt>
                <c:pt idx="8">
                  <c:v>8.2200000000000006</c:v>
                </c:pt>
                <c:pt idx="9">
                  <c:v>10.27</c:v>
                </c:pt>
                <c:pt idx="10">
                  <c:v>11.14</c:v>
                </c:pt>
                <c:pt idx="11">
                  <c:v>12.2</c:v>
                </c:pt>
                <c:pt idx="12">
                  <c:v>13.370000000000001</c:v>
                </c:pt>
                <c:pt idx="13">
                  <c:v>14.41</c:v>
                </c:pt>
                <c:pt idx="14">
                  <c:v>15.52</c:v>
                </c:pt>
                <c:pt idx="15">
                  <c:v>16.5</c:v>
                </c:pt>
                <c:pt idx="16">
                  <c:v>17.57</c:v>
                </c:pt>
                <c:pt idx="17">
                  <c:v>18.77</c:v>
                </c:pt>
                <c:pt idx="18">
                  <c:v>19.82</c:v>
                </c:pt>
                <c:pt idx="19">
                  <c:v>21.02</c:v>
                </c:pt>
                <c:pt idx="20">
                  <c:v>21.880000000000003</c:v>
                </c:pt>
                <c:pt idx="21">
                  <c:v>23.02</c:v>
                </c:pt>
                <c:pt idx="22">
                  <c:v>24.12</c:v>
                </c:pt>
                <c:pt idx="23">
                  <c:v>25.29</c:v>
                </c:pt>
                <c:pt idx="24">
                  <c:v>26.92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53D-4F58-95A7-9410C9CB0064}"/>
            </c:ext>
          </c:extLst>
        </c:ser>
        <c:ser>
          <c:idx val="6"/>
          <c:order val="6"/>
          <c:tx>
            <c:v>80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'PD_character_re-sweep'!$Q$35:$Q$59</c:f>
              <c:numCache>
                <c:formatCode>General</c:formatCode>
                <c:ptCount val="25"/>
                <c:pt idx="0">
                  <c:v>0</c:v>
                </c:pt>
                <c:pt idx="1">
                  <c:v>1.0500000000000007</c:v>
                </c:pt>
                <c:pt idx="2">
                  <c:v>2.0000000000000009</c:v>
                </c:pt>
                <c:pt idx="3">
                  <c:v>2.8000000000000007</c:v>
                </c:pt>
                <c:pt idx="4">
                  <c:v>3.8500000000000005</c:v>
                </c:pt>
                <c:pt idx="5">
                  <c:v>4.7900000000000009</c:v>
                </c:pt>
                <c:pt idx="6">
                  <c:v>5.9300000000000006</c:v>
                </c:pt>
                <c:pt idx="7">
                  <c:v>6.98</c:v>
                </c:pt>
                <c:pt idx="8">
                  <c:v>8.15</c:v>
                </c:pt>
                <c:pt idx="9">
                  <c:v>10.200000000000001</c:v>
                </c:pt>
                <c:pt idx="10">
                  <c:v>11.07</c:v>
                </c:pt>
                <c:pt idx="11">
                  <c:v>12.100000000000001</c:v>
                </c:pt>
                <c:pt idx="12">
                  <c:v>13.27</c:v>
                </c:pt>
                <c:pt idx="13">
                  <c:v>14.3</c:v>
                </c:pt>
                <c:pt idx="14">
                  <c:v>15.4</c:v>
                </c:pt>
                <c:pt idx="15">
                  <c:v>16.399999999999999</c:v>
                </c:pt>
                <c:pt idx="16">
                  <c:v>17.440000000000001</c:v>
                </c:pt>
                <c:pt idx="17">
                  <c:v>18.600000000000001</c:v>
                </c:pt>
                <c:pt idx="18">
                  <c:v>19.700000000000003</c:v>
                </c:pt>
                <c:pt idx="19">
                  <c:v>20.86</c:v>
                </c:pt>
                <c:pt idx="20">
                  <c:v>21.72</c:v>
                </c:pt>
                <c:pt idx="21">
                  <c:v>22.85</c:v>
                </c:pt>
                <c:pt idx="22">
                  <c:v>23.97</c:v>
                </c:pt>
                <c:pt idx="23">
                  <c:v>25.150000000000002</c:v>
                </c:pt>
                <c:pt idx="24">
                  <c:v>26.87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53D-4F58-95A7-9410C9CB0064}"/>
            </c:ext>
          </c:extLst>
        </c:ser>
        <c:ser>
          <c:idx val="7"/>
          <c:order val="7"/>
          <c:tx>
            <c:v>100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'PD_character_re-sweep'!$Q$5:$Q$29</c:f>
              <c:numCache>
                <c:formatCode>General</c:formatCode>
                <c:ptCount val="25"/>
                <c:pt idx="0">
                  <c:v>0</c:v>
                </c:pt>
                <c:pt idx="1">
                  <c:v>1.0600000000000005</c:v>
                </c:pt>
                <c:pt idx="2">
                  <c:v>2</c:v>
                </c:pt>
                <c:pt idx="3">
                  <c:v>2.8000000000000007</c:v>
                </c:pt>
                <c:pt idx="4">
                  <c:v>3.9000000000000004</c:v>
                </c:pt>
                <c:pt idx="5">
                  <c:v>4.78</c:v>
                </c:pt>
                <c:pt idx="6">
                  <c:v>5.9</c:v>
                </c:pt>
                <c:pt idx="7">
                  <c:v>6.9700000000000006</c:v>
                </c:pt>
                <c:pt idx="8">
                  <c:v>8.15</c:v>
                </c:pt>
                <c:pt idx="9">
                  <c:v>10.200000000000001</c:v>
                </c:pt>
                <c:pt idx="10">
                  <c:v>11.05</c:v>
                </c:pt>
                <c:pt idx="11">
                  <c:v>12.11</c:v>
                </c:pt>
                <c:pt idx="12">
                  <c:v>13.24</c:v>
                </c:pt>
                <c:pt idx="13">
                  <c:v>14.260000000000002</c:v>
                </c:pt>
                <c:pt idx="14">
                  <c:v>15.36</c:v>
                </c:pt>
                <c:pt idx="15">
                  <c:v>16.32</c:v>
                </c:pt>
                <c:pt idx="16">
                  <c:v>17.36</c:v>
                </c:pt>
                <c:pt idx="17">
                  <c:v>18.54</c:v>
                </c:pt>
                <c:pt idx="18">
                  <c:v>19.61</c:v>
                </c:pt>
                <c:pt idx="19">
                  <c:v>20.77</c:v>
                </c:pt>
                <c:pt idx="20">
                  <c:v>21.630000000000003</c:v>
                </c:pt>
                <c:pt idx="21">
                  <c:v>22.73</c:v>
                </c:pt>
                <c:pt idx="22">
                  <c:v>23.86</c:v>
                </c:pt>
                <c:pt idx="23">
                  <c:v>25.04</c:v>
                </c:pt>
                <c:pt idx="24">
                  <c:v>26.729999999999997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53D-4F58-95A7-9410C9CB00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4206543"/>
        <c:axId val="984207791"/>
      </c:lineChart>
      <c:catAx>
        <c:axId val="9842065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RF gain index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4207791"/>
        <c:crosses val="autoZero"/>
        <c:auto val="1"/>
        <c:lblAlgn val="ctr"/>
        <c:lblOffset val="100"/>
        <c:noMultiLvlLbl val="0"/>
      </c:catAx>
      <c:valAx>
        <c:axId val="984207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Pout(dbm)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4206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PD_out_delta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v>-40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'PD_character_re-sweep'!$R$219:$R$243</c:f>
              <c:numCache>
                <c:formatCode>General</c:formatCode>
                <c:ptCount val="25"/>
                <c:pt idx="0">
                  <c:v>0</c:v>
                </c:pt>
                <c:pt idx="1">
                  <c:v>1.156387135303377</c:v>
                </c:pt>
                <c:pt idx="2">
                  <c:v>2.0687159364670356</c:v>
                </c:pt>
                <c:pt idx="3">
                  <c:v>2.9733385010401738</c:v>
                </c:pt>
                <c:pt idx="4">
                  <c:v>4.081249356510253</c:v>
                </c:pt>
                <c:pt idx="5">
                  <c:v>5.1244921706140536</c:v>
                </c:pt>
                <c:pt idx="6">
                  <c:v>6.2708799702989344</c:v>
                </c:pt>
                <c:pt idx="7">
                  <c:v>7.4502183206953498</c:v>
                </c:pt>
                <c:pt idx="8">
                  <c:v>8.6160528054258023</c:v>
                </c:pt>
                <c:pt idx="9">
                  <c:v>10.80406337076931</c:v>
                </c:pt>
                <c:pt idx="10">
                  <c:v>11.711560413801692</c:v>
                </c:pt>
                <c:pt idx="11">
                  <c:v>12.852902504169084</c:v>
                </c:pt>
                <c:pt idx="12">
                  <c:v>14.115626407924097</c:v>
                </c:pt>
                <c:pt idx="13">
                  <c:v>15.202947500897412</c:v>
                </c:pt>
                <c:pt idx="14">
                  <c:v>16.432853505423328</c:v>
                </c:pt>
                <c:pt idx="15">
                  <c:v>17.460797972258689</c:v>
                </c:pt>
                <c:pt idx="16">
                  <c:v>6.8702988509184815</c:v>
                </c:pt>
                <c:pt idx="17">
                  <c:v>8.1797971395206304</c:v>
                </c:pt>
                <c:pt idx="18">
                  <c:v>9.3243936647651715</c:v>
                </c:pt>
                <c:pt idx="19">
                  <c:v>10.545741061256788</c:v>
                </c:pt>
                <c:pt idx="20">
                  <c:v>11.445478235701259</c:v>
                </c:pt>
                <c:pt idx="21">
                  <c:v>12.665744862984795</c:v>
                </c:pt>
                <c:pt idx="22">
                  <c:v>13.841802171488261</c:v>
                </c:pt>
                <c:pt idx="23">
                  <c:v>15.101813556055834</c:v>
                </c:pt>
                <c:pt idx="24">
                  <c:v>16.813945628782932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A80-4825-90C9-E74629C0EBC7}"/>
            </c:ext>
          </c:extLst>
        </c:ser>
        <c:ser>
          <c:idx val="2"/>
          <c:order val="1"/>
          <c:tx>
            <c:v>-20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'PD_character_re-sweep'!$R$190:$R$214</c:f>
              <c:numCache>
                <c:formatCode>General</c:formatCode>
                <c:ptCount val="25"/>
                <c:pt idx="0">
                  <c:v>0</c:v>
                </c:pt>
                <c:pt idx="1">
                  <c:v>1.1809931207799433</c:v>
                </c:pt>
                <c:pt idx="2">
                  <c:v>2.4817768833870542</c:v>
                </c:pt>
                <c:pt idx="3">
                  <c:v>3.1875876262441274</c:v>
                </c:pt>
                <c:pt idx="4">
                  <c:v>4.327021149312495</c:v>
                </c:pt>
                <c:pt idx="5">
                  <c:v>5.3886685066446791</c:v>
                </c:pt>
                <c:pt idx="6">
                  <c:v>6.5721525622901762</c:v>
                </c:pt>
                <c:pt idx="7">
                  <c:v>7.6591679396663199</c:v>
                </c:pt>
                <c:pt idx="8">
                  <c:v>8.8460658129793028</c:v>
                </c:pt>
                <c:pt idx="9">
                  <c:v>10.990760747645643</c:v>
                </c:pt>
                <c:pt idx="10">
                  <c:v>11.909150353727055</c:v>
                </c:pt>
                <c:pt idx="11">
                  <c:v>13.032860759682054</c:v>
                </c:pt>
                <c:pt idx="12">
                  <c:v>14.266467878072111</c:v>
                </c:pt>
                <c:pt idx="13">
                  <c:v>15.362427068383189</c:v>
                </c:pt>
                <c:pt idx="14">
                  <c:v>16.562180239150692</c:v>
                </c:pt>
                <c:pt idx="15">
                  <c:v>17.620217500831082</c:v>
                </c:pt>
                <c:pt idx="16">
                  <c:v>6.9897000433601892</c:v>
                </c:pt>
                <c:pt idx="17">
                  <c:v>8.3197636269235158</c:v>
                </c:pt>
                <c:pt idx="18">
                  <c:v>9.4714769267472416</c:v>
                </c:pt>
                <c:pt idx="19">
                  <c:v>10.708072104438513</c:v>
                </c:pt>
                <c:pt idx="20">
                  <c:v>11.588648570811705</c:v>
                </c:pt>
                <c:pt idx="21">
                  <c:v>12.778001549455064</c:v>
                </c:pt>
                <c:pt idx="22">
                  <c:v>14.00466032721762</c:v>
                </c:pt>
                <c:pt idx="23">
                  <c:v>15.263931300133743</c:v>
                </c:pt>
                <c:pt idx="24">
                  <c:v>16.962471460005453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80-4825-90C9-E74629C0EBC7}"/>
            </c:ext>
          </c:extLst>
        </c:ser>
        <c:ser>
          <c:idx val="1"/>
          <c:order val="2"/>
          <c:tx>
            <c:v>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'PD_character_re-sweep'!$R$161:$R$185</c:f>
              <c:numCache>
                <c:formatCode>General</c:formatCode>
                <c:ptCount val="25"/>
                <c:pt idx="0">
                  <c:v>0</c:v>
                </c:pt>
                <c:pt idx="1">
                  <c:v>1.0473535052001308</c:v>
                </c:pt>
                <c:pt idx="2">
                  <c:v>2.1987018363426847</c:v>
                </c:pt>
                <c:pt idx="3">
                  <c:v>3.0102999566398116</c:v>
                </c:pt>
                <c:pt idx="4">
                  <c:v>4.0576534618399434</c:v>
                </c:pt>
                <c:pt idx="5">
                  <c:v>5.0267535919205057</c:v>
                </c:pt>
                <c:pt idx="6">
                  <c:v>6.1899841324424214</c:v>
                </c:pt>
                <c:pt idx="7">
                  <c:v>7.3312428057032468</c:v>
                </c:pt>
                <c:pt idx="8">
                  <c:v>8.5070191753225544</c:v>
                </c:pt>
                <c:pt idx="9">
                  <c:v>10.649682236485255</c:v>
                </c:pt>
                <c:pt idx="10">
                  <c:v>11.531216567242424</c:v>
                </c:pt>
                <c:pt idx="11">
                  <c:v>12.650323423924625</c:v>
                </c:pt>
                <c:pt idx="12">
                  <c:v>13.879557877654367</c:v>
                </c:pt>
                <c:pt idx="13">
                  <c:v>14.951657574133051</c:v>
                </c:pt>
                <c:pt idx="14">
                  <c:v>16.130245297554897</c:v>
                </c:pt>
                <c:pt idx="15">
                  <c:v>17.171407370790615</c:v>
                </c:pt>
                <c:pt idx="16">
                  <c:v>6.6617749093971126</c:v>
                </c:pt>
                <c:pt idx="17">
                  <c:v>7.9429788633420051</c:v>
                </c:pt>
                <c:pt idx="18">
                  <c:v>9.0555058553960031</c:v>
                </c:pt>
                <c:pt idx="19">
                  <c:v>10.295682306427089</c:v>
                </c:pt>
                <c:pt idx="20">
                  <c:v>11.199753170767501</c:v>
                </c:pt>
                <c:pt idx="21">
                  <c:v>12.344942751430008</c:v>
                </c:pt>
                <c:pt idx="22">
                  <c:v>13.552424818254686</c:v>
                </c:pt>
                <c:pt idx="23">
                  <c:v>14.807253789884879</c:v>
                </c:pt>
                <c:pt idx="24">
                  <c:v>16.580113966571126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80-4825-90C9-E74629C0EBC7}"/>
            </c:ext>
          </c:extLst>
        </c:ser>
        <c:ser>
          <c:idx val="0"/>
          <c:order val="3"/>
          <c:tx>
            <c:v>20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'PD_character_re-sweep'!$R$128:$R$152</c:f>
              <c:numCache>
                <c:formatCode>General</c:formatCode>
                <c:ptCount val="25"/>
                <c:pt idx="0">
                  <c:v>0</c:v>
                </c:pt>
                <c:pt idx="1">
                  <c:v>1.1394335230683685</c:v>
                </c:pt>
                <c:pt idx="2">
                  <c:v>2.0411998265592475</c:v>
                </c:pt>
                <c:pt idx="3">
                  <c:v>2.7300127206373768</c:v>
                </c:pt>
                <c:pt idx="4">
                  <c:v>3.8916608436453251</c:v>
                </c:pt>
                <c:pt idx="5">
                  <c:v>4.8784512011143564</c:v>
                </c:pt>
                <c:pt idx="6">
                  <c:v>5.910646070264991</c:v>
                </c:pt>
                <c:pt idx="7">
                  <c:v>7.0969386972779196</c:v>
                </c:pt>
                <c:pt idx="8">
                  <c:v>8.2282164530310453</c:v>
                </c:pt>
                <c:pt idx="9">
                  <c:v>10.364292656266752</c:v>
                </c:pt>
                <c:pt idx="10">
                  <c:v>11.26293790693266</c:v>
                </c:pt>
                <c:pt idx="11">
                  <c:v>12.361592305796634</c:v>
                </c:pt>
                <c:pt idx="12">
                  <c:v>13.54588587877241</c:v>
                </c:pt>
                <c:pt idx="13">
                  <c:v>14.605219929002008</c:v>
                </c:pt>
                <c:pt idx="14">
                  <c:v>15.780658838360917</c:v>
                </c:pt>
                <c:pt idx="15">
                  <c:v>16.816933920045642</c:v>
                </c:pt>
                <c:pt idx="16">
                  <c:v>6.40978057358332</c:v>
                </c:pt>
                <c:pt idx="17">
                  <c:v>7.6155198856418194</c:v>
                </c:pt>
                <c:pt idx="18">
                  <c:v>8.7650650426588079</c:v>
                </c:pt>
                <c:pt idx="19">
                  <c:v>9.9782308074572548</c:v>
                </c:pt>
                <c:pt idx="20">
                  <c:v>10.863598306747484</c:v>
                </c:pt>
                <c:pt idx="21">
                  <c:v>12.027606873931997</c:v>
                </c:pt>
                <c:pt idx="22">
                  <c:v>13.185850100788254</c:v>
                </c:pt>
                <c:pt idx="23">
                  <c:v>14.456042032735976</c:v>
                </c:pt>
                <c:pt idx="24">
                  <c:v>16.242820958356685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80-4825-90C9-E74629C0EBC7}"/>
            </c:ext>
          </c:extLst>
        </c:ser>
        <c:ser>
          <c:idx val="4"/>
          <c:order val="4"/>
          <c:tx>
            <c:v>40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'PD_character_re-sweep'!$R$99:$R$123</c:f>
              <c:numCache>
                <c:formatCode>General</c:formatCode>
                <c:ptCount val="25"/>
                <c:pt idx="0">
                  <c:v>0</c:v>
                </c:pt>
                <c:pt idx="1">
                  <c:v>1.0790539730951965</c:v>
                </c:pt>
                <c:pt idx="2">
                  <c:v>1.7978740461564504</c:v>
                </c:pt>
                <c:pt idx="3">
                  <c:v>2.601937416925761</c:v>
                </c:pt>
                <c:pt idx="4">
                  <c:v>3.4343384421706862</c:v>
                </c:pt>
                <c:pt idx="5">
                  <c:v>4.3831917065871053</c:v>
                </c:pt>
                <c:pt idx="6">
                  <c:v>5.5815450562888067</c:v>
                </c:pt>
                <c:pt idx="7">
                  <c:v>6.5444806078765065</c:v>
                </c:pt>
                <c:pt idx="8">
                  <c:v>7.706632289910937</c:v>
                </c:pt>
                <c:pt idx="9">
                  <c:v>9.81806995173981</c:v>
                </c:pt>
                <c:pt idx="10">
                  <c:v>10.650335949863328</c:v>
                </c:pt>
                <c:pt idx="11">
                  <c:v>11.738583776233893</c:v>
                </c:pt>
                <c:pt idx="12">
                  <c:v>12.931641626061046</c:v>
                </c:pt>
                <c:pt idx="13">
                  <c:v>13.979400086720377</c:v>
                </c:pt>
                <c:pt idx="14">
                  <c:v>15.13763796627156</c:v>
                </c:pt>
                <c:pt idx="15">
                  <c:v>16.135979047217198</c:v>
                </c:pt>
                <c:pt idx="16">
                  <c:v>5.8502665202918216</c:v>
                </c:pt>
                <c:pt idx="17">
                  <c:v>7.1428676242012461</c:v>
                </c:pt>
                <c:pt idx="18">
                  <c:v>8.2390874094431883</c:v>
                </c:pt>
                <c:pt idx="19">
                  <c:v>9.3785209325115542</c:v>
                </c:pt>
                <c:pt idx="20">
                  <c:v>10.269834896855935</c:v>
                </c:pt>
                <c:pt idx="21">
                  <c:v>11.35662602000073</c:v>
                </c:pt>
                <c:pt idx="22">
                  <c:v>12.540334329877579</c:v>
                </c:pt>
                <c:pt idx="23">
                  <c:v>13.797470038460185</c:v>
                </c:pt>
                <c:pt idx="24">
                  <c:v>15.596918328338097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A80-4825-90C9-E74629C0EBC7}"/>
            </c:ext>
          </c:extLst>
        </c:ser>
        <c:ser>
          <c:idx val="5"/>
          <c:order val="5"/>
          <c:tx>
            <c:v>60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'PD_character_re-sweep'!$R$68:$R$92</c:f>
              <c:numCache>
                <c:formatCode>General</c:formatCode>
                <c:ptCount val="25"/>
                <c:pt idx="0">
                  <c:v>0</c:v>
                </c:pt>
                <c:pt idx="1">
                  <c:v>0.85010789708348788</c:v>
                </c:pt>
                <c:pt idx="2">
                  <c:v>1.5607414553379408</c:v>
                </c:pt>
                <c:pt idx="3">
                  <c:v>2.3113882538658661</c:v>
                </c:pt>
                <c:pt idx="4">
                  <c:v>3.1828900110548695</c:v>
                </c:pt>
                <c:pt idx="5">
                  <c:v>4.1406950897257335</c:v>
                </c:pt>
                <c:pt idx="6">
                  <c:v>5.1458364624945503</c:v>
                </c:pt>
                <c:pt idx="7">
                  <c:v>6.1931899676946802</c:v>
                </c:pt>
                <c:pt idx="8">
                  <c:v>7.3065135234271157</c:v>
                </c:pt>
                <c:pt idx="9">
                  <c:v>9.3558895899018619</c:v>
                </c:pt>
                <c:pt idx="10">
                  <c:v>10.149970499016279</c:v>
                </c:pt>
                <c:pt idx="11">
                  <c:v>11.228797680559735</c:v>
                </c:pt>
                <c:pt idx="12">
                  <c:v>12.379782499168924</c:v>
                </c:pt>
                <c:pt idx="13">
                  <c:v>13.418888215270732</c:v>
                </c:pt>
                <c:pt idx="14">
                  <c:v>14.534009919612471</c:v>
                </c:pt>
                <c:pt idx="15">
                  <c:v>15.55649916900091</c:v>
                </c:pt>
                <c:pt idx="16">
                  <c:v>5.5237220713885478</c:v>
                </c:pt>
                <c:pt idx="17">
                  <c:v>6.6984437906180059</c:v>
                </c:pt>
                <c:pt idx="18">
                  <c:v>7.7815125038364368</c:v>
                </c:pt>
                <c:pt idx="19">
                  <c:v>8.8968017266699739</c:v>
                </c:pt>
                <c:pt idx="20">
                  <c:v>9.7212775072387885</c:v>
                </c:pt>
                <c:pt idx="21">
                  <c:v>10.830762899311489</c:v>
                </c:pt>
                <c:pt idx="22">
                  <c:v>11.959744083233355</c:v>
                </c:pt>
                <c:pt idx="23">
                  <c:v>13.205392366158977</c:v>
                </c:pt>
                <c:pt idx="24">
                  <c:v>14.999841376791666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A80-4825-90C9-E74629C0EBC7}"/>
            </c:ext>
          </c:extLst>
        </c:ser>
        <c:ser>
          <c:idx val="6"/>
          <c:order val="6"/>
          <c:tx>
            <c:v>80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'PD_character_re-sweep'!$R$35:$R$59</c:f>
              <c:numCache>
                <c:formatCode>General</c:formatCode>
                <c:ptCount val="25"/>
                <c:pt idx="0">
                  <c:v>0</c:v>
                </c:pt>
                <c:pt idx="1">
                  <c:v>0.75250952419192441</c:v>
                </c:pt>
                <c:pt idx="2">
                  <c:v>1.3936845203094137</c:v>
                </c:pt>
                <c:pt idx="3">
                  <c:v>2.0994952631664869</c:v>
                </c:pt>
                <c:pt idx="4">
                  <c:v>2.8913077236427345</c:v>
                </c:pt>
                <c:pt idx="5">
                  <c:v>3.6629672717657282</c:v>
                </c:pt>
                <c:pt idx="6">
                  <c:v>4.731909610912302</c:v>
                </c:pt>
                <c:pt idx="7">
                  <c:v>5.6213204442801104</c:v>
                </c:pt>
                <c:pt idx="8">
                  <c:v>6.673267228405539</c:v>
                </c:pt>
                <c:pt idx="9">
                  <c:v>8.6476756680741094</c:v>
                </c:pt>
                <c:pt idx="10">
                  <c:v>9.4767211964468423</c:v>
                </c:pt>
                <c:pt idx="11">
                  <c:v>10.508916065597477</c:v>
                </c:pt>
                <c:pt idx="12">
                  <c:v>11.633870411197437</c:v>
                </c:pt>
                <c:pt idx="13">
                  <c:v>12.604581724683248</c:v>
                </c:pt>
                <c:pt idx="14">
                  <c:v>13.723147608655724</c:v>
                </c:pt>
                <c:pt idx="15">
                  <c:v>14.704184378827078</c:v>
                </c:pt>
                <c:pt idx="16">
                  <c:v>4.9249611628661683</c:v>
                </c:pt>
                <c:pt idx="17">
                  <c:v>6.1077522322617455</c:v>
                </c:pt>
                <c:pt idx="18">
                  <c:v>7.0595612519668478</c:v>
                </c:pt>
                <c:pt idx="19">
                  <c:v>8.1561364191343628</c:v>
                </c:pt>
                <c:pt idx="20">
                  <c:v>9.0014560634516219</c:v>
                </c:pt>
                <c:pt idx="21">
                  <c:v>10.092900757702303</c:v>
                </c:pt>
                <c:pt idx="22">
                  <c:v>11.175400145352688</c:v>
                </c:pt>
                <c:pt idx="23">
                  <c:v>12.413579905682729</c:v>
                </c:pt>
                <c:pt idx="24">
                  <c:v>14.239097637199547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A80-4825-90C9-E74629C0EBC7}"/>
            </c:ext>
          </c:extLst>
        </c:ser>
        <c:ser>
          <c:idx val="7"/>
          <c:order val="7"/>
          <c:tx>
            <c:v>100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'PD_character_re-sweep'!$R$5:$R$29</c:f>
              <c:numCache>
                <c:formatCode>General</c:formatCode>
                <c:ptCount val="25"/>
                <c:pt idx="0">
                  <c:v>0</c:v>
                </c:pt>
                <c:pt idx="1">
                  <c:v>0.75250952419192441</c:v>
                </c:pt>
                <c:pt idx="2">
                  <c:v>1.4780161956780429</c:v>
                </c:pt>
                <c:pt idx="3">
                  <c:v>1.9522626949594235</c:v>
                </c:pt>
                <c:pt idx="4">
                  <c:v>2.3797824991689218</c:v>
                </c:pt>
                <c:pt idx="5">
                  <c:v>3.4028329481165471</c:v>
                </c:pt>
                <c:pt idx="6">
                  <c:v>4.2302435162549994</c:v>
                </c:pt>
                <c:pt idx="7">
                  <c:v>5.1097952198062995</c:v>
                </c:pt>
                <c:pt idx="8">
                  <c:v>6.0788953498868636</c:v>
                </c:pt>
                <c:pt idx="9">
                  <c:v>7.9541025582514937</c:v>
                </c:pt>
                <c:pt idx="10">
                  <c:v>8.7584307185108123</c:v>
                </c:pt>
                <c:pt idx="11">
                  <c:v>9.7337751987958594</c:v>
                </c:pt>
                <c:pt idx="12">
                  <c:v>10.840446169363284</c:v>
                </c:pt>
                <c:pt idx="13">
                  <c:v>11.823066707843511</c:v>
                </c:pt>
                <c:pt idx="14">
                  <c:v>12.897335406524343</c:v>
                </c:pt>
                <c:pt idx="15">
                  <c:v>13.826497348215513</c:v>
                </c:pt>
                <c:pt idx="16">
                  <c:v>4.5298757500294311</c:v>
                </c:pt>
                <c:pt idx="17">
                  <c:v>5.5237220713885478</c:v>
                </c:pt>
                <c:pt idx="18">
                  <c:v>6.4664212398070298</c:v>
                </c:pt>
                <c:pt idx="19">
                  <c:v>7.4986161089576644</c:v>
                </c:pt>
                <c:pt idx="20">
                  <c:v>8.2624995675922133</c:v>
                </c:pt>
                <c:pt idx="21">
                  <c:v>9.328575381507564</c:v>
                </c:pt>
                <c:pt idx="22">
                  <c:v>10.40324309510199</c:v>
                </c:pt>
                <c:pt idx="23">
                  <c:v>11.593395329615616</c:v>
                </c:pt>
                <c:pt idx="24">
                  <c:v>13.343450552469966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A80-4825-90C9-E74629C0EB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1858095"/>
        <c:axId val="981867663"/>
      </c:lineChart>
      <c:catAx>
        <c:axId val="9818580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RF gain index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1867663"/>
        <c:crosses val="autoZero"/>
        <c:auto val="1"/>
        <c:lblAlgn val="ctr"/>
        <c:lblOffset val="100"/>
        <c:noMultiLvlLbl val="0"/>
      </c:catAx>
      <c:valAx>
        <c:axId val="981867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PD_DAC(dbm)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1858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4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666750</xdr:colOff>
      <xdr:row>32</xdr:row>
      <xdr:rowOff>5442</xdr:rowOff>
    </xdr:from>
    <xdr:to>
      <xdr:col>19</xdr:col>
      <xdr:colOff>575582</xdr:colOff>
      <xdr:row>54</xdr:row>
      <xdr:rowOff>153760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152400</xdr:colOff>
      <xdr:row>78</xdr:row>
      <xdr:rowOff>57150</xdr:rowOff>
    </xdr:from>
    <xdr:to>
      <xdr:col>26</xdr:col>
      <xdr:colOff>247651</xdr:colOff>
      <xdr:row>93</xdr:row>
      <xdr:rowOff>85725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276225</xdr:colOff>
      <xdr:row>106</xdr:row>
      <xdr:rowOff>76200</xdr:rowOff>
    </xdr:from>
    <xdr:to>
      <xdr:col>26</xdr:col>
      <xdr:colOff>371476</xdr:colOff>
      <xdr:row>121</xdr:row>
      <xdr:rowOff>104775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1352550</xdr:colOff>
      <xdr:row>352</xdr:row>
      <xdr:rowOff>152400</xdr:rowOff>
    </xdr:from>
    <xdr:to>
      <xdr:col>6</xdr:col>
      <xdr:colOff>304800</xdr:colOff>
      <xdr:row>367</xdr:row>
      <xdr:rowOff>161925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160804</xdr:colOff>
      <xdr:row>352</xdr:row>
      <xdr:rowOff>81244</xdr:rowOff>
    </xdr:from>
    <xdr:to>
      <xdr:col>12</xdr:col>
      <xdr:colOff>662827</xdr:colOff>
      <xdr:row>367</xdr:row>
      <xdr:rowOff>80124</xdr:rowOff>
    </xdr:to>
    <xdr:graphicFrame macro="">
      <xdr:nvGraphicFramePr>
        <xdr:cNvPr id="6" name="图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19050</xdr:colOff>
      <xdr:row>522</xdr:row>
      <xdr:rowOff>171450</xdr:rowOff>
    </xdr:from>
    <xdr:to>
      <xdr:col>19</xdr:col>
      <xdr:colOff>361950</xdr:colOff>
      <xdr:row>538</xdr:row>
      <xdr:rowOff>0</xdr:rowOff>
    </xdr:to>
    <xdr:graphicFrame macro="">
      <xdr:nvGraphicFramePr>
        <xdr:cNvPr id="7" name="图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1000125</xdr:colOff>
      <xdr:row>506</xdr:row>
      <xdr:rowOff>85725</xdr:rowOff>
    </xdr:from>
    <xdr:to>
      <xdr:col>19</xdr:col>
      <xdr:colOff>285750</xdr:colOff>
      <xdr:row>521</xdr:row>
      <xdr:rowOff>114300</xdr:rowOff>
    </xdr:to>
    <xdr:graphicFrame macro="">
      <xdr:nvGraphicFramePr>
        <xdr:cNvPr id="8" name="图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342900</xdr:colOff>
      <xdr:row>3</xdr:row>
      <xdr:rowOff>133350</xdr:rowOff>
    </xdr:from>
    <xdr:to>
      <xdr:col>23</xdr:col>
      <xdr:colOff>371475</xdr:colOff>
      <xdr:row>18</xdr:row>
      <xdr:rowOff>142875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770404</xdr:colOff>
      <xdr:row>3</xdr:row>
      <xdr:rowOff>138394</xdr:rowOff>
    </xdr:from>
    <xdr:to>
      <xdr:col>31</xdr:col>
      <xdr:colOff>205627</xdr:colOff>
      <xdr:row>18</xdr:row>
      <xdr:rowOff>137274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19050</xdr:colOff>
      <xdr:row>146</xdr:row>
      <xdr:rowOff>171450</xdr:rowOff>
    </xdr:from>
    <xdr:to>
      <xdr:col>19</xdr:col>
      <xdr:colOff>361950</xdr:colOff>
      <xdr:row>162</xdr:row>
      <xdr:rowOff>0</xdr:rowOff>
    </xdr:to>
    <xdr:graphicFrame macro="">
      <xdr:nvGraphicFramePr>
        <xdr:cNvPr id="10" name="图表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1000125</xdr:colOff>
      <xdr:row>130</xdr:row>
      <xdr:rowOff>85725</xdr:rowOff>
    </xdr:from>
    <xdr:to>
      <xdr:col>19</xdr:col>
      <xdr:colOff>285750</xdr:colOff>
      <xdr:row>145</xdr:row>
      <xdr:rowOff>114300</xdr:rowOff>
    </xdr:to>
    <xdr:graphicFrame macro="">
      <xdr:nvGraphicFramePr>
        <xdr:cNvPr id="11" name="图表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542925</xdr:colOff>
      <xdr:row>17</xdr:row>
      <xdr:rowOff>66675</xdr:rowOff>
    </xdr:from>
    <xdr:to>
      <xdr:col>18</xdr:col>
      <xdr:colOff>409575</xdr:colOff>
      <xdr:row>32</xdr:row>
      <xdr:rowOff>104775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428625</xdr:colOff>
      <xdr:row>14</xdr:row>
      <xdr:rowOff>66675</xdr:rowOff>
    </xdr:from>
    <xdr:to>
      <xdr:col>10</xdr:col>
      <xdr:colOff>1104900</xdr:colOff>
      <xdr:row>29</xdr:row>
      <xdr:rowOff>95250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69</xdr:row>
      <xdr:rowOff>28575</xdr:rowOff>
    </xdr:from>
    <xdr:to>
      <xdr:col>19</xdr:col>
      <xdr:colOff>428625</xdr:colOff>
      <xdr:row>84</xdr:row>
      <xdr:rowOff>57150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J19"/>
  <sheetViews>
    <sheetView workbookViewId="0">
      <selection activeCell="J11" sqref="J11"/>
    </sheetView>
  </sheetViews>
  <sheetFormatPr defaultRowHeight="14.25" x14ac:dyDescent="0.2"/>
  <cols>
    <col min="3" max="3" width="12.375" bestFit="1" customWidth="1"/>
    <col min="4" max="4" width="16.875" bestFit="1" customWidth="1"/>
    <col min="5" max="9" width="4.5" bestFit="1" customWidth="1"/>
    <col min="10" max="10" width="14" bestFit="1" customWidth="1"/>
  </cols>
  <sheetData>
    <row r="4" spans="3:10" x14ac:dyDescent="0.2">
      <c r="C4" s="1" t="s">
        <v>0</v>
      </c>
      <c r="D4" s="1" t="s">
        <v>1</v>
      </c>
      <c r="E4" s="1"/>
      <c r="F4" s="1"/>
      <c r="G4" s="1"/>
      <c r="H4" s="1"/>
      <c r="I4" s="1"/>
      <c r="J4" s="1" t="s">
        <v>2</v>
      </c>
    </row>
    <row r="5" spans="3:10" x14ac:dyDescent="0.2">
      <c r="C5" s="1">
        <v>100</v>
      </c>
      <c r="D5" s="1">
        <v>653</v>
      </c>
      <c r="E5" s="1">
        <v>651</v>
      </c>
      <c r="F5" s="1">
        <v>650</v>
      </c>
      <c r="G5" s="1">
        <v>650</v>
      </c>
      <c r="H5" s="1">
        <v>649</v>
      </c>
      <c r="I5" s="1">
        <v>650</v>
      </c>
      <c r="J5" s="1">
        <v>651</v>
      </c>
    </row>
    <row r="6" spans="3:10" x14ac:dyDescent="0.2">
      <c r="C6" s="1">
        <v>90</v>
      </c>
      <c r="D6" s="1">
        <v>632</v>
      </c>
      <c r="E6" s="1">
        <v>633</v>
      </c>
      <c r="F6" s="1">
        <v>633</v>
      </c>
      <c r="G6" s="1">
        <v>633</v>
      </c>
      <c r="H6" s="1">
        <v>633</v>
      </c>
      <c r="I6" s="1">
        <v>632</v>
      </c>
      <c r="J6" s="1">
        <v>633</v>
      </c>
    </row>
    <row r="7" spans="3:10" x14ac:dyDescent="0.2">
      <c r="C7" s="1">
        <v>80</v>
      </c>
      <c r="D7" s="1">
        <v>614</v>
      </c>
      <c r="E7" s="1">
        <v>614</v>
      </c>
      <c r="F7" s="1">
        <v>614</v>
      </c>
      <c r="G7" s="1">
        <v>614</v>
      </c>
      <c r="H7" s="1">
        <v>614</v>
      </c>
      <c r="I7" s="1">
        <v>615</v>
      </c>
      <c r="J7" s="1">
        <v>614</v>
      </c>
    </row>
    <row r="8" spans="3:10" x14ac:dyDescent="0.2">
      <c r="C8" s="1">
        <v>70</v>
      </c>
      <c r="D8" s="1">
        <v>597</v>
      </c>
      <c r="E8" s="1">
        <v>596</v>
      </c>
      <c r="F8" s="1">
        <v>597</v>
      </c>
      <c r="G8" s="1">
        <v>597</v>
      </c>
      <c r="H8" s="1">
        <v>597</v>
      </c>
      <c r="I8" s="1">
        <v>597</v>
      </c>
      <c r="J8" s="1">
        <v>597</v>
      </c>
    </row>
    <row r="9" spans="3:10" x14ac:dyDescent="0.2">
      <c r="C9" s="1">
        <v>60</v>
      </c>
      <c r="D9" s="1">
        <v>580</v>
      </c>
      <c r="E9" s="1">
        <v>580</v>
      </c>
      <c r="F9" s="1">
        <v>580</v>
      </c>
      <c r="G9" s="1">
        <v>580</v>
      </c>
      <c r="H9" s="1">
        <v>580</v>
      </c>
      <c r="I9" s="1">
        <v>580</v>
      </c>
      <c r="J9" s="1">
        <v>580</v>
      </c>
    </row>
    <row r="10" spans="3:10" x14ac:dyDescent="0.2">
      <c r="C10" s="1">
        <v>50</v>
      </c>
      <c r="D10" s="1">
        <v>562</v>
      </c>
      <c r="E10" s="1">
        <v>563</v>
      </c>
      <c r="F10" s="1">
        <v>563</v>
      </c>
      <c r="G10" s="1">
        <v>562</v>
      </c>
      <c r="H10" s="1">
        <v>562</v>
      </c>
      <c r="I10" s="1">
        <v>562</v>
      </c>
      <c r="J10" s="1">
        <v>562</v>
      </c>
    </row>
    <row r="11" spans="3:10" x14ac:dyDescent="0.2">
      <c r="C11" s="1">
        <v>40</v>
      </c>
      <c r="D11" s="1">
        <v>543</v>
      </c>
      <c r="E11" s="1">
        <v>543</v>
      </c>
      <c r="F11" s="1">
        <v>543</v>
      </c>
      <c r="G11" s="1">
        <v>543</v>
      </c>
      <c r="H11" s="1">
        <v>543</v>
      </c>
      <c r="I11" s="1">
        <v>544</v>
      </c>
      <c r="J11" s="1">
        <v>543</v>
      </c>
    </row>
    <row r="12" spans="3:10" x14ac:dyDescent="0.2">
      <c r="C12" s="1">
        <v>30</v>
      </c>
      <c r="D12" s="1">
        <v>527</v>
      </c>
      <c r="E12" s="1">
        <v>527</v>
      </c>
      <c r="F12" s="1">
        <v>527</v>
      </c>
      <c r="G12" s="1">
        <v>527</v>
      </c>
      <c r="H12" s="1">
        <v>527</v>
      </c>
      <c r="I12" s="1">
        <v>527</v>
      </c>
      <c r="J12" s="1">
        <v>527</v>
      </c>
    </row>
    <row r="13" spans="3:10" x14ac:dyDescent="0.2">
      <c r="C13" s="1">
        <v>20</v>
      </c>
      <c r="D13" s="1">
        <v>507</v>
      </c>
      <c r="E13" s="1">
        <v>507</v>
      </c>
      <c r="F13" s="1">
        <v>507</v>
      </c>
      <c r="G13" s="1">
        <v>507</v>
      </c>
      <c r="H13" s="1">
        <v>507</v>
      </c>
      <c r="I13" s="1">
        <v>507</v>
      </c>
      <c r="J13" s="1">
        <v>507</v>
      </c>
    </row>
    <row r="14" spans="3:10" x14ac:dyDescent="0.2">
      <c r="C14" s="1">
        <v>10</v>
      </c>
      <c r="D14" s="1">
        <v>490</v>
      </c>
      <c r="E14" s="1">
        <v>490</v>
      </c>
      <c r="F14" s="1">
        <v>490</v>
      </c>
      <c r="G14" s="1">
        <v>490</v>
      </c>
      <c r="H14" s="1">
        <v>490</v>
      </c>
      <c r="I14" s="1">
        <v>490</v>
      </c>
      <c r="J14" s="1">
        <v>490</v>
      </c>
    </row>
    <row r="15" spans="3:10" x14ac:dyDescent="0.2">
      <c r="C15" s="1">
        <v>0</v>
      </c>
      <c r="D15" s="1">
        <v>473</v>
      </c>
      <c r="E15" s="1">
        <v>473</v>
      </c>
      <c r="F15" s="1">
        <v>473</v>
      </c>
      <c r="G15" s="1">
        <v>473</v>
      </c>
      <c r="H15" s="1">
        <v>473</v>
      </c>
      <c r="I15" s="1">
        <v>473</v>
      </c>
      <c r="J15" s="1">
        <v>473</v>
      </c>
    </row>
    <row r="16" spans="3:10" x14ac:dyDescent="0.2">
      <c r="C16" s="1">
        <v>-10</v>
      </c>
      <c r="D16" s="1">
        <v>456</v>
      </c>
      <c r="E16" s="1">
        <v>456</v>
      </c>
      <c r="F16" s="1">
        <v>456</v>
      </c>
      <c r="G16" s="1">
        <v>456</v>
      </c>
      <c r="H16" s="1">
        <v>456</v>
      </c>
      <c r="I16" s="1">
        <v>456</v>
      </c>
      <c r="J16" s="1">
        <v>456</v>
      </c>
    </row>
    <row r="17" spans="3:10" x14ac:dyDescent="0.2">
      <c r="C17" s="1">
        <v>-20</v>
      </c>
      <c r="D17" s="1">
        <v>439</v>
      </c>
      <c r="E17" s="1">
        <v>439</v>
      </c>
      <c r="F17" s="1">
        <v>438</v>
      </c>
      <c r="G17" s="1">
        <v>439</v>
      </c>
      <c r="H17" s="1">
        <v>439</v>
      </c>
      <c r="I17" s="1">
        <v>439</v>
      </c>
      <c r="J17" s="1">
        <v>439</v>
      </c>
    </row>
    <row r="18" spans="3:10" x14ac:dyDescent="0.2">
      <c r="C18" s="1">
        <v>-30</v>
      </c>
      <c r="D18" s="1">
        <v>422</v>
      </c>
      <c r="E18" s="1">
        <v>421</v>
      </c>
      <c r="F18" s="1">
        <v>422</v>
      </c>
      <c r="G18" s="1">
        <v>422</v>
      </c>
      <c r="H18" s="1">
        <v>422</v>
      </c>
      <c r="I18" s="1">
        <v>422</v>
      </c>
      <c r="J18" s="1">
        <v>422</v>
      </c>
    </row>
    <row r="19" spans="3:10" x14ac:dyDescent="0.2">
      <c r="C19" s="1">
        <v>-40</v>
      </c>
      <c r="D19" s="1">
        <v>405</v>
      </c>
      <c r="E19" s="1">
        <v>405</v>
      </c>
      <c r="F19" s="1">
        <v>404</v>
      </c>
      <c r="G19" s="1">
        <v>404</v>
      </c>
      <c r="H19" s="1">
        <v>405</v>
      </c>
      <c r="I19" s="1">
        <v>404</v>
      </c>
      <c r="J19" s="1">
        <v>405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O43"/>
  <sheetViews>
    <sheetView topLeftCell="A19" workbookViewId="0">
      <selection activeCell="A6" activeCellId="1" sqref="E6:F6 A6"/>
    </sheetView>
  </sheetViews>
  <sheetFormatPr defaultColWidth="9.125" defaultRowHeight="14.25" x14ac:dyDescent="0.2"/>
  <cols>
    <col min="1" max="1" width="13.375" style="39" bestFit="1" customWidth="1"/>
    <col min="2" max="2" width="16" style="39" bestFit="1" customWidth="1"/>
    <col min="3" max="3" width="17.875" style="39" bestFit="1" customWidth="1"/>
    <col min="4" max="4" width="9.875" style="39" bestFit="1" customWidth="1"/>
    <col min="5" max="5" width="12.125" style="39" bestFit="1" customWidth="1"/>
    <col min="6" max="6" width="11.875" style="39" bestFit="1" customWidth="1"/>
    <col min="7" max="7" width="8.875" style="39" bestFit="1" customWidth="1"/>
    <col min="8" max="9" width="8.75" style="39" customWidth="1"/>
    <col min="10" max="10" width="20.375" style="39" customWidth="1"/>
    <col min="11" max="11" width="8.125" style="39" bestFit="1" customWidth="1"/>
    <col min="12" max="12" width="11.875" style="39" bestFit="1" customWidth="1"/>
    <col min="13" max="13" width="16.5" style="39" bestFit="1" customWidth="1"/>
    <col min="14" max="14" width="8.5" style="39" bestFit="1" customWidth="1"/>
    <col min="15" max="15" width="12.75" style="39" bestFit="1" customWidth="1"/>
    <col min="16" max="17" width="13.875" style="39" bestFit="1" customWidth="1"/>
    <col min="18" max="18" width="12.75" style="39" bestFit="1" customWidth="1"/>
    <col min="19" max="20" width="13.875" style="39" bestFit="1" customWidth="1"/>
    <col min="21" max="21" width="9.125" style="39"/>
    <col min="22" max="22" width="15.5" style="39" bestFit="1" customWidth="1"/>
    <col min="23" max="23" width="14" style="39" bestFit="1" customWidth="1"/>
    <col min="24" max="24" width="7.5" style="39" bestFit="1" customWidth="1"/>
    <col min="25" max="16384" width="9.125" style="39"/>
  </cols>
  <sheetData>
    <row r="5" spans="1:11" x14ac:dyDescent="0.2">
      <c r="A5" s="39" t="s">
        <v>91</v>
      </c>
      <c r="G5" s="51" t="s">
        <v>90</v>
      </c>
      <c r="H5" s="51"/>
      <c r="I5" s="51"/>
    </row>
    <row r="6" spans="1:11" x14ac:dyDescent="0.2">
      <c r="A6" s="39" t="s">
        <v>3</v>
      </c>
      <c r="B6" s="29" t="s">
        <v>72</v>
      </c>
      <c r="C6" s="8" t="s">
        <v>74</v>
      </c>
      <c r="D6" s="39" t="s">
        <v>88</v>
      </c>
      <c r="E6" s="39" t="s">
        <v>71</v>
      </c>
      <c r="F6" s="39" t="s">
        <v>8</v>
      </c>
      <c r="G6" s="30" t="s">
        <v>81</v>
      </c>
      <c r="H6" s="30" t="s">
        <v>82</v>
      </c>
      <c r="I6" s="39" t="s">
        <v>89</v>
      </c>
      <c r="J6" s="39" t="s">
        <v>85</v>
      </c>
      <c r="K6" s="39" t="s">
        <v>70</v>
      </c>
    </row>
    <row r="7" spans="1:11" x14ac:dyDescent="0.2">
      <c r="A7" s="39">
        <v>22</v>
      </c>
      <c r="B7" s="39">
        <v>17</v>
      </c>
      <c r="C7" s="39">
        <v>16</v>
      </c>
      <c r="D7" s="40">
        <f t="shared" ref="D7:D21" si="0">C7-B7</f>
        <v>-1</v>
      </c>
      <c r="E7" s="39">
        <v>100</v>
      </c>
      <c r="F7" s="39">
        <v>654</v>
      </c>
      <c r="G7" s="39">
        <v>-25.1</v>
      </c>
      <c r="H7" s="39">
        <v>-29.5</v>
      </c>
      <c r="I7" s="39">
        <f>H7-G7</f>
        <v>-4.3999999999999986</v>
      </c>
      <c r="J7" s="39">
        <v>16.2</v>
      </c>
    </row>
    <row r="8" spans="1:11" x14ac:dyDescent="0.2">
      <c r="B8" s="39">
        <v>17</v>
      </c>
      <c r="C8" s="39">
        <v>16.350000000000001</v>
      </c>
      <c r="D8" s="40">
        <f t="shared" si="0"/>
        <v>-0.64999999999999858</v>
      </c>
      <c r="E8" s="39">
        <v>90</v>
      </c>
      <c r="F8" s="39">
        <v>636</v>
      </c>
      <c r="G8" s="39">
        <v>-25.1</v>
      </c>
      <c r="H8" s="39">
        <v>-30</v>
      </c>
      <c r="I8" s="39">
        <f t="shared" ref="I8:I21" si="1">H8-G8</f>
        <v>-4.8999999999999986</v>
      </c>
      <c r="J8" s="39">
        <v>16.399999999999999</v>
      </c>
    </row>
    <row r="9" spans="1:11" x14ac:dyDescent="0.2">
      <c r="B9" s="39">
        <v>17</v>
      </c>
      <c r="C9" s="39">
        <v>16.7</v>
      </c>
      <c r="D9" s="40">
        <f t="shared" si="0"/>
        <v>-0.30000000000000071</v>
      </c>
      <c r="E9" s="39">
        <v>80</v>
      </c>
      <c r="F9" s="39">
        <v>618</v>
      </c>
      <c r="G9" s="39">
        <v>-24.5</v>
      </c>
      <c r="H9" s="39">
        <v>-28.5</v>
      </c>
      <c r="I9" s="39">
        <f t="shared" si="1"/>
        <v>-4</v>
      </c>
      <c r="J9" s="39">
        <v>17</v>
      </c>
    </row>
    <row r="10" spans="1:11" x14ac:dyDescent="0.2">
      <c r="B10" s="39">
        <v>17</v>
      </c>
      <c r="C10" s="39">
        <v>17.29</v>
      </c>
      <c r="D10" s="40">
        <f t="shared" si="0"/>
        <v>0.28999999999999915</v>
      </c>
      <c r="E10" s="39">
        <v>70</v>
      </c>
      <c r="F10" s="39">
        <v>601</v>
      </c>
      <c r="G10" s="39">
        <v>-24.2</v>
      </c>
      <c r="H10" s="39">
        <v>-28.3</v>
      </c>
      <c r="I10" s="39">
        <f t="shared" si="1"/>
        <v>-4.1000000000000014</v>
      </c>
      <c r="J10" s="39">
        <v>17.2</v>
      </c>
    </row>
    <row r="11" spans="1:11" x14ac:dyDescent="0.2">
      <c r="B11" s="39">
        <v>17</v>
      </c>
      <c r="C11" s="39">
        <v>17.350000000000001</v>
      </c>
      <c r="D11" s="40">
        <f t="shared" si="0"/>
        <v>0.35000000000000142</v>
      </c>
      <c r="E11" s="39">
        <v>60</v>
      </c>
      <c r="F11" s="39">
        <v>583</v>
      </c>
      <c r="G11" s="39">
        <v>-24.1</v>
      </c>
      <c r="H11" s="39">
        <v>-28.2</v>
      </c>
      <c r="I11" s="39">
        <f t="shared" si="1"/>
        <v>-4.0999999999999979</v>
      </c>
      <c r="J11" s="39">
        <v>17.399999999999999</v>
      </c>
    </row>
    <row r="12" spans="1:11" x14ac:dyDescent="0.2">
      <c r="B12" s="39">
        <v>17</v>
      </c>
      <c r="C12" s="39">
        <v>17.36</v>
      </c>
      <c r="D12" s="40">
        <f t="shared" si="0"/>
        <v>0.35999999999999943</v>
      </c>
      <c r="E12" s="39">
        <v>50</v>
      </c>
      <c r="F12" s="39">
        <v>566</v>
      </c>
      <c r="G12" s="39">
        <v>-24.1</v>
      </c>
      <c r="H12" s="39">
        <v>-28.35</v>
      </c>
      <c r="I12" s="39">
        <f t="shared" si="1"/>
        <v>-4.25</v>
      </c>
      <c r="J12" s="39">
        <v>17.3</v>
      </c>
    </row>
    <row r="13" spans="1:11" x14ac:dyDescent="0.2">
      <c r="B13" s="39">
        <v>17</v>
      </c>
      <c r="C13" s="39">
        <v>17.25</v>
      </c>
      <c r="D13" s="40">
        <f t="shared" si="0"/>
        <v>0.25</v>
      </c>
      <c r="E13" s="39">
        <v>40</v>
      </c>
      <c r="F13" s="39">
        <v>546</v>
      </c>
      <c r="G13" s="39">
        <v>-24.2</v>
      </c>
      <c r="H13" s="39">
        <v>-28.6</v>
      </c>
      <c r="I13" s="39">
        <f t="shared" si="1"/>
        <v>-4.4000000000000021</v>
      </c>
      <c r="J13" s="39">
        <v>17.2</v>
      </c>
    </row>
    <row r="14" spans="1:11" x14ac:dyDescent="0.2">
      <c r="B14" s="39">
        <v>17</v>
      </c>
      <c r="C14" s="39">
        <v>17.23</v>
      </c>
      <c r="D14" s="40">
        <f t="shared" si="0"/>
        <v>0.23000000000000043</v>
      </c>
      <c r="E14" s="39">
        <v>30</v>
      </c>
      <c r="F14" s="39">
        <v>530</v>
      </c>
      <c r="G14" s="39">
        <v>-24.2</v>
      </c>
      <c r="H14" s="39">
        <v>-28.55</v>
      </c>
      <c r="I14" s="39">
        <f t="shared" si="1"/>
        <v>-4.3500000000000014</v>
      </c>
      <c r="J14" s="39">
        <v>17.170000000000002</v>
      </c>
    </row>
    <row r="15" spans="1:11" x14ac:dyDescent="0.2">
      <c r="B15" s="39">
        <v>17</v>
      </c>
      <c r="C15" s="39">
        <v>17.2</v>
      </c>
      <c r="D15" s="40">
        <f t="shared" si="0"/>
        <v>0.19999999999999929</v>
      </c>
      <c r="E15" s="39">
        <v>20</v>
      </c>
      <c r="F15" s="39">
        <v>513</v>
      </c>
      <c r="G15" s="39">
        <v>-24.4</v>
      </c>
      <c r="H15" s="39">
        <v>-28.7</v>
      </c>
      <c r="I15" s="39">
        <f t="shared" si="1"/>
        <v>-4.3000000000000007</v>
      </c>
      <c r="J15" s="39">
        <v>17.149999999999999</v>
      </c>
    </row>
    <row r="16" spans="1:11" x14ac:dyDescent="0.2">
      <c r="B16" s="39">
        <v>17</v>
      </c>
      <c r="C16" s="39">
        <v>17.2</v>
      </c>
      <c r="D16" s="40">
        <f t="shared" si="0"/>
        <v>0.19999999999999929</v>
      </c>
      <c r="E16" s="39">
        <v>10</v>
      </c>
      <c r="F16" s="39">
        <v>491</v>
      </c>
      <c r="G16" s="39">
        <v>-24.4</v>
      </c>
      <c r="H16" s="39">
        <v>-28.5</v>
      </c>
      <c r="I16" s="39">
        <f t="shared" si="1"/>
        <v>-4.1000000000000014</v>
      </c>
      <c r="J16" s="39">
        <v>17.100000000000001</v>
      </c>
    </row>
    <row r="17" spans="1:15" x14ac:dyDescent="0.2">
      <c r="B17" s="39">
        <v>17</v>
      </c>
      <c r="C17" s="39">
        <v>17.149999999999999</v>
      </c>
      <c r="D17" s="40">
        <f t="shared" si="0"/>
        <v>0.14999999999999858</v>
      </c>
      <c r="E17" s="39">
        <v>0</v>
      </c>
      <c r="F17" s="39">
        <v>478</v>
      </c>
      <c r="G17" s="39">
        <v>-24.5</v>
      </c>
      <c r="H17" s="39">
        <v>-28.6</v>
      </c>
      <c r="I17" s="39">
        <f t="shared" si="1"/>
        <v>-4.1000000000000014</v>
      </c>
      <c r="J17" s="39">
        <v>17.100000000000001</v>
      </c>
      <c r="M17" s="39" t="s">
        <v>81</v>
      </c>
      <c r="N17" s="39" t="s">
        <v>82</v>
      </c>
      <c r="O17" s="39" t="s">
        <v>70</v>
      </c>
    </row>
    <row r="18" spans="1:15" x14ac:dyDescent="0.2">
      <c r="B18" s="39">
        <v>17</v>
      </c>
      <c r="C18" s="39">
        <v>17.100000000000001</v>
      </c>
      <c r="D18" s="40">
        <f t="shared" si="0"/>
        <v>0.10000000000000142</v>
      </c>
      <c r="E18" s="39">
        <v>-10</v>
      </c>
      <c r="F18" s="39">
        <v>455</v>
      </c>
      <c r="G18" s="39">
        <v>-24.6</v>
      </c>
      <c r="H18" s="39">
        <v>-28.5</v>
      </c>
      <c r="I18" s="39">
        <f t="shared" si="1"/>
        <v>-3.8999999999999986</v>
      </c>
      <c r="J18" s="39">
        <v>17</v>
      </c>
      <c r="L18" s="39">
        <v>16.940000000000001</v>
      </c>
      <c r="M18" s="39">
        <v>-24.6</v>
      </c>
      <c r="N18" s="39">
        <v>-28.6</v>
      </c>
    </row>
    <row r="19" spans="1:15" x14ac:dyDescent="0.2">
      <c r="B19" s="39">
        <v>17</v>
      </c>
      <c r="C19" s="39">
        <v>17.100000000000001</v>
      </c>
      <c r="D19" s="40">
        <f t="shared" si="0"/>
        <v>0.10000000000000142</v>
      </c>
      <c r="E19" s="39">
        <v>-20</v>
      </c>
      <c r="F19" s="39">
        <v>437</v>
      </c>
      <c r="G19" s="39">
        <v>-24.7</v>
      </c>
      <c r="H19" s="39">
        <v>-28.2</v>
      </c>
      <c r="I19" s="39">
        <f t="shared" si="1"/>
        <v>-3.5</v>
      </c>
      <c r="J19" s="39">
        <v>16.899999999999999</v>
      </c>
      <c r="L19" s="39">
        <v>16.78</v>
      </c>
      <c r="M19" s="39">
        <v>-24.95</v>
      </c>
      <c r="N19" s="39">
        <v>-28.75</v>
      </c>
    </row>
    <row r="20" spans="1:15" x14ac:dyDescent="0.2">
      <c r="B20" s="39">
        <v>17</v>
      </c>
      <c r="C20" s="39">
        <v>17</v>
      </c>
      <c r="D20" s="40">
        <f t="shared" si="0"/>
        <v>0</v>
      </c>
      <c r="E20" s="39">
        <v>-30</v>
      </c>
      <c r="F20" s="39">
        <v>420</v>
      </c>
      <c r="G20" s="39">
        <v>-25.15</v>
      </c>
      <c r="H20" s="39">
        <v>-28.6</v>
      </c>
      <c r="I20" s="39">
        <f t="shared" si="1"/>
        <v>-3.4500000000000028</v>
      </c>
      <c r="J20" s="39">
        <v>16.86</v>
      </c>
      <c r="K20" s="39">
        <v>2850</v>
      </c>
      <c r="L20" s="39">
        <v>16.57</v>
      </c>
      <c r="M20" s="39">
        <v>-25.15</v>
      </c>
      <c r="N20" s="39">
        <v>-28.75</v>
      </c>
    </row>
    <row r="21" spans="1:15" x14ac:dyDescent="0.2">
      <c r="B21" s="39">
        <v>17</v>
      </c>
      <c r="C21" s="39">
        <v>17</v>
      </c>
      <c r="D21" s="40">
        <f t="shared" si="0"/>
        <v>0</v>
      </c>
      <c r="E21" s="39">
        <v>-40</v>
      </c>
      <c r="F21" s="39">
        <v>402</v>
      </c>
      <c r="G21" s="39">
        <v>-24.7</v>
      </c>
      <c r="H21" s="39">
        <v>-27.5</v>
      </c>
      <c r="I21" s="39">
        <f t="shared" si="1"/>
        <v>-2.8000000000000007</v>
      </c>
      <c r="J21" s="39">
        <v>16.7</v>
      </c>
      <c r="K21" s="39">
        <v>2855</v>
      </c>
      <c r="L21" s="39">
        <v>16.5</v>
      </c>
      <c r="M21" s="39">
        <v>-25</v>
      </c>
      <c r="N21" s="39">
        <v>-27.5</v>
      </c>
      <c r="O21" s="39">
        <v>2790</v>
      </c>
    </row>
    <row r="27" spans="1:15" x14ac:dyDescent="0.2">
      <c r="A27" s="39" t="s">
        <v>92</v>
      </c>
      <c r="G27" s="51" t="s">
        <v>90</v>
      </c>
      <c r="H27" s="51"/>
      <c r="I27" s="51"/>
    </row>
    <row r="28" spans="1:15" x14ac:dyDescent="0.2">
      <c r="A28" s="39" t="s">
        <v>3</v>
      </c>
      <c r="B28" s="29" t="s">
        <v>72</v>
      </c>
      <c r="C28" s="8" t="s">
        <v>74</v>
      </c>
      <c r="D28" s="39" t="s">
        <v>88</v>
      </c>
      <c r="E28" s="39" t="s">
        <v>71</v>
      </c>
      <c r="F28" s="39" t="s">
        <v>8</v>
      </c>
      <c r="G28" s="30" t="s">
        <v>81</v>
      </c>
      <c r="H28" s="30" t="s">
        <v>82</v>
      </c>
      <c r="I28" s="39" t="s">
        <v>89</v>
      </c>
      <c r="J28" s="39" t="s">
        <v>85</v>
      </c>
    </row>
    <row r="29" spans="1:15" x14ac:dyDescent="0.2">
      <c r="A29" s="39">
        <v>22</v>
      </c>
      <c r="B29" s="39">
        <v>17</v>
      </c>
      <c r="C29" s="39">
        <v>16</v>
      </c>
      <c r="D29" s="40">
        <f t="shared" ref="D29:D43" si="2">C29-B29</f>
        <v>-1</v>
      </c>
      <c r="E29" s="39">
        <v>100</v>
      </c>
      <c r="F29" s="39">
        <v>654</v>
      </c>
      <c r="G29" s="39">
        <v>-25.1</v>
      </c>
      <c r="H29" s="39">
        <v>-30</v>
      </c>
      <c r="I29" s="39">
        <f>H29-G29</f>
        <v>-4.8999999999999986</v>
      </c>
      <c r="J29" s="39">
        <v>16.2</v>
      </c>
    </row>
    <row r="30" spans="1:15" x14ac:dyDescent="0.2">
      <c r="B30" s="39">
        <v>17</v>
      </c>
      <c r="C30" s="39">
        <v>16.399999999999999</v>
      </c>
      <c r="D30" s="40">
        <f t="shared" si="2"/>
        <v>-0.60000000000000142</v>
      </c>
      <c r="E30" s="39">
        <v>90</v>
      </c>
      <c r="F30" s="39">
        <v>636</v>
      </c>
      <c r="G30" s="39">
        <v>-24.9</v>
      </c>
      <c r="H30" s="39">
        <v>-30</v>
      </c>
      <c r="I30" s="39">
        <f t="shared" ref="I30:I43" si="3">H30-G30</f>
        <v>-5.1000000000000014</v>
      </c>
      <c r="J30" s="39">
        <v>16.7</v>
      </c>
    </row>
    <row r="31" spans="1:15" x14ac:dyDescent="0.2">
      <c r="B31" s="39">
        <v>17</v>
      </c>
      <c r="C31" s="39">
        <v>16.8</v>
      </c>
      <c r="D31" s="40">
        <f t="shared" si="2"/>
        <v>-0.19999999999999929</v>
      </c>
      <c r="E31" s="39">
        <v>80</v>
      </c>
      <c r="F31" s="39">
        <v>618</v>
      </c>
      <c r="G31" s="39">
        <v>-24.6</v>
      </c>
      <c r="H31" s="39">
        <v>-29.6</v>
      </c>
      <c r="I31" s="39">
        <f t="shared" si="3"/>
        <v>-5</v>
      </c>
      <c r="J31" s="39">
        <v>17</v>
      </c>
    </row>
    <row r="32" spans="1:15" x14ac:dyDescent="0.2">
      <c r="B32" s="39">
        <v>17</v>
      </c>
      <c r="C32" s="39">
        <v>17.2</v>
      </c>
      <c r="D32" s="40">
        <f t="shared" si="2"/>
        <v>0.19999999999999929</v>
      </c>
      <c r="E32" s="39">
        <v>70</v>
      </c>
      <c r="F32" s="39">
        <v>601</v>
      </c>
      <c r="G32" s="39">
        <v>-24.5</v>
      </c>
      <c r="H32" s="39">
        <v>-29.15</v>
      </c>
      <c r="I32" s="39">
        <f t="shared" si="3"/>
        <v>-4.6499999999999986</v>
      </c>
      <c r="J32" s="39">
        <v>17.2</v>
      </c>
    </row>
    <row r="33" spans="2:10" x14ac:dyDescent="0.2">
      <c r="B33" s="39">
        <v>17</v>
      </c>
      <c r="C33" s="39">
        <v>17.350000000000001</v>
      </c>
      <c r="D33" s="40">
        <f t="shared" si="2"/>
        <v>0.35000000000000142</v>
      </c>
      <c r="E33" s="39">
        <v>60</v>
      </c>
      <c r="F33" s="39">
        <v>583</v>
      </c>
      <c r="G33" s="39">
        <v>-24.4</v>
      </c>
      <c r="H33" s="39">
        <v>-28.5</v>
      </c>
      <c r="I33" s="39">
        <f t="shared" si="3"/>
        <v>-4.1000000000000014</v>
      </c>
      <c r="J33" s="39">
        <v>17.399999999999999</v>
      </c>
    </row>
    <row r="34" spans="2:10" x14ac:dyDescent="0.2">
      <c r="B34" s="39">
        <v>17</v>
      </c>
      <c r="C34" s="39">
        <v>17.36</v>
      </c>
      <c r="D34" s="40">
        <f t="shared" si="2"/>
        <v>0.35999999999999943</v>
      </c>
      <c r="E34" s="39">
        <v>50</v>
      </c>
      <c r="F34" s="39">
        <v>566</v>
      </c>
      <c r="G34" s="39">
        <v>-24.2</v>
      </c>
      <c r="H34" s="39">
        <v>-28.75</v>
      </c>
      <c r="I34" s="39">
        <f t="shared" si="3"/>
        <v>-4.5500000000000007</v>
      </c>
      <c r="J34" s="39">
        <v>17.3</v>
      </c>
    </row>
    <row r="35" spans="2:10" x14ac:dyDescent="0.2">
      <c r="B35" s="39">
        <v>17</v>
      </c>
      <c r="C35" s="39">
        <v>17.25</v>
      </c>
      <c r="D35" s="40">
        <f t="shared" si="2"/>
        <v>0.25</v>
      </c>
      <c r="E35" s="39">
        <v>40</v>
      </c>
      <c r="F35" s="39">
        <v>546</v>
      </c>
      <c r="G35" s="39">
        <v>-24.4</v>
      </c>
      <c r="H35" s="39">
        <v>-28.7</v>
      </c>
      <c r="I35" s="39">
        <f t="shared" si="3"/>
        <v>-4.3000000000000007</v>
      </c>
      <c r="J35" s="39">
        <v>17.2</v>
      </c>
    </row>
    <row r="36" spans="2:10" x14ac:dyDescent="0.2">
      <c r="B36" s="39">
        <v>17</v>
      </c>
      <c r="C36" s="39">
        <v>17.23</v>
      </c>
      <c r="D36" s="40">
        <f t="shared" si="2"/>
        <v>0.23000000000000043</v>
      </c>
      <c r="E36" s="39">
        <v>30</v>
      </c>
      <c r="F36" s="39">
        <v>530</v>
      </c>
      <c r="G36" s="39">
        <v>-24.2</v>
      </c>
      <c r="H36" s="39">
        <v>-28.6</v>
      </c>
      <c r="I36" s="39">
        <f t="shared" si="3"/>
        <v>-4.4000000000000021</v>
      </c>
      <c r="J36" s="39">
        <v>17.170000000000002</v>
      </c>
    </row>
    <row r="37" spans="2:10" x14ac:dyDescent="0.2">
      <c r="B37" s="39">
        <v>17</v>
      </c>
      <c r="C37" s="39">
        <v>17.3</v>
      </c>
      <c r="D37" s="40">
        <f t="shared" si="2"/>
        <v>0.30000000000000071</v>
      </c>
      <c r="E37" s="39">
        <v>20</v>
      </c>
      <c r="F37" s="39">
        <v>513</v>
      </c>
      <c r="G37" s="39">
        <v>-24.2</v>
      </c>
      <c r="H37" s="39">
        <v>-28.7</v>
      </c>
      <c r="I37" s="39">
        <f t="shared" si="3"/>
        <v>-4.5</v>
      </c>
      <c r="J37" s="39">
        <v>17</v>
      </c>
    </row>
    <row r="38" spans="2:10" x14ac:dyDescent="0.2">
      <c r="B38" s="39">
        <v>17</v>
      </c>
      <c r="C38" s="39">
        <v>17.2</v>
      </c>
      <c r="D38" s="40">
        <f t="shared" si="2"/>
        <v>0.19999999999999929</v>
      </c>
      <c r="E38" s="39">
        <v>10</v>
      </c>
      <c r="F38" s="39">
        <v>491</v>
      </c>
      <c r="G38" s="39">
        <v>-24.4</v>
      </c>
      <c r="H38" s="39">
        <v>-28.7</v>
      </c>
      <c r="I38" s="39">
        <f t="shared" si="3"/>
        <v>-4.3000000000000007</v>
      </c>
      <c r="J38" s="39">
        <v>17.100000000000001</v>
      </c>
    </row>
    <row r="39" spans="2:10" x14ac:dyDescent="0.2">
      <c r="B39" s="39">
        <v>17</v>
      </c>
      <c r="C39" s="39">
        <v>17.149999999999999</v>
      </c>
      <c r="D39" s="40">
        <f t="shared" si="2"/>
        <v>0.14999999999999858</v>
      </c>
      <c r="E39" s="39">
        <v>0</v>
      </c>
      <c r="F39" s="39">
        <v>478</v>
      </c>
      <c r="G39" s="39">
        <v>-24.4</v>
      </c>
      <c r="H39" s="39">
        <v>-28.5</v>
      </c>
      <c r="I39" s="39">
        <f t="shared" si="3"/>
        <v>-4.1000000000000014</v>
      </c>
      <c r="J39" s="39">
        <v>17.100000000000001</v>
      </c>
    </row>
    <row r="40" spans="2:10" x14ac:dyDescent="0.2">
      <c r="B40" s="39">
        <v>17</v>
      </c>
      <c r="C40" s="39">
        <v>17.100000000000001</v>
      </c>
      <c r="D40" s="40">
        <f t="shared" si="2"/>
        <v>0.10000000000000142</v>
      </c>
      <c r="E40" s="39">
        <v>-10</v>
      </c>
      <c r="F40" s="39">
        <v>455</v>
      </c>
      <c r="G40" s="39">
        <v>-24.4</v>
      </c>
      <c r="H40" s="39">
        <v>-28.4</v>
      </c>
      <c r="I40" s="39">
        <f t="shared" si="3"/>
        <v>-4</v>
      </c>
      <c r="J40" s="39">
        <v>17</v>
      </c>
    </row>
    <row r="41" spans="2:10" x14ac:dyDescent="0.2">
      <c r="B41" s="39">
        <v>17</v>
      </c>
      <c r="C41" s="39">
        <v>17.2</v>
      </c>
      <c r="D41" s="40">
        <f t="shared" si="2"/>
        <v>0.19999999999999929</v>
      </c>
      <c r="E41" s="39">
        <v>-20</v>
      </c>
      <c r="F41" s="39">
        <v>437</v>
      </c>
      <c r="G41" s="39">
        <v>-24.5</v>
      </c>
      <c r="H41" s="39">
        <v>-28</v>
      </c>
      <c r="I41" s="39">
        <f t="shared" si="3"/>
        <v>-3.5</v>
      </c>
      <c r="J41" s="39">
        <v>16.899999999999999</v>
      </c>
    </row>
    <row r="42" spans="2:10" x14ac:dyDescent="0.2">
      <c r="B42" s="39">
        <v>17</v>
      </c>
      <c r="C42" s="39">
        <v>17</v>
      </c>
      <c r="D42" s="40">
        <f t="shared" si="2"/>
        <v>0</v>
      </c>
      <c r="E42" s="39">
        <v>-30</v>
      </c>
      <c r="F42" s="39">
        <v>420</v>
      </c>
      <c r="G42" s="39">
        <v>-24.7</v>
      </c>
      <c r="H42" s="39">
        <v>-28.3</v>
      </c>
      <c r="I42" s="39">
        <f t="shared" si="3"/>
        <v>-3.6000000000000014</v>
      </c>
      <c r="J42" s="39">
        <v>16.86</v>
      </c>
    </row>
    <row r="43" spans="2:10" x14ac:dyDescent="0.2">
      <c r="B43" s="39">
        <v>17</v>
      </c>
      <c r="C43" s="39">
        <v>16.95</v>
      </c>
      <c r="D43" s="40">
        <f t="shared" si="2"/>
        <v>-5.0000000000000711E-2</v>
      </c>
      <c r="E43" s="39">
        <v>-40</v>
      </c>
      <c r="F43" s="39">
        <v>402</v>
      </c>
      <c r="G43" s="39">
        <v>-24.45</v>
      </c>
      <c r="H43" s="39">
        <v>-27.7</v>
      </c>
      <c r="I43" s="39">
        <f t="shared" si="3"/>
        <v>-3.25</v>
      </c>
      <c r="J43" s="39">
        <v>16.7</v>
      </c>
    </row>
  </sheetData>
  <mergeCells count="2">
    <mergeCell ref="G5:I5"/>
    <mergeCell ref="G27:I27"/>
  </mergeCells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T30"/>
  <sheetViews>
    <sheetView workbookViewId="0">
      <selection activeCell="L5" sqref="L5"/>
    </sheetView>
  </sheetViews>
  <sheetFormatPr defaultRowHeight="14.25" x14ac:dyDescent="0.2"/>
  <sheetData>
    <row r="1" spans="4:20" x14ac:dyDescent="0.2">
      <c r="D1" s="52" t="s">
        <v>110</v>
      </c>
      <c r="E1" s="52"/>
      <c r="F1" s="52"/>
      <c r="G1" s="52"/>
      <c r="H1" s="47"/>
      <c r="I1" s="48"/>
      <c r="J1" s="52" t="s">
        <v>111</v>
      </c>
      <c r="K1" s="52"/>
      <c r="L1" s="52"/>
    </row>
    <row r="2" spans="4:20" x14ac:dyDescent="0.2">
      <c r="D2" s="47">
        <v>32</v>
      </c>
      <c r="E2" s="47">
        <f>20*LOG10(D2/32)</f>
        <v>0</v>
      </c>
      <c r="F2" s="47" t="str">
        <f>DEC2HEX(D2*2^21)</f>
        <v>4000000</v>
      </c>
      <c r="G2" s="47" t="str">
        <f>"0x"&amp;LEFT(F2,2)&amp;81032</f>
        <v>0x4081032</v>
      </c>
      <c r="H2" s="47"/>
      <c r="I2" s="47"/>
      <c r="J2" s="48" t="s">
        <v>112</v>
      </c>
      <c r="K2" s="47" t="s">
        <v>113</v>
      </c>
      <c r="L2" s="47" t="s">
        <v>114</v>
      </c>
    </row>
    <row r="3" spans="4:20" x14ac:dyDescent="0.2">
      <c r="D3" s="47">
        <v>33</v>
      </c>
      <c r="E3" s="47">
        <f t="shared" ref="E3:E12" si="0">20*LOG10(D3/32)</f>
        <v>0.26727923115963004</v>
      </c>
      <c r="F3" s="47" t="str">
        <f t="shared" ref="F3:F12" si="1">DEC2HEX(D3*2^21)</f>
        <v>4200000</v>
      </c>
      <c r="G3" s="47" t="str">
        <f t="shared" ref="G3:G12" si="2">"0x"&amp;LEFT(F3,2)&amp;81032</f>
        <v>0x4281032</v>
      </c>
      <c r="H3" s="47"/>
      <c r="I3" s="48"/>
      <c r="J3" s="43">
        <v>256</v>
      </c>
      <c r="K3" s="47">
        <f>20*LOG10(J3/256)</f>
        <v>0</v>
      </c>
      <c r="L3" s="47" t="str">
        <f>1&amp;DEC2HEX(J3*2^7+32)</f>
        <v>18020</v>
      </c>
      <c r="N3" s="43">
        <v>256</v>
      </c>
      <c r="O3" s="47">
        <f>20*LOG10(N3/256)</f>
        <v>0</v>
      </c>
      <c r="P3" s="47" t="str">
        <f>1&amp;DEC2HEX(N3*2^7+32)</f>
        <v>18020</v>
      </c>
    </row>
    <row r="4" spans="4:20" x14ac:dyDescent="0.2">
      <c r="D4" s="47">
        <v>34</v>
      </c>
      <c r="E4" s="47">
        <f t="shared" si="0"/>
        <v>0.52657877444698298</v>
      </c>
      <c r="F4" s="47" t="str">
        <f t="shared" si="1"/>
        <v>4400000</v>
      </c>
      <c r="G4" s="47" t="str">
        <f t="shared" si="2"/>
        <v>0x4481032</v>
      </c>
      <c r="H4" s="47"/>
      <c r="I4" s="48"/>
      <c r="J4" s="43">
        <v>260</v>
      </c>
      <c r="K4" s="47">
        <f t="shared" ref="K4:K30" si="3">20*LOG10(J4/256)</f>
        <v>0.13466765317936805</v>
      </c>
      <c r="L4" s="47" t="str">
        <f t="shared" ref="L4:L30" si="4">1&amp;DEC2HEX(J4*2^7+32)</f>
        <v>18220</v>
      </c>
      <c r="N4" s="43">
        <v>250</v>
      </c>
      <c r="O4" s="47">
        <f>20*LOG10(N4/256)</f>
        <v>-0.20599913279623905</v>
      </c>
      <c r="P4" s="47" t="str">
        <f>"0x"&amp;1&amp;DEC2HEX(N4*2^7+32)</f>
        <v>0x17D20</v>
      </c>
    </row>
    <row r="5" spans="4:20" x14ac:dyDescent="0.2">
      <c r="D5" s="47">
        <v>35</v>
      </c>
      <c r="E5" s="47">
        <f t="shared" si="0"/>
        <v>0.77836132060739316</v>
      </c>
      <c r="F5" s="47" t="str">
        <f t="shared" si="1"/>
        <v>4600000</v>
      </c>
      <c r="G5" s="47" t="str">
        <f t="shared" si="2"/>
        <v>0x4681032</v>
      </c>
      <c r="H5" s="47"/>
      <c r="I5" s="48"/>
      <c r="J5" s="43">
        <v>270</v>
      </c>
      <c r="K5" s="47">
        <f t="shared" si="3"/>
        <v>0.462475976942755</v>
      </c>
      <c r="L5" s="47" t="str">
        <f t="shared" si="4"/>
        <v>18720</v>
      </c>
      <c r="N5" s="43">
        <v>244</v>
      </c>
      <c r="O5" s="47">
        <f>20*LOG10(N5/256)</f>
        <v>-0.41700277946240272</v>
      </c>
      <c r="P5" s="47" t="str">
        <f t="shared" ref="P5:P30" si="5">"0x"&amp;1&amp;DEC2HEX(N5*2^7+32)</f>
        <v>0x17A20</v>
      </c>
    </row>
    <row r="6" spans="4:20" x14ac:dyDescent="0.2">
      <c r="D6" s="47">
        <v>36</v>
      </c>
      <c r="E6" s="47">
        <f t="shared" si="0"/>
        <v>1.0230504489476258</v>
      </c>
      <c r="F6" s="47" t="str">
        <f t="shared" si="1"/>
        <v>4800000</v>
      </c>
      <c r="G6" s="47" t="str">
        <f t="shared" si="2"/>
        <v>0x4881032</v>
      </c>
      <c r="H6" s="47"/>
      <c r="I6" s="48"/>
      <c r="J6" s="43">
        <v>280</v>
      </c>
      <c r="K6" s="47">
        <f t="shared" si="3"/>
        <v>0.77836132060739316</v>
      </c>
      <c r="L6" s="47" t="str">
        <f t="shared" si="4"/>
        <v>18C20</v>
      </c>
      <c r="N6" s="43">
        <v>238</v>
      </c>
      <c r="O6" s="47">
        <f t="shared" ref="O6:O16" si="6">20*LOG10(N6/256)</f>
        <v>-0.63326016510675209</v>
      </c>
      <c r="P6" s="47" t="str">
        <f t="shared" si="5"/>
        <v>0x17720</v>
      </c>
    </row>
    <row r="7" spans="4:20" x14ac:dyDescent="0.2">
      <c r="D7" s="47">
        <v>37</v>
      </c>
      <c r="E7" s="47">
        <f t="shared" si="0"/>
        <v>1.2610349149417805</v>
      </c>
      <c r="F7" s="47" t="str">
        <f t="shared" si="1"/>
        <v>4A00000</v>
      </c>
      <c r="G7" s="47" t="str">
        <f t="shared" si="2"/>
        <v>0x4A81032</v>
      </c>
      <c r="H7" s="47"/>
      <c r="I7" s="48"/>
      <c r="J7" s="43">
        <v>290</v>
      </c>
      <c r="K7" s="47">
        <f t="shared" si="3"/>
        <v>1.0831606517421304</v>
      </c>
      <c r="L7" s="47" t="str">
        <f t="shared" si="4"/>
        <v>19120</v>
      </c>
      <c r="N7" s="43">
        <v>232</v>
      </c>
      <c r="O7" s="47">
        <f t="shared" si="6"/>
        <v>-0.85503960841899773</v>
      </c>
      <c r="P7" s="47" t="str">
        <f t="shared" si="5"/>
        <v>0x17420</v>
      </c>
    </row>
    <row r="8" spans="4:20" x14ac:dyDescent="0.2">
      <c r="D8" s="47">
        <v>38</v>
      </c>
      <c r="E8" s="47">
        <f t="shared" si="0"/>
        <v>1.4926723659380836</v>
      </c>
      <c r="F8" s="47" t="str">
        <f t="shared" si="1"/>
        <v>4C00000</v>
      </c>
      <c r="G8" s="47" t="str">
        <f t="shared" si="2"/>
        <v>0x4C81032</v>
      </c>
      <c r="H8" s="47"/>
      <c r="I8" s="48"/>
      <c r="J8" s="43">
        <v>300</v>
      </c>
      <c r="K8" s="47">
        <f t="shared" si="3"/>
        <v>1.3776257881562577</v>
      </c>
      <c r="L8" s="47" t="str">
        <f t="shared" si="4"/>
        <v>19620</v>
      </c>
      <c r="N8" s="43">
        <v>226</v>
      </c>
      <c r="O8" s="47">
        <f t="shared" si="6"/>
        <v>-1.0826305232889728</v>
      </c>
      <c r="P8" s="47" t="str">
        <f t="shared" si="5"/>
        <v>0x17120</v>
      </c>
    </row>
    <row r="9" spans="4:20" x14ac:dyDescent="0.2">
      <c r="D9" s="47">
        <v>39</v>
      </c>
      <c r="E9" s="47">
        <f t="shared" si="0"/>
        <v>1.7182925741318646</v>
      </c>
      <c r="F9" s="47" t="str">
        <f t="shared" si="1"/>
        <v>4E00000</v>
      </c>
      <c r="G9" s="47" t="str">
        <f t="shared" si="2"/>
        <v>0x4E81032</v>
      </c>
      <c r="H9" s="47"/>
      <c r="I9" s="48"/>
      <c r="J9" s="43">
        <v>310</v>
      </c>
      <c r="K9" s="47">
        <f t="shared" si="3"/>
        <v>1.6624345704484624</v>
      </c>
      <c r="L9" s="47" t="str">
        <f t="shared" si="4"/>
        <v>19B20</v>
      </c>
      <c r="N9" s="43">
        <v>220</v>
      </c>
      <c r="O9" s="47">
        <f t="shared" si="6"/>
        <v>-1.3163456897928665</v>
      </c>
      <c r="P9" s="47" t="str">
        <f t="shared" si="5"/>
        <v>0x16E20</v>
      </c>
    </row>
    <row r="10" spans="4:20" x14ac:dyDescent="0.2">
      <c r="D10" s="47">
        <v>40</v>
      </c>
      <c r="E10" s="47">
        <f t="shared" si="0"/>
        <v>1.9382002601611283</v>
      </c>
      <c r="F10" s="47" t="str">
        <f t="shared" si="1"/>
        <v>5000000</v>
      </c>
      <c r="G10" s="47" t="str">
        <f t="shared" si="2"/>
        <v>0x5081032</v>
      </c>
      <c r="H10" s="47"/>
      <c r="I10" s="48"/>
      <c r="J10" s="43">
        <v>320</v>
      </c>
      <c r="K10" s="47">
        <f t="shared" si="3"/>
        <v>1.9382002601611283</v>
      </c>
      <c r="L10" s="47" t="str">
        <f t="shared" si="4"/>
        <v>1A020</v>
      </c>
      <c r="N10" s="43">
        <v>214</v>
      </c>
      <c r="O10" s="47">
        <f t="shared" si="6"/>
        <v>-1.5565238392531744</v>
      </c>
      <c r="P10" s="47" t="str">
        <f t="shared" si="5"/>
        <v>0x16B20</v>
      </c>
    </row>
    <row r="11" spans="4:20" x14ac:dyDescent="0.2">
      <c r="D11" s="47">
        <v>41</v>
      </c>
      <c r="E11" s="47">
        <f t="shared" si="0"/>
        <v>2.1526775679965904</v>
      </c>
      <c r="F11" s="47" t="str">
        <f t="shared" si="1"/>
        <v>5200000</v>
      </c>
      <c r="G11" s="47" t="str">
        <f t="shared" si="2"/>
        <v>0x5281032</v>
      </c>
      <c r="H11" s="47"/>
      <c r="I11" s="48"/>
      <c r="J11" s="43">
        <v>330</v>
      </c>
      <c r="K11" s="47">
        <f t="shared" si="3"/>
        <v>2.2054794913207583</v>
      </c>
      <c r="L11" s="47" t="str">
        <f t="shared" si="4"/>
        <v>1A520</v>
      </c>
      <c r="N11" s="43">
        <v>208</v>
      </c>
      <c r="O11" s="47">
        <f t="shared" si="6"/>
        <v>-1.8035326069817603</v>
      </c>
      <c r="P11" s="47" t="str">
        <f t="shared" si="5"/>
        <v>0x16820</v>
      </c>
    </row>
    <row r="12" spans="4:20" x14ac:dyDescent="0.2">
      <c r="D12" s="47">
        <v>42</v>
      </c>
      <c r="E12" s="47">
        <f t="shared" si="0"/>
        <v>2.3619862415598898</v>
      </c>
      <c r="F12" s="47" t="str">
        <f t="shared" si="1"/>
        <v>5400000</v>
      </c>
      <c r="G12" s="47" t="str">
        <f t="shared" si="2"/>
        <v>0x5481032</v>
      </c>
      <c r="H12" s="47"/>
      <c r="I12" s="48"/>
      <c r="J12" s="43">
        <v>340</v>
      </c>
      <c r="K12" s="47">
        <f t="shared" si="3"/>
        <v>2.4647790346081115</v>
      </c>
      <c r="L12" s="47" t="str">
        <f t="shared" si="4"/>
        <v>1AA20</v>
      </c>
      <c r="N12" s="43">
        <v>202</v>
      </c>
      <c r="O12" s="47">
        <f t="shared" si="6"/>
        <v>-2.0577719173045157</v>
      </c>
      <c r="P12" s="47" t="str">
        <f t="shared" si="5"/>
        <v>0x16520</v>
      </c>
      <c r="R12" s="43">
        <v>239</v>
      </c>
      <c r="S12" s="47">
        <f t="shared" ref="S12" si="7">20*LOG10(R12/256)</f>
        <v>-0.59684128727423758</v>
      </c>
      <c r="T12" s="47" t="str">
        <f t="shared" ref="T12" si="8">"0x"&amp;1&amp;DEC2HEX(R12*2^7+32)</f>
        <v>0x177A0</v>
      </c>
    </row>
    <row r="13" spans="4:20" x14ac:dyDescent="0.2">
      <c r="D13" s="47">
        <v>43</v>
      </c>
      <c r="E13" s="47">
        <f>20*LOG10(D13/32)</f>
        <v>2.566369545193611</v>
      </c>
      <c r="F13" s="47" t="str">
        <f>DEC2HEX(D13*2^21)</f>
        <v>5600000</v>
      </c>
      <c r="G13" s="47" t="str">
        <f>"0x"&amp;LEFT(F13,2)&amp;81032</f>
        <v>0x5681032</v>
      </c>
      <c r="H13" s="47"/>
      <c r="I13" s="48"/>
      <c r="J13" s="43">
        <v>350</v>
      </c>
      <c r="K13" s="47">
        <f t="shared" si="3"/>
        <v>2.7165615807685217</v>
      </c>
      <c r="L13" s="47" t="str">
        <f t="shared" si="4"/>
        <v>1AF20</v>
      </c>
      <c r="N13" s="43">
        <v>196</v>
      </c>
      <c r="O13" s="47">
        <f t="shared" si="6"/>
        <v>-2.3196778791074699</v>
      </c>
      <c r="P13" s="47" t="str">
        <f>"0x"&amp;1&amp;DEC2HEX(N13*2^7+32)</f>
        <v>0x16220</v>
      </c>
    </row>
    <row r="14" spans="4:20" x14ac:dyDescent="0.2">
      <c r="D14" s="47">
        <v>44</v>
      </c>
      <c r="E14" s="47">
        <f t="shared" ref="E14:E21" si="9">20*LOG10(D14/32)</f>
        <v>2.7660539633256294</v>
      </c>
      <c r="F14" s="47" t="str">
        <f t="shared" ref="F14:F16" si="10">DEC2HEX(D14*2^21)</f>
        <v>5800000</v>
      </c>
      <c r="G14" s="47" t="str">
        <f>"0x"&amp;LEFT(F14,2)&amp;81032</f>
        <v>0x5881032</v>
      </c>
      <c r="H14" s="47"/>
      <c r="I14" s="48"/>
      <c r="J14" s="43">
        <v>360</v>
      </c>
      <c r="K14" s="47">
        <f t="shared" si="3"/>
        <v>2.9612507091087541</v>
      </c>
      <c r="L14" s="47" t="str">
        <f t="shared" si="4"/>
        <v>1B420</v>
      </c>
      <c r="N14" s="43">
        <v>190</v>
      </c>
      <c r="O14" s="47">
        <f t="shared" si="6"/>
        <v>-2.5897272871804122</v>
      </c>
      <c r="P14" s="47" t="str">
        <f t="shared" si="5"/>
        <v>0x15F20</v>
      </c>
    </row>
    <row r="15" spans="4:20" x14ac:dyDescent="0.2">
      <c r="D15" s="47">
        <v>45</v>
      </c>
      <c r="E15" s="47">
        <f t="shared" si="9"/>
        <v>2.9612507091087541</v>
      </c>
      <c r="F15" s="47" t="str">
        <f t="shared" si="10"/>
        <v>5A00000</v>
      </c>
      <c r="G15" s="47" t="str">
        <f t="shared" ref="G15:G21" si="11">"0x"&amp;LEFT(F15,2)&amp;81032</f>
        <v>0x5A81032</v>
      </c>
      <c r="H15" s="47"/>
      <c r="I15" s="48"/>
      <c r="J15" s="43">
        <v>370</v>
      </c>
      <c r="K15" s="47">
        <f t="shared" si="3"/>
        <v>3.1992351751029084</v>
      </c>
      <c r="L15" s="47" t="str">
        <f t="shared" si="4"/>
        <v>1B920</v>
      </c>
      <c r="N15" s="43">
        <v>184</v>
      </c>
      <c r="O15" s="47">
        <f t="shared" si="6"/>
        <v>-2.8684428460462619</v>
      </c>
      <c r="P15" s="47" t="str">
        <f t="shared" si="5"/>
        <v>0x15C20</v>
      </c>
    </row>
    <row r="16" spans="4:20" x14ac:dyDescent="0.2">
      <c r="D16" s="47">
        <v>46</v>
      </c>
      <c r="E16" s="47">
        <f t="shared" si="9"/>
        <v>3.1521570672333619</v>
      </c>
      <c r="F16" s="47" t="str">
        <f t="shared" si="10"/>
        <v>5C00000</v>
      </c>
      <c r="G16" s="47" t="str">
        <f t="shared" si="11"/>
        <v>0x5C81032</v>
      </c>
      <c r="H16" s="47"/>
      <c r="I16" s="48"/>
      <c r="J16" s="43">
        <v>380</v>
      </c>
      <c r="K16" s="47">
        <f t="shared" si="3"/>
        <v>3.4308726260992115</v>
      </c>
      <c r="L16" s="47" t="str">
        <f t="shared" si="4"/>
        <v>1BE20</v>
      </c>
      <c r="N16" s="43">
        <v>178</v>
      </c>
      <c r="O16" s="47">
        <f t="shared" si="6"/>
        <v>-3.1563992600591115</v>
      </c>
      <c r="P16" s="47" t="str">
        <f t="shared" si="5"/>
        <v>0x15920</v>
      </c>
    </row>
    <row r="17" spans="4:16" x14ac:dyDescent="0.2">
      <c r="D17" s="47">
        <v>47</v>
      </c>
      <c r="E17" s="47">
        <f>20*LOG10(D17/32)</f>
        <v>3.3389575923162296</v>
      </c>
      <c r="F17" s="47" t="str">
        <f>DEC2HEX(D17*2^21)</f>
        <v>5E00000</v>
      </c>
      <c r="G17" s="47" t="str">
        <f>"0x"&amp;LEFT(F17,2)&amp;81032</f>
        <v>0x5E81032</v>
      </c>
      <c r="H17" s="47"/>
      <c r="I17" s="48"/>
      <c r="J17" s="43">
        <v>390</v>
      </c>
      <c r="K17" s="47">
        <f t="shared" si="3"/>
        <v>3.656492834292993</v>
      </c>
      <c r="L17" s="47" t="str">
        <f t="shared" si="4"/>
        <v>1C320</v>
      </c>
      <c r="N17" s="43">
        <v>172</v>
      </c>
      <c r="O17" s="47">
        <f>20*LOG10(N17/256)</f>
        <v>-3.4542303680860131</v>
      </c>
      <c r="P17" s="47" t="str">
        <f t="shared" si="5"/>
        <v>0x15620</v>
      </c>
    </row>
    <row r="18" spans="4:16" x14ac:dyDescent="0.2">
      <c r="D18" s="47">
        <v>48</v>
      </c>
      <c r="E18" s="47">
        <f t="shared" si="9"/>
        <v>3.5218251811136247</v>
      </c>
      <c r="F18" s="47" t="str">
        <f t="shared" ref="F18:F21" si="12">DEC2HEX(D18*2^21)</f>
        <v>6000000</v>
      </c>
      <c r="G18" s="47" t="str">
        <f t="shared" si="11"/>
        <v>0x6081032</v>
      </c>
      <c r="H18" s="47"/>
      <c r="I18" s="48"/>
      <c r="J18" s="43">
        <v>400</v>
      </c>
      <c r="K18" s="47">
        <f t="shared" si="3"/>
        <v>3.8764005203222567</v>
      </c>
      <c r="L18" s="47" t="str">
        <f t="shared" si="4"/>
        <v>1C820</v>
      </c>
      <c r="N18" s="43">
        <v>166</v>
      </c>
      <c r="O18" s="47">
        <f>20*LOG10(N18/256)</f>
        <v>-3.7626375454358891</v>
      </c>
      <c r="P18" s="47" t="str">
        <f t="shared" si="5"/>
        <v>0x15320</v>
      </c>
    </row>
    <row r="19" spans="4:16" x14ac:dyDescent="0.2">
      <c r="D19" s="47">
        <v>49</v>
      </c>
      <c r="E19" s="47">
        <f t="shared" si="9"/>
        <v>3.7009220341721538</v>
      </c>
      <c r="F19" s="47" t="str">
        <f t="shared" si="12"/>
        <v>6200000</v>
      </c>
      <c r="G19" s="47" t="str">
        <f t="shared" si="11"/>
        <v>0x6281032</v>
      </c>
      <c r="H19" s="47"/>
      <c r="I19" s="48"/>
      <c r="J19" s="43">
        <v>410</v>
      </c>
      <c r="K19" s="47">
        <f t="shared" si="3"/>
        <v>4.0908778281577183</v>
      </c>
      <c r="L19" s="47" t="str">
        <f t="shared" si="4"/>
        <v>1CD20</v>
      </c>
      <c r="N19" s="43">
        <v>160</v>
      </c>
      <c r="O19" s="47">
        <f>20*LOG10(N19/256)</f>
        <v>-4.0823996531184958</v>
      </c>
      <c r="P19" s="47" t="str">
        <f t="shared" si="5"/>
        <v>0x15020</v>
      </c>
    </row>
    <row r="20" spans="4:16" x14ac:dyDescent="0.2">
      <c r="D20" s="47">
        <v>50</v>
      </c>
      <c r="E20" s="47">
        <f t="shared" si="9"/>
        <v>3.8764005203222567</v>
      </c>
      <c r="F20" s="47" t="str">
        <f t="shared" si="12"/>
        <v>6400000</v>
      </c>
      <c r="G20" s="47" t="str">
        <f t="shared" si="11"/>
        <v>0x6481032</v>
      </c>
      <c r="H20" s="47"/>
      <c r="I20" s="48"/>
      <c r="J20" s="43">
        <v>420</v>
      </c>
      <c r="K20" s="47">
        <f t="shared" si="3"/>
        <v>4.3001865017210177</v>
      </c>
      <c r="L20" s="47" t="str">
        <f t="shared" si="4"/>
        <v>1D220</v>
      </c>
      <c r="N20" s="43">
        <v>154</v>
      </c>
      <c r="O20" s="47">
        <f t="shared" ref="O20:O29" si="13">20*LOG10(N20/256)</f>
        <v>-4.4143848895077298</v>
      </c>
      <c r="P20" s="47" t="str">
        <f t="shared" si="5"/>
        <v>0x14D20</v>
      </c>
    </row>
    <row r="21" spans="4:16" x14ac:dyDescent="0.2">
      <c r="D21" s="47">
        <v>51</v>
      </c>
      <c r="E21" s="47">
        <f t="shared" si="9"/>
        <v>4.0484039555606079</v>
      </c>
      <c r="F21" s="47" t="str">
        <f t="shared" si="12"/>
        <v>6600000</v>
      </c>
      <c r="G21" s="47" t="str">
        <f t="shared" si="11"/>
        <v>0x6681032</v>
      </c>
      <c r="H21" s="47"/>
      <c r="I21" s="48"/>
      <c r="J21" s="43">
        <v>430</v>
      </c>
      <c r="K21" s="47">
        <f t="shared" si="3"/>
        <v>4.5045698053547394</v>
      </c>
      <c r="L21" s="47" t="str">
        <f t="shared" si="4"/>
        <v>1D720</v>
      </c>
      <c r="N21" s="43">
        <v>148</v>
      </c>
      <c r="O21" s="47">
        <f t="shared" si="13"/>
        <v>-4.7595649983378436</v>
      </c>
      <c r="P21" s="47" t="str">
        <f t="shared" si="5"/>
        <v>0x14A20</v>
      </c>
    </row>
    <row r="22" spans="4:16" x14ac:dyDescent="0.2">
      <c r="D22" s="47"/>
      <c r="E22" s="47"/>
      <c r="F22" s="47"/>
      <c r="G22" s="47"/>
      <c r="H22" s="47"/>
      <c r="I22" s="48"/>
      <c r="J22" s="43">
        <v>440</v>
      </c>
      <c r="K22" s="47">
        <f t="shared" si="3"/>
        <v>4.7042542234867577</v>
      </c>
      <c r="L22" s="47" t="str">
        <f t="shared" si="4"/>
        <v>1DC20</v>
      </c>
      <c r="N22" s="43">
        <v>142</v>
      </c>
      <c r="O22" s="47">
        <f t="shared" si="13"/>
        <v>-5.1190324185758618</v>
      </c>
      <c r="P22" s="47" t="str">
        <f t="shared" si="5"/>
        <v>0x14720</v>
      </c>
    </row>
    <row r="23" spans="4:16" x14ac:dyDescent="0.2">
      <c r="D23" s="47"/>
      <c r="E23" s="47"/>
      <c r="F23" s="47"/>
      <c r="G23" s="47"/>
      <c r="H23" s="47"/>
      <c r="I23" s="48"/>
      <c r="J23" s="43">
        <v>450</v>
      </c>
      <c r="K23" s="47">
        <f t="shared" si="3"/>
        <v>4.899450969269882</v>
      </c>
      <c r="L23" s="47" t="str">
        <f t="shared" si="4"/>
        <v>1E120</v>
      </c>
      <c r="N23" s="43">
        <v>136</v>
      </c>
      <c r="O23" s="47">
        <f t="shared" si="13"/>
        <v>-5.4940211388326414</v>
      </c>
      <c r="P23" s="47" t="str">
        <f t="shared" si="5"/>
        <v>0x14420</v>
      </c>
    </row>
    <row r="24" spans="4:16" x14ac:dyDescent="0.2">
      <c r="D24" s="47"/>
      <c r="E24" s="47"/>
      <c r="F24" s="47"/>
      <c r="G24" s="47"/>
      <c r="H24" s="47"/>
      <c r="I24" s="48"/>
      <c r="J24" s="43">
        <v>460</v>
      </c>
      <c r="K24" s="47">
        <f t="shared" si="3"/>
        <v>5.0903573273944902</v>
      </c>
      <c r="L24" s="47" t="str">
        <f t="shared" si="4"/>
        <v>1E620</v>
      </c>
      <c r="N24" s="43">
        <v>130</v>
      </c>
      <c r="O24" s="47">
        <f t="shared" si="13"/>
        <v>-5.8859322601002564</v>
      </c>
      <c r="P24" s="47" t="str">
        <f t="shared" si="5"/>
        <v>0x14120</v>
      </c>
    </row>
    <row r="25" spans="4:16" x14ac:dyDescent="0.2">
      <c r="D25" s="47"/>
      <c r="E25" s="47"/>
      <c r="F25" s="47"/>
      <c r="G25" s="47"/>
      <c r="H25" s="47"/>
      <c r="I25" s="48"/>
      <c r="J25" s="43">
        <v>470</v>
      </c>
      <c r="K25" s="47">
        <f t="shared" si="3"/>
        <v>5.2771578524773579</v>
      </c>
      <c r="L25" s="47" t="str">
        <f t="shared" si="4"/>
        <v>1EB20</v>
      </c>
      <c r="N25" s="43">
        <v>124</v>
      </c>
      <c r="O25" s="47">
        <f t="shared" si="13"/>
        <v>-6.2963656029922896</v>
      </c>
      <c r="P25" s="47" t="str">
        <f t="shared" si="5"/>
        <v>0x13E20</v>
      </c>
    </row>
    <row r="26" spans="4:16" x14ac:dyDescent="0.2">
      <c r="D26" s="47"/>
      <c r="E26" s="47"/>
      <c r="F26" s="47"/>
      <c r="G26" s="47"/>
      <c r="H26" s="47"/>
      <c r="I26" s="48"/>
      <c r="J26" s="43">
        <v>480</v>
      </c>
      <c r="K26" s="47">
        <f t="shared" si="3"/>
        <v>5.4600254412747526</v>
      </c>
      <c r="L26" s="47" t="str">
        <f t="shared" si="4"/>
        <v>1F020</v>
      </c>
      <c r="N26" s="43">
        <v>118</v>
      </c>
      <c r="O26" s="47">
        <f t="shared" si="13"/>
        <v>-6.7271591601144829</v>
      </c>
      <c r="P26" s="47" t="str">
        <f t="shared" si="5"/>
        <v>0x13B20</v>
      </c>
    </row>
    <row r="27" spans="4:16" x14ac:dyDescent="0.2">
      <c r="D27" s="47"/>
      <c r="E27" s="47"/>
      <c r="F27" s="47"/>
      <c r="G27" s="47"/>
      <c r="H27" s="47"/>
      <c r="I27" s="48"/>
      <c r="J27" s="43">
        <v>490</v>
      </c>
      <c r="K27" s="47">
        <f t="shared" si="3"/>
        <v>5.6391222943332817</v>
      </c>
      <c r="L27" s="47" t="str">
        <f t="shared" si="4"/>
        <v>1F520</v>
      </c>
      <c r="N27" s="43">
        <v>112</v>
      </c>
      <c r="O27" s="47">
        <f t="shared" si="13"/>
        <v>-7.1804388528333583</v>
      </c>
      <c r="P27" s="47" t="str">
        <f t="shared" si="5"/>
        <v>0x13820</v>
      </c>
    </row>
    <row r="28" spans="4:16" x14ac:dyDescent="0.2">
      <c r="D28" s="47"/>
      <c r="E28" s="47"/>
      <c r="F28" s="47"/>
      <c r="G28" s="47"/>
      <c r="H28" s="47"/>
      <c r="I28" s="47"/>
      <c r="J28" s="43">
        <v>500</v>
      </c>
      <c r="K28" s="47">
        <f t="shared" si="3"/>
        <v>5.8146007804833841</v>
      </c>
      <c r="L28" s="47" t="str">
        <f t="shared" si="4"/>
        <v>1FA20</v>
      </c>
      <c r="N28" s="43">
        <v>106</v>
      </c>
      <c r="O28" s="47">
        <f t="shared" si="13"/>
        <v>-7.658682000941587</v>
      </c>
      <c r="P28" s="47" t="str">
        <f t="shared" si="5"/>
        <v>0x13520</v>
      </c>
    </row>
    <row r="29" spans="4:16" x14ac:dyDescent="0.2">
      <c r="D29" s="47"/>
      <c r="E29" s="47"/>
      <c r="F29" s="47"/>
      <c r="G29" s="47"/>
      <c r="H29" s="47"/>
      <c r="I29" s="47"/>
      <c r="J29" s="43">
        <v>510</v>
      </c>
      <c r="K29" s="47">
        <f t="shared" si="3"/>
        <v>5.9866042157217354</v>
      </c>
      <c r="L29" s="47" t="str">
        <f t="shared" si="4"/>
        <v>1FF20</v>
      </c>
      <c r="N29" s="43">
        <v>100</v>
      </c>
      <c r="O29" s="47">
        <f t="shared" si="13"/>
        <v>-8.1647993062369917</v>
      </c>
      <c r="P29" s="47" t="str">
        <f t="shared" si="5"/>
        <v>0x13220</v>
      </c>
    </row>
    <row r="30" spans="4:16" x14ac:dyDescent="0.2">
      <c r="D30" s="47"/>
      <c r="E30" s="47"/>
      <c r="F30" s="47"/>
      <c r="G30" s="47"/>
      <c r="H30" s="47"/>
      <c r="I30" s="47"/>
      <c r="J30" s="43">
        <v>511</v>
      </c>
      <c r="K30" s="47">
        <f t="shared" si="3"/>
        <v>6.0036186964572638</v>
      </c>
      <c r="L30" s="47" t="str">
        <f t="shared" si="4"/>
        <v>1FFA0</v>
      </c>
      <c r="N30" s="43">
        <v>94</v>
      </c>
      <c r="O30" s="47">
        <f>20*LOG10(N30/256)</f>
        <v>-8.7022422342430179</v>
      </c>
      <c r="P30" s="47" t="str">
        <f t="shared" si="5"/>
        <v>0x12F20</v>
      </c>
    </row>
  </sheetData>
  <mergeCells count="2">
    <mergeCell ref="D1:G1"/>
    <mergeCell ref="J1:L1"/>
  </mergeCells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8"/>
  <sheetViews>
    <sheetView workbookViewId="0">
      <selection activeCell="E24" sqref="E24"/>
    </sheetView>
  </sheetViews>
  <sheetFormatPr defaultRowHeight="14.25" x14ac:dyDescent="0.2"/>
  <cols>
    <col min="1" max="2" width="12.125" style="43" bestFit="1" customWidth="1"/>
    <col min="3" max="3" width="11.875" style="43" bestFit="1" customWidth="1"/>
    <col min="4" max="4" width="15.625" style="43" bestFit="1" customWidth="1"/>
    <col min="5" max="5" width="9.875" style="43" bestFit="1" customWidth="1"/>
    <col min="6" max="6" width="9" style="43" bestFit="1" customWidth="1"/>
    <col min="7" max="7" width="11.875" style="43" bestFit="1" customWidth="1"/>
    <col min="8" max="8" width="6.75" style="43" bestFit="1" customWidth="1"/>
    <col min="9" max="9" width="12.75" style="43" bestFit="1" customWidth="1"/>
    <col min="10" max="10" width="11.875" style="43" bestFit="1" customWidth="1"/>
    <col min="11" max="11" width="16.5" style="43" bestFit="1" customWidth="1"/>
    <col min="12" max="12" width="8.5" style="43" bestFit="1" customWidth="1"/>
    <col min="13" max="14" width="12.75" style="43" bestFit="1" customWidth="1"/>
    <col min="15" max="15" width="7.5" style="43" bestFit="1" customWidth="1"/>
    <col min="16" max="16384" width="9" style="43"/>
  </cols>
  <sheetData>
    <row r="2" spans="2:15" x14ac:dyDescent="0.2">
      <c r="B2" s="43" t="s">
        <v>71</v>
      </c>
      <c r="C2" s="43" t="s">
        <v>8</v>
      </c>
      <c r="D2" s="43" t="s">
        <v>3</v>
      </c>
      <c r="E2" s="43" t="s">
        <v>115</v>
      </c>
      <c r="F2" s="43" t="s">
        <v>116</v>
      </c>
    </row>
    <row r="3" spans="2:15" ht="15" thickBot="1" x14ac:dyDescent="0.25">
      <c r="B3" s="43">
        <v>-40</v>
      </c>
      <c r="C3" s="43">
        <v>406</v>
      </c>
      <c r="D3" s="43">
        <v>22</v>
      </c>
      <c r="E3" s="43">
        <v>17.07</v>
      </c>
      <c r="I3" s="41"/>
      <c r="J3" s="41">
        <v>44341</v>
      </c>
    </row>
    <row r="4" spans="2:15" x14ac:dyDescent="0.2">
      <c r="B4" s="43">
        <v>-20</v>
      </c>
      <c r="D4" s="43">
        <v>22</v>
      </c>
      <c r="I4" s="46"/>
      <c r="J4" s="15" t="s">
        <v>102</v>
      </c>
      <c r="K4" s="16" t="s">
        <v>104</v>
      </c>
    </row>
    <row r="5" spans="2:15" x14ac:dyDescent="0.2">
      <c r="B5" s="43">
        <v>0</v>
      </c>
      <c r="D5" s="43">
        <v>22</v>
      </c>
      <c r="I5" s="17" t="s">
        <v>106</v>
      </c>
      <c r="J5" s="18">
        <v>0.98722826894994498</v>
      </c>
      <c r="K5" s="19">
        <v>-1.6477225387137562</v>
      </c>
    </row>
    <row r="6" spans="2:15" ht="15" thickBot="1" x14ac:dyDescent="0.25">
      <c r="B6" s="43">
        <v>20</v>
      </c>
      <c r="D6" s="43">
        <v>22</v>
      </c>
      <c r="I6" s="20" t="s">
        <v>108</v>
      </c>
      <c r="J6" s="21">
        <v>0.98223570748717015</v>
      </c>
      <c r="K6" s="22">
        <v>-12.728190533776143</v>
      </c>
    </row>
    <row r="7" spans="2:15" x14ac:dyDescent="0.2">
      <c r="B7" s="43">
        <v>40</v>
      </c>
      <c r="D7" s="43">
        <v>22</v>
      </c>
    </row>
    <row r="8" spans="2:15" x14ac:dyDescent="0.2">
      <c r="B8" s="43">
        <v>60</v>
      </c>
      <c r="D8" s="43">
        <v>22</v>
      </c>
    </row>
    <row r="9" spans="2:15" x14ac:dyDescent="0.2">
      <c r="B9" s="43">
        <v>80</v>
      </c>
      <c r="D9" s="43">
        <v>22</v>
      </c>
    </row>
    <row r="10" spans="2:15" x14ac:dyDescent="0.2">
      <c r="B10" s="43">
        <v>100</v>
      </c>
      <c r="D10" s="43">
        <v>22</v>
      </c>
    </row>
    <row r="15" spans="2:15" x14ac:dyDescent="0.2">
      <c r="C15" s="43" t="s">
        <v>3</v>
      </c>
      <c r="D15" s="43" t="s">
        <v>117</v>
      </c>
      <c r="E15" s="43" t="s">
        <v>4</v>
      </c>
      <c r="F15" s="43" t="s">
        <v>6</v>
      </c>
      <c r="G15" s="43" t="s">
        <v>8</v>
      </c>
      <c r="H15" s="43" t="s">
        <v>10</v>
      </c>
      <c r="I15" s="43" t="s">
        <v>11</v>
      </c>
      <c r="J15" s="43" t="s">
        <v>35</v>
      </c>
      <c r="K15" s="43" t="s">
        <v>36</v>
      </c>
      <c r="L15" s="43" t="s">
        <v>56</v>
      </c>
      <c r="M15" s="43" t="s">
        <v>11</v>
      </c>
      <c r="O15" s="43" t="s">
        <v>57</v>
      </c>
    </row>
    <row r="16" spans="2:15" x14ac:dyDescent="0.2">
      <c r="C16" s="43">
        <v>22</v>
      </c>
      <c r="D16" s="43">
        <v>17</v>
      </c>
      <c r="E16" s="43">
        <v>2832</v>
      </c>
      <c r="F16" s="43">
        <f t="shared" ref="F16:F18" si="0">2105-38</f>
        <v>2067</v>
      </c>
      <c r="G16" s="43">
        <v>513</v>
      </c>
      <c r="H16" s="43">
        <f t="shared" ref="H16" si="1">E16-F16</f>
        <v>765</v>
      </c>
      <c r="I16" s="43">
        <f t="shared" ref="I16" si="2">20*LOG10(H16)</f>
        <v>57.673228703072354</v>
      </c>
      <c r="J16" s="43">
        <v>21</v>
      </c>
      <c r="K16" s="43">
        <f t="shared" ref="K16" si="3">I16+J16</f>
        <v>78.673228703072354</v>
      </c>
      <c r="L16" s="43">
        <f t="shared" ref="L16" si="4">H16/8</f>
        <v>95.625</v>
      </c>
      <c r="M16" s="43">
        <f t="shared" ref="M16" si="5">10*LOG10(L16*830/1024)</f>
        <v>18.893495838979359</v>
      </c>
      <c r="N16" s="43">
        <f>J$5*M16+K$5</f>
        <v>17.004470652814824</v>
      </c>
      <c r="O16" s="43">
        <f t="shared" ref="O16" si="6">N16-D16</f>
        <v>4.4706528148239499E-3</v>
      </c>
    </row>
    <row r="17" spans="3:15" x14ac:dyDescent="0.2">
      <c r="C17" s="43">
        <v>22</v>
      </c>
      <c r="D17" s="43">
        <v>17</v>
      </c>
      <c r="E17" s="43">
        <v>2855</v>
      </c>
      <c r="F17" s="43">
        <f t="shared" si="0"/>
        <v>2067</v>
      </c>
      <c r="G17" s="43">
        <v>513</v>
      </c>
      <c r="H17" s="43">
        <f t="shared" ref="H17" si="7">E17-F17</f>
        <v>788</v>
      </c>
      <c r="I17" s="43">
        <f t="shared" ref="I17" si="8">20*LOG10(H17)</f>
        <v>57.930524349791106</v>
      </c>
      <c r="J17" s="43">
        <v>21</v>
      </c>
      <c r="K17" s="43">
        <f t="shared" ref="K17" si="9">I17+J17</f>
        <v>78.930524349791114</v>
      </c>
      <c r="L17" s="43">
        <f t="shared" ref="L17" si="10">H17/8</f>
        <v>98.5</v>
      </c>
      <c r="M17" s="43">
        <f t="shared" ref="M17" si="11">10*LOG10(L17*830/1024)</f>
        <v>19.022143662338738</v>
      </c>
      <c r="N17" s="43">
        <f>J$5*M17+K$5</f>
        <v>17.13147542077408</v>
      </c>
      <c r="O17" s="43">
        <f t="shared" ref="O17" si="12">N17-D17</f>
        <v>0.13147542077408048</v>
      </c>
    </row>
    <row r="18" spans="3:15" x14ac:dyDescent="0.2">
      <c r="C18" s="43">
        <v>22</v>
      </c>
      <c r="D18" s="43">
        <v>19.2</v>
      </c>
      <c r="E18" s="43">
        <v>3435</v>
      </c>
      <c r="F18" s="43">
        <f t="shared" si="0"/>
        <v>2067</v>
      </c>
      <c r="G18" s="43">
        <v>513</v>
      </c>
      <c r="H18" s="43">
        <f t="shared" ref="H18" si="13">E18-F18</f>
        <v>1368</v>
      </c>
      <c r="I18" s="43">
        <f t="shared" ref="I18" si="14">20*LOG10(H18)</f>
        <v>62.721721947681949</v>
      </c>
      <c r="J18" s="43">
        <v>21</v>
      </c>
      <c r="K18" s="43">
        <f t="shared" ref="K18" si="15">I18+J18</f>
        <v>83.721721947681942</v>
      </c>
      <c r="L18" s="43">
        <f t="shared" ref="L18" si="16">H18/8</f>
        <v>171</v>
      </c>
      <c r="M18" s="43">
        <f t="shared" ref="M18" si="17">10*LOG10(L18*830/1024)</f>
        <v>21.417742461284156</v>
      </c>
      <c r="N18" s="43">
        <f>J$5*M18+K$5</f>
        <v>19.496478276155536</v>
      </c>
      <c r="O18" s="43">
        <f t="shared" ref="O18" si="18">N18-D18</f>
        <v>0.29647827615553624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8"/>
  <sheetViews>
    <sheetView workbookViewId="0">
      <selection activeCell="O31" sqref="O31"/>
    </sheetView>
  </sheetViews>
  <sheetFormatPr defaultRowHeight="14.25" x14ac:dyDescent="0.2"/>
  <cols>
    <col min="1" max="1" width="9" style="43"/>
    <col min="2" max="2" width="8.125" style="43" bestFit="1" customWidth="1"/>
    <col min="3" max="3" width="11.75" style="43" bestFit="1" customWidth="1"/>
    <col min="4" max="4" width="6.5" style="43" bestFit="1" customWidth="1"/>
    <col min="5" max="5" width="10.25" style="43" bestFit="1" customWidth="1"/>
    <col min="6" max="6" width="8.125" style="43" bestFit="1" customWidth="1"/>
    <col min="7" max="7" width="9" style="43"/>
    <col min="8" max="8" width="6.5" style="43" bestFit="1" customWidth="1"/>
    <col min="9" max="9" width="10.25" style="43" bestFit="1" customWidth="1"/>
    <col min="10" max="10" width="8.125" style="43" bestFit="1" customWidth="1"/>
    <col min="11" max="16384" width="9" style="43"/>
  </cols>
  <sheetData>
    <row r="2" spans="2:14" x14ac:dyDescent="0.2">
      <c r="H2" s="49" t="s">
        <v>130</v>
      </c>
      <c r="I2" s="50"/>
      <c r="J2" s="50"/>
      <c r="L2" s="49" t="s">
        <v>131</v>
      </c>
      <c r="M2" s="50"/>
      <c r="N2" s="50"/>
    </row>
    <row r="3" spans="2:14" x14ac:dyDescent="0.2">
      <c r="B3" s="8" t="s">
        <v>118</v>
      </c>
      <c r="C3" s="43" t="s">
        <v>120</v>
      </c>
      <c r="D3" s="43" t="s">
        <v>122</v>
      </c>
      <c r="E3" s="43" t="s">
        <v>121</v>
      </c>
      <c r="F3" s="43" t="s">
        <v>126</v>
      </c>
      <c r="H3" s="43" t="s">
        <v>122</v>
      </c>
      <c r="I3" s="43" t="s">
        <v>121</v>
      </c>
      <c r="J3" s="43" t="s">
        <v>126</v>
      </c>
      <c r="L3" s="43" t="s">
        <v>122</v>
      </c>
      <c r="M3" s="43" t="s">
        <v>126</v>
      </c>
      <c r="N3" s="43" t="s">
        <v>121</v>
      </c>
    </row>
    <row r="4" spans="2:14" x14ac:dyDescent="0.2">
      <c r="B4" s="43" t="s">
        <v>119</v>
      </c>
      <c r="C4" s="43">
        <v>17</v>
      </c>
      <c r="D4" s="43">
        <v>17.05</v>
      </c>
      <c r="E4" s="43" t="s">
        <v>123</v>
      </c>
      <c r="F4" s="43">
        <v>2832</v>
      </c>
      <c r="H4" s="43">
        <v>16.87</v>
      </c>
      <c r="I4" s="43" t="s">
        <v>123</v>
      </c>
      <c r="J4" s="43">
        <v>2800</v>
      </c>
      <c r="L4" s="43">
        <v>17.34</v>
      </c>
      <c r="M4" s="43">
        <v>2874</v>
      </c>
      <c r="N4" s="43">
        <v>0</v>
      </c>
    </row>
    <row r="5" spans="2:14" x14ac:dyDescent="0.2">
      <c r="B5" s="43" t="s">
        <v>124</v>
      </c>
      <c r="C5" s="43">
        <v>17</v>
      </c>
      <c r="D5" s="43">
        <v>16.850000000000001</v>
      </c>
      <c r="E5" s="43" t="s">
        <v>125</v>
      </c>
      <c r="F5" s="43">
        <v>2835</v>
      </c>
      <c r="H5" s="43">
        <v>16.7</v>
      </c>
      <c r="I5" s="43" t="s">
        <v>125</v>
      </c>
      <c r="J5" s="43">
        <v>2798</v>
      </c>
      <c r="L5" s="43">
        <v>17.350000000000001</v>
      </c>
      <c r="M5" s="43">
        <v>2910</v>
      </c>
      <c r="N5" s="43">
        <v>0</v>
      </c>
    </row>
    <row r="6" spans="2:14" x14ac:dyDescent="0.2">
      <c r="B6" s="43" t="s">
        <v>127</v>
      </c>
      <c r="C6" s="43">
        <v>17</v>
      </c>
      <c r="D6" s="43">
        <v>17.05</v>
      </c>
      <c r="E6" s="43" t="s">
        <v>123</v>
      </c>
      <c r="F6" s="43">
        <v>2835</v>
      </c>
      <c r="H6" s="43">
        <v>16.87</v>
      </c>
      <c r="I6" s="43" t="s">
        <v>123</v>
      </c>
      <c r="J6" s="43">
        <v>2805</v>
      </c>
      <c r="L6" s="43">
        <v>17.36</v>
      </c>
      <c r="M6" s="43">
        <v>2887</v>
      </c>
      <c r="N6" s="43">
        <v>0</v>
      </c>
    </row>
    <row r="7" spans="2:14" x14ac:dyDescent="0.2">
      <c r="B7" s="43" t="s">
        <v>128</v>
      </c>
      <c r="C7" s="43">
        <v>17</v>
      </c>
      <c r="D7" s="43">
        <v>16.899999999999999</v>
      </c>
      <c r="E7" s="43" t="s">
        <v>129</v>
      </c>
      <c r="F7" s="43">
        <v>2826</v>
      </c>
      <c r="H7" s="43">
        <v>16.72</v>
      </c>
      <c r="I7" s="43" t="s">
        <v>129</v>
      </c>
      <c r="J7" s="43">
        <v>2788</v>
      </c>
      <c r="L7" s="43">
        <v>17.38</v>
      </c>
      <c r="M7" s="43">
        <v>2890</v>
      </c>
      <c r="N7" s="43">
        <v>0</v>
      </c>
    </row>
    <row r="8" spans="2:14" x14ac:dyDescent="0.2">
      <c r="B8" s="43" t="s">
        <v>132</v>
      </c>
      <c r="C8" s="43">
        <v>17</v>
      </c>
      <c r="D8" s="43">
        <v>16.920000000000002</v>
      </c>
      <c r="E8" s="43" t="s">
        <v>133</v>
      </c>
      <c r="F8" s="43">
        <v>2825</v>
      </c>
      <c r="H8" s="43">
        <v>16.8</v>
      </c>
      <c r="I8" s="43" t="s">
        <v>133</v>
      </c>
      <c r="J8" s="43">
        <v>2798</v>
      </c>
      <c r="L8" s="43">
        <v>17.36</v>
      </c>
      <c r="M8" s="43">
        <v>2892</v>
      </c>
      <c r="N8" s="43">
        <v>0</v>
      </c>
    </row>
  </sheetData>
  <mergeCells count="2">
    <mergeCell ref="H2:J2"/>
    <mergeCell ref="L2:N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X677"/>
  <sheetViews>
    <sheetView topLeftCell="A481" zoomScaleNormal="100" workbookViewId="0">
      <selection activeCell="A529" sqref="A529"/>
    </sheetView>
  </sheetViews>
  <sheetFormatPr defaultRowHeight="14.25" x14ac:dyDescent="0.2"/>
  <cols>
    <col min="1" max="1" width="18.875" style="45" bestFit="1" customWidth="1"/>
    <col min="2" max="2" width="8.125" style="45" bestFit="1" customWidth="1"/>
    <col min="3" max="3" width="10.375" style="45" bestFit="1" customWidth="1"/>
    <col min="4" max="4" width="15.625" style="45" bestFit="1" customWidth="1"/>
    <col min="5" max="6" width="13.875" style="45" bestFit="1" customWidth="1"/>
    <col min="7" max="7" width="11.875" style="45" bestFit="1" customWidth="1"/>
    <col min="8" max="8" width="6.75" style="45" bestFit="1" customWidth="1"/>
    <col min="9" max="9" width="12.75" style="45" bestFit="1" customWidth="1"/>
    <col min="10" max="10" width="11.875" style="45" bestFit="1" customWidth="1"/>
    <col min="11" max="11" width="16.5" style="45" bestFit="1" customWidth="1"/>
    <col min="12" max="19" width="13.875" style="45" bestFit="1" customWidth="1"/>
    <col min="20" max="20" width="10.5" style="45" bestFit="1" customWidth="1"/>
    <col min="21" max="21" width="15.5" style="45" bestFit="1" customWidth="1"/>
    <col min="22" max="22" width="14" style="45" bestFit="1" customWidth="1"/>
    <col min="23" max="24" width="12.75" style="45" bestFit="1" customWidth="1"/>
    <col min="25" max="16384" width="9" style="45"/>
  </cols>
  <sheetData>
    <row r="3" spans="1:22" x14ac:dyDescent="0.2">
      <c r="A3" s="45" t="s">
        <v>45</v>
      </c>
      <c r="N3" s="49" t="s">
        <v>52</v>
      </c>
      <c r="O3" s="50"/>
      <c r="P3" s="50"/>
      <c r="Q3" s="50"/>
    </row>
    <row r="4" spans="1:22" x14ac:dyDescent="0.2">
      <c r="A4" s="8" t="s">
        <v>12</v>
      </c>
      <c r="D4" s="45" t="s">
        <v>22</v>
      </c>
      <c r="E4" s="45">
        <f>(D7-D22)/(I7-I22)</f>
        <v>0.47864426230703899</v>
      </c>
      <c r="F4" s="45">
        <f>(D23-D31)/(I23-I31)</f>
        <v>0.47834934759463188</v>
      </c>
      <c r="N4" s="45">
        <v>0.497</v>
      </c>
      <c r="O4" s="45">
        <v>-21.385000000000002</v>
      </c>
      <c r="P4" s="45">
        <v>0.495</v>
      </c>
      <c r="Q4" s="45">
        <v>-10.1</v>
      </c>
    </row>
    <row r="5" spans="1:22" ht="15" thickBot="1" x14ac:dyDescent="0.25">
      <c r="D5" s="45" t="s">
        <v>23</v>
      </c>
      <c r="E5" s="45">
        <f>D7-E4*I7</f>
        <v>-20.612215147293469</v>
      </c>
      <c r="F5" s="45">
        <f>D23-F4*I23</f>
        <v>-9.6339699464712982</v>
      </c>
    </row>
    <row r="6" spans="1:22" x14ac:dyDescent="0.2">
      <c r="B6" s="45" t="s">
        <v>7</v>
      </c>
      <c r="C6" s="45" t="s">
        <v>3</v>
      </c>
      <c r="D6" s="45" t="s">
        <v>5</v>
      </c>
      <c r="E6" s="45" t="s">
        <v>4</v>
      </c>
      <c r="F6" s="45" t="s">
        <v>6</v>
      </c>
      <c r="G6" s="45" t="s">
        <v>8</v>
      </c>
      <c r="H6" s="45" t="s">
        <v>10</v>
      </c>
      <c r="I6" s="45" t="s">
        <v>11</v>
      </c>
      <c r="J6" s="45" t="s">
        <v>35</v>
      </c>
      <c r="L6" s="45" t="s">
        <v>51</v>
      </c>
      <c r="O6" s="45" t="s">
        <v>20</v>
      </c>
      <c r="Q6" s="45" t="s">
        <v>21</v>
      </c>
      <c r="U6" s="2" t="s">
        <v>9</v>
      </c>
      <c r="V6" s="3" t="s">
        <v>2</v>
      </c>
    </row>
    <row r="7" spans="1:22" x14ac:dyDescent="0.2">
      <c r="C7" s="45">
        <v>0</v>
      </c>
      <c r="D7" s="45">
        <v>-5.6</v>
      </c>
      <c r="E7" s="45">
        <v>2039</v>
      </c>
      <c r="F7" s="45">
        <v>2002</v>
      </c>
      <c r="G7" s="45">
        <v>517</v>
      </c>
      <c r="H7" s="45">
        <f>E7-F7</f>
        <v>37</v>
      </c>
      <c r="I7" s="45">
        <f>20*LOG10(H7)</f>
        <v>31.3640344813399</v>
      </c>
      <c r="J7" s="45">
        <v>0</v>
      </c>
      <c r="K7" s="45">
        <f>E$4*I7+E$5</f>
        <v>-5.5999999999999979</v>
      </c>
      <c r="L7" s="45">
        <f>K7-D7</f>
        <v>0</v>
      </c>
      <c r="N7" s="45">
        <f t="shared" ref="N7:N22" si="0">N$4*I7+O$4</f>
        <v>-5.7970748627740711</v>
      </c>
      <c r="O7" s="45">
        <f t="shared" ref="O7:O31" si="1">N7-D7</f>
        <v>-0.19707486277407149</v>
      </c>
      <c r="P7" s="45">
        <f t="shared" ref="P7:P22" si="2">E$41*I7+E$42</f>
        <v>-6.9111469654606239</v>
      </c>
      <c r="Q7" s="45">
        <f t="shared" ref="Q7:Q31" si="3">P7-D7</f>
        <v>-1.3111469654606243</v>
      </c>
      <c r="U7" s="4">
        <v>100</v>
      </c>
      <c r="V7" s="5">
        <v>651</v>
      </c>
    </row>
    <row r="8" spans="1:22" x14ac:dyDescent="0.2">
      <c r="C8" s="45">
        <v>1</v>
      </c>
      <c r="D8" s="45">
        <v>-4.5</v>
      </c>
      <c r="E8" s="45">
        <v>2053</v>
      </c>
      <c r="F8" s="45">
        <v>2002</v>
      </c>
      <c r="G8" s="45">
        <v>517</v>
      </c>
      <c r="H8" s="45">
        <f>E8-F7</f>
        <v>51</v>
      </c>
      <c r="I8" s="45">
        <f t="shared" ref="I8:I31" si="4">20*LOG10(H8)</f>
        <v>34.151403521958727</v>
      </c>
      <c r="J8" s="45">
        <v>0</v>
      </c>
      <c r="K8" s="45">
        <f t="shared" ref="K8:K22" si="5">E$4*I8+E$5</f>
        <v>-4.2658418017755224</v>
      </c>
      <c r="L8" s="45">
        <f t="shared" ref="L8:L31" si="6">K8-D8</f>
        <v>0.23415819822447759</v>
      </c>
      <c r="N8" s="45">
        <f t="shared" si="0"/>
        <v>-4.4117524495865155</v>
      </c>
      <c r="O8" s="45">
        <f t="shared" si="1"/>
        <v>8.8247550413484532E-2</v>
      </c>
      <c r="P8" s="45">
        <f t="shared" si="2"/>
        <v>-5.5736792582692729</v>
      </c>
      <c r="Q8" s="45">
        <f t="shared" si="3"/>
        <v>-1.0736792582692729</v>
      </c>
      <c r="U8" s="4">
        <v>90</v>
      </c>
      <c r="V8" s="5">
        <v>633</v>
      </c>
    </row>
    <row r="9" spans="1:22" x14ac:dyDescent="0.2">
      <c r="C9" s="45">
        <v>2</v>
      </c>
      <c r="D9" s="45">
        <v>-3.5</v>
      </c>
      <c r="E9" s="45">
        <v>2064</v>
      </c>
      <c r="F9" s="45">
        <v>2002</v>
      </c>
      <c r="G9" s="45">
        <v>517</v>
      </c>
      <c r="H9" s="45">
        <f t="shared" ref="H9:H31" si="7">E9-F8</f>
        <v>62</v>
      </c>
      <c r="I9" s="45">
        <f t="shared" si="4"/>
        <v>35.84783378996508</v>
      </c>
      <c r="J9" s="45">
        <v>0</v>
      </c>
      <c r="K9" s="45">
        <f t="shared" si="5"/>
        <v>-3.453855187590289</v>
      </c>
      <c r="L9" s="45">
        <f t="shared" si="6"/>
        <v>4.6144812409711022E-2</v>
      </c>
      <c r="N9" s="45">
        <f t="shared" si="0"/>
        <v>-3.5686266063873582</v>
      </c>
      <c r="O9" s="45">
        <f t="shared" si="1"/>
        <v>-6.862660638735818E-2</v>
      </c>
      <c r="P9" s="45">
        <f t="shared" si="2"/>
        <v>-4.7596784324379229</v>
      </c>
      <c r="Q9" s="45">
        <f t="shared" si="3"/>
        <v>-1.2596784324379229</v>
      </c>
      <c r="U9" s="4">
        <v>80</v>
      </c>
      <c r="V9" s="5">
        <v>614</v>
      </c>
    </row>
    <row r="10" spans="1:22" x14ac:dyDescent="0.2">
      <c r="C10" s="45">
        <v>3</v>
      </c>
      <c r="D10" s="45">
        <v>-2.8</v>
      </c>
      <c r="E10" s="45">
        <v>2077</v>
      </c>
      <c r="F10" s="45">
        <v>2002</v>
      </c>
      <c r="G10" s="45">
        <v>517</v>
      </c>
      <c r="H10" s="45">
        <f t="shared" si="7"/>
        <v>75</v>
      </c>
      <c r="I10" s="45">
        <f t="shared" si="4"/>
        <v>37.501225267834002</v>
      </c>
      <c r="J10" s="45">
        <v>0</v>
      </c>
      <c r="K10" s="45">
        <f t="shared" si="5"/>
        <v>-2.6624688433609727</v>
      </c>
      <c r="L10" s="45">
        <f t="shared" si="6"/>
        <v>0.13753115663902715</v>
      </c>
      <c r="N10" s="45">
        <f t="shared" si="0"/>
        <v>-2.7468910418865029</v>
      </c>
      <c r="O10" s="45">
        <f t="shared" si="1"/>
        <v>5.3108958113496918E-2</v>
      </c>
      <c r="P10" s="45">
        <f t="shared" si="2"/>
        <v>-3.9663289775325481</v>
      </c>
      <c r="Q10" s="45">
        <f t="shared" si="3"/>
        <v>-1.1663289775325483</v>
      </c>
      <c r="U10" s="4">
        <v>70</v>
      </c>
      <c r="V10" s="5">
        <v>597</v>
      </c>
    </row>
    <row r="11" spans="1:22" x14ac:dyDescent="0.2">
      <c r="C11" s="45">
        <v>4</v>
      </c>
      <c r="D11" s="45">
        <v>-1.75</v>
      </c>
      <c r="E11" s="45">
        <v>2100</v>
      </c>
      <c r="F11" s="45">
        <v>2002</v>
      </c>
      <c r="G11" s="45">
        <v>517</v>
      </c>
      <c r="H11" s="45">
        <f t="shared" si="7"/>
        <v>98</v>
      </c>
      <c r="I11" s="45">
        <f t="shared" si="4"/>
        <v>39.824521513849895</v>
      </c>
      <c r="J11" s="45">
        <v>0</v>
      </c>
      <c r="K11" s="45">
        <f t="shared" si="5"/>
        <v>-1.5504364255659837</v>
      </c>
      <c r="L11" s="45">
        <f t="shared" si="6"/>
        <v>0.19956357443401629</v>
      </c>
      <c r="N11" s="45">
        <f t="shared" si="0"/>
        <v>-1.5922128076166047</v>
      </c>
      <c r="O11" s="45">
        <f t="shared" si="1"/>
        <v>0.15778719238339534</v>
      </c>
      <c r="P11" s="45">
        <f t="shared" si="2"/>
        <v>-2.8515380553390202</v>
      </c>
      <c r="Q11" s="45">
        <f t="shared" si="3"/>
        <v>-1.1015380553390202</v>
      </c>
      <c r="U11" s="4">
        <v>60</v>
      </c>
      <c r="V11" s="5">
        <v>580</v>
      </c>
    </row>
    <row r="12" spans="1:22" x14ac:dyDescent="0.2">
      <c r="C12" s="45">
        <v>5</v>
      </c>
      <c r="D12" s="45">
        <v>-0.8</v>
      </c>
      <c r="E12" s="45">
        <v>2125</v>
      </c>
      <c r="F12" s="45">
        <v>2002</v>
      </c>
      <c r="G12" s="45">
        <v>517</v>
      </c>
      <c r="H12" s="45">
        <f t="shared" si="7"/>
        <v>123</v>
      </c>
      <c r="I12" s="45">
        <f t="shared" si="4"/>
        <v>41.798102228787961</v>
      </c>
      <c r="J12" s="45">
        <v>0</v>
      </c>
      <c r="K12" s="45">
        <f t="shared" si="5"/>
        <v>-0.60579334016105335</v>
      </c>
      <c r="L12" s="45">
        <f t="shared" si="6"/>
        <v>0.19420665983894669</v>
      </c>
      <c r="N12" s="45">
        <f t="shared" si="0"/>
        <v>-0.61134319229238443</v>
      </c>
      <c r="O12" s="45">
        <f t="shared" si="1"/>
        <v>0.18865680770761561</v>
      </c>
      <c r="P12" s="45">
        <f t="shared" si="2"/>
        <v>-1.9045516910292335</v>
      </c>
      <c r="Q12" s="45">
        <f t="shared" si="3"/>
        <v>-1.1045516910292335</v>
      </c>
      <c r="U12" s="4">
        <v>50</v>
      </c>
      <c r="V12" s="5">
        <v>562</v>
      </c>
    </row>
    <row r="13" spans="1:22" x14ac:dyDescent="0.2">
      <c r="C13" s="45">
        <v>6</v>
      </c>
      <c r="D13" s="45">
        <v>0.3</v>
      </c>
      <c r="E13" s="45">
        <v>2171</v>
      </c>
      <c r="F13" s="45">
        <v>2002</v>
      </c>
      <c r="G13" s="45">
        <v>517</v>
      </c>
      <c r="H13" s="45">
        <f t="shared" si="7"/>
        <v>169</v>
      </c>
      <c r="I13" s="45">
        <f t="shared" si="4"/>
        <v>44.557734092273471</v>
      </c>
      <c r="J13" s="45">
        <v>0</v>
      </c>
      <c r="K13" s="45">
        <f t="shared" si="5"/>
        <v>0.71508861737596874</v>
      </c>
      <c r="L13" s="45">
        <f t="shared" si="6"/>
        <v>0.41508861737596875</v>
      </c>
      <c r="N13" s="45">
        <f t="shared" si="0"/>
        <v>0.76019384385991273</v>
      </c>
      <c r="O13" s="45">
        <f t="shared" si="1"/>
        <v>0.46019384385991274</v>
      </c>
      <c r="P13" s="45">
        <f t="shared" si="2"/>
        <v>-0.58039315752958132</v>
      </c>
      <c r="Q13" s="45">
        <f t="shared" si="3"/>
        <v>-0.88039315752958136</v>
      </c>
      <c r="U13" s="4">
        <v>40</v>
      </c>
      <c r="V13" s="5">
        <v>543</v>
      </c>
    </row>
    <row r="14" spans="1:22" x14ac:dyDescent="0.2">
      <c r="C14" s="45">
        <v>7</v>
      </c>
      <c r="D14" s="45">
        <v>1.3</v>
      </c>
      <c r="E14" s="45">
        <v>2216</v>
      </c>
      <c r="F14" s="45">
        <v>2002</v>
      </c>
      <c r="G14" s="45">
        <v>517</v>
      </c>
      <c r="H14" s="45">
        <f t="shared" si="7"/>
        <v>214</v>
      </c>
      <c r="I14" s="45">
        <f t="shared" si="4"/>
        <v>46.60827546698382</v>
      </c>
      <c r="J14" s="45">
        <v>0</v>
      </c>
      <c r="K14" s="45">
        <f t="shared" si="5"/>
        <v>1.6965684810042632</v>
      </c>
      <c r="L14" s="45">
        <f t="shared" si="6"/>
        <v>0.39656848100426312</v>
      </c>
      <c r="N14" s="45">
        <f t="shared" si="0"/>
        <v>1.7793129070909579</v>
      </c>
      <c r="O14" s="45">
        <f t="shared" si="1"/>
        <v>0.47931290709095786</v>
      </c>
      <c r="P14" s="45">
        <f t="shared" si="2"/>
        <v>0.40352136220906587</v>
      </c>
      <c r="Q14" s="45">
        <f t="shared" si="3"/>
        <v>-0.89647863779093417</v>
      </c>
      <c r="U14" s="4">
        <v>30</v>
      </c>
      <c r="V14" s="5">
        <v>527</v>
      </c>
    </row>
    <row r="15" spans="1:22" x14ac:dyDescent="0.2">
      <c r="C15" s="45">
        <v>8</v>
      </c>
      <c r="D15" s="45">
        <v>2.37</v>
      </c>
      <c r="E15" s="45">
        <v>2264</v>
      </c>
      <c r="F15" s="45">
        <v>2002</v>
      </c>
      <c r="G15" s="45">
        <v>517</v>
      </c>
      <c r="H15" s="45">
        <f t="shared" si="7"/>
        <v>262</v>
      </c>
      <c r="I15" s="45">
        <f t="shared" si="4"/>
        <v>48.366025826394903</v>
      </c>
      <c r="J15" s="45">
        <v>0</v>
      </c>
      <c r="K15" s="45">
        <f t="shared" si="5"/>
        <v>2.5379056051045161</v>
      </c>
      <c r="L15" s="45">
        <f t="shared" si="6"/>
        <v>0.16790560510451602</v>
      </c>
      <c r="N15" s="45">
        <f t="shared" si="0"/>
        <v>2.6529148357182635</v>
      </c>
      <c r="O15" s="45">
        <f t="shared" si="1"/>
        <v>0.28291483571826337</v>
      </c>
      <c r="P15" s="45">
        <f t="shared" si="2"/>
        <v>1.246945504745419</v>
      </c>
      <c r="Q15" s="45">
        <f t="shared" si="3"/>
        <v>-1.1230544952545811</v>
      </c>
      <c r="U15" s="4">
        <v>20</v>
      </c>
      <c r="V15" s="5">
        <v>507</v>
      </c>
    </row>
    <row r="16" spans="1:22" x14ac:dyDescent="0.2">
      <c r="C16" s="45">
        <v>9</v>
      </c>
      <c r="D16" s="45">
        <v>4.45</v>
      </c>
      <c r="E16" s="45">
        <v>2440</v>
      </c>
      <c r="F16" s="45">
        <v>2002</v>
      </c>
      <c r="G16" s="45">
        <v>518</v>
      </c>
      <c r="H16" s="45">
        <f t="shared" si="7"/>
        <v>438</v>
      </c>
      <c r="I16" s="45">
        <f t="shared" si="4"/>
        <v>52.829482210081991</v>
      </c>
      <c r="J16" s="45">
        <v>0</v>
      </c>
      <c r="K16" s="45">
        <f t="shared" si="5"/>
        <v>4.6743133932140672</v>
      </c>
      <c r="L16" s="45">
        <f t="shared" si="6"/>
        <v>0.22431339321406707</v>
      </c>
      <c r="N16" s="45">
        <f t="shared" si="0"/>
        <v>4.8712526584107465</v>
      </c>
      <c r="O16" s="45">
        <f t="shared" si="1"/>
        <v>0.42125265841074633</v>
      </c>
      <c r="P16" s="45">
        <f t="shared" si="2"/>
        <v>3.3886528598336518</v>
      </c>
      <c r="Q16" s="45">
        <f t="shared" si="3"/>
        <v>-1.0613471401663483</v>
      </c>
      <c r="U16" s="4">
        <v>10</v>
      </c>
      <c r="V16" s="5">
        <v>490</v>
      </c>
    </row>
    <row r="17" spans="3:22" x14ac:dyDescent="0.2">
      <c r="C17" s="45">
        <v>10</v>
      </c>
      <c r="D17" s="45">
        <v>5.3</v>
      </c>
      <c r="E17" s="45">
        <v>2527</v>
      </c>
      <c r="F17" s="45">
        <v>2002</v>
      </c>
      <c r="G17" s="45">
        <v>518</v>
      </c>
      <c r="H17" s="45">
        <f t="shared" si="7"/>
        <v>525</v>
      </c>
      <c r="I17" s="45">
        <f t="shared" si="4"/>
        <v>54.40318606811914</v>
      </c>
      <c r="J17" s="45">
        <v>0</v>
      </c>
      <c r="K17" s="45">
        <f t="shared" si="5"/>
        <v>5.4275577154339985</v>
      </c>
      <c r="L17" s="45">
        <f t="shared" si="6"/>
        <v>0.12755771543399863</v>
      </c>
      <c r="N17" s="45">
        <f t="shared" si="0"/>
        <v>5.6533834758552111</v>
      </c>
      <c r="O17" s="45">
        <f t="shared" si="1"/>
        <v>0.35338347585521124</v>
      </c>
      <c r="P17" s="45">
        <f t="shared" si="2"/>
        <v>4.1437656777401877</v>
      </c>
      <c r="Q17" s="45">
        <f t="shared" si="3"/>
        <v>-1.1562343222598122</v>
      </c>
      <c r="U17" s="4">
        <v>0</v>
      </c>
      <c r="V17" s="5">
        <v>473</v>
      </c>
    </row>
    <row r="18" spans="3:22" x14ac:dyDescent="0.2">
      <c r="C18" s="45">
        <v>11</v>
      </c>
      <c r="D18" s="45">
        <v>6.33</v>
      </c>
      <c r="E18" s="45">
        <v>2665</v>
      </c>
      <c r="F18" s="45">
        <v>2002</v>
      </c>
      <c r="G18" s="45">
        <v>517</v>
      </c>
      <c r="H18" s="45">
        <f t="shared" si="7"/>
        <v>663</v>
      </c>
      <c r="I18" s="45">
        <f t="shared" si="4"/>
        <v>56.430270568095466</v>
      </c>
      <c r="J18" s="45">
        <v>0</v>
      </c>
      <c r="K18" s="45">
        <f t="shared" si="5"/>
        <v>6.3978100805592</v>
      </c>
      <c r="L18" s="45">
        <f t="shared" si="6"/>
        <v>6.7810080559199903E-2</v>
      </c>
      <c r="N18" s="45">
        <f t="shared" si="0"/>
        <v>6.6608444723434452</v>
      </c>
      <c r="O18" s="45">
        <f t="shared" si="1"/>
        <v>0.33084447234344516</v>
      </c>
      <c r="P18" s="45">
        <f t="shared" si="2"/>
        <v>5.116424848075436</v>
      </c>
      <c r="Q18" s="45">
        <f t="shared" si="3"/>
        <v>-1.2135751519245641</v>
      </c>
      <c r="U18" s="4">
        <v>-10</v>
      </c>
      <c r="V18" s="5">
        <v>456</v>
      </c>
    </row>
    <row r="19" spans="3:22" x14ac:dyDescent="0.2">
      <c r="C19" s="45">
        <v>12</v>
      </c>
      <c r="D19" s="45">
        <v>7.48</v>
      </c>
      <c r="E19" s="45">
        <v>2882</v>
      </c>
      <c r="F19" s="45">
        <v>2002</v>
      </c>
      <c r="G19" s="45">
        <v>518</v>
      </c>
      <c r="H19" s="45">
        <f t="shared" si="7"/>
        <v>880</v>
      </c>
      <c r="I19" s="45">
        <f t="shared" si="4"/>
        <v>58.889653443003375</v>
      </c>
      <c r="J19" s="45">
        <v>0</v>
      </c>
      <c r="K19" s="45">
        <f t="shared" si="5"/>
        <v>7.5749795824500623</v>
      </c>
      <c r="L19" s="45">
        <f t="shared" si="6"/>
        <v>9.4979582450061883E-2</v>
      </c>
      <c r="N19" s="45">
        <f t="shared" si="0"/>
        <v>7.8831577611726757</v>
      </c>
      <c r="O19" s="45">
        <f t="shared" si="1"/>
        <v>0.40315776117267532</v>
      </c>
      <c r="P19" s="45">
        <f t="shared" si="2"/>
        <v>6.2965144332272054</v>
      </c>
      <c r="Q19" s="45">
        <f t="shared" si="3"/>
        <v>-1.183485566772795</v>
      </c>
      <c r="U19" s="4">
        <v>-20</v>
      </c>
      <c r="V19" s="5">
        <v>439</v>
      </c>
    </row>
    <row r="20" spans="3:22" x14ac:dyDescent="0.2">
      <c r="C20" s="45">
        <v>13</v>
      </c>
      <c r="D20" s="45">
        <v>8.48</v>
      </c>
      <c r="E20" s="45">
        <v>3110</v>
      </c>
      <c r="F20" s="45">
        <v>2002</v>
      </c>
      <c r="G20" s="45">
        <v>519</v>
      </c>
      <c r="H20" s="45">
        <f t="shared" si="7"/>
        <v>1108</v>
      </c>
      <c r="I20" s="45">
        <f t="shared" si="4"/>
        <v>60.890795207848221</v>
      </c>
      <c r="J20" s="45">
        <v>0</v>
      </c>
      <c r="K20" s="45">
        <f t="shared" si="5"/>
        <v>8.5328146062560286</v>
      </c>
      <c r="L20" s="45">
        <f t="shared" si="6"/>
        <v>5.2814606256028185E-2</v>
      </c>
      <c r="N20" s="45">
        <f t="shared" si="0"/>
        <v>8.877725218300565</v>
      </c>
      <c r="O20" s="45">
        <f t="shared" si="1"/>
        <v>0.39772521830056462</v>
      </c>
      <c r="P20" s="45">
        <f t="shared" si="2"/>
        <v>7.2567254598222632</v>
      </c>
      <c r="Q20" s="45">
        <f t="shared" si="3"/>
        <v>-1.2232745401777372</v>
      </c>
      <c r="U20" s="4">
        <v>-30</v>
      </c>
      <c r="V20" s="5">
        <v>422</v>
      </c>
    </row>
    <row r="21" spans="3:22" ht="15" thickBot="1" x14ac:dyDescent="0.25">
      <c r="C21" s="45">
        <v>14</v>
      </c>
      <c r="D21" s="45">
        <v>9.58</v>
      </c>
      <c r="E21" s="45">
        <v>3412</v>
      </c>
      <c r="F21" s="45">
        <v>2002</v>
      </c>
      <c r="G21" s="45">
        <v>519</v>
      </c>
      <c r="H21" s="45">
        <f t="shared" si="7"/>
        <v>1410</v>
      </c>
      <c r="I21" s="45">
        <f t="shared" si="4"/>
        <v>62.984382253107597</v>
      </c>
      <c r="J21" s="45">
        <v>0</v>
      </c>
      <c r="K21" s="45">
        <f t="shared" si="5"/>
        <v>9.5348980331097763</v>
      </c>
      <c r="L21" s="45">
        <f t="shared" si="6"/>
        <v>-4.5101966890223721E-2</v>
      </c>
      <c r="N21" s="45">
        <f t="shared" si="0"/>
        <v>9.9182379797944726</v>
      </c>
      <c r="O21" s="45">
        <f t="shared" si="1"/>
        <v>0.33823797979447257</v>
      </c>
      <c r="P21" s="45">
        <f t="shared" si="2"/>
        <v>8.2612946519256951</v>
      </c>
      <c r="Q21" s="45">
        <f t="shared" si="3"/>
        <v>-1.318705348074305</v>
      </c>
      <c r="U21" s="6">
        <v>-40</v>
      </c>
      <c r="V21" s="7">
        <v>405</v>
      </c>
    </row>
    <row r="22" spans="3:22" x14ac:dyDescent="0.2">
      <c r="C22" s="45">
        <v>15</v>
      </c>
      <c r="D22" s="45">
        <v>10.52</v>
      </c>
      <c r="E22" s="45">
        <v>3789</v>
      </c>
      <c r="F22" s="45">
        <v>2002</v>
      </c>
      <c r="G22" s="45">
        <v>519</v>
      </c>
      <c r="H22" s="45">
        <f t="shared" si="7"/>
        <v>1787</v>
      </c>
      <c r="I22" s="45">
        <f t="shared" si="4"/>
        <v>65.042491050112886</v>
      </c>
      <c r="J22" s="45">
        <v>0</v>
      </c>
      <c r="K22" s="45">
        <f t="shared" si="5"/>
        <v>10.52</v>
      </c>
      <c r="L22" s="45">
        <f t="shared" si="6"/>
        <v>0</v>
      </c>
      <c r="N22" s="45">
        <f t="shared" si="0"/>
        <v>10.941118051906106</v>
      </c>
      <c r="O22" s="45">
        <f t="shared" si="1"/>
        <v>0.42111805190610596</v>
      </c>
      <c r="P22" s="45">
        <f t="shared" si="2"/>
        <v>9.248840259905144</v>
      </c>
      <c r="Q22" s="45">
        <f t="shared" si="3"/>
        <v>-1.2711597400948556</v>
      </c>
    </row>
    <row r="23" spans="3:22" x14ac:dyDescent="0.2">
      <c r="C23" s="45">
        <v>16</v>
      </c>
      <c r="D23" s="45">
        <v>11.53</v>
      </c>
      <c r="E23" s="45">
        <v>2165</v>
      </c>
      <c r="F23" s="45">
        <v>2002</v>
      </c>
      <c r="G23" s="45">
        <v>519</v>
      </c>
      <c r="H23" s="45">
        <f t="shared" si="7"/>
        <v>163</v>
      </c>
      <c r="I23" s="45">
        <f t="shared" si="4"/>
        <v>44.243752088079155</v>
      </c>
      <c r="J23" s="45">
        <v>21</v>
      </c>
      <c r="K23" s="45">
        <f>F$4*I23+F$5</f>
        <v>11.53</v>
      </c>
      <c r="L23" s="45">
        <f t="shared" si="6"/>
        <v>0</v>
      </c>
      <c r="N23" s="45">
        <f>P$4*I23+Q$4</f>
        <v>11.800657283599181</v>
      </c>
      <c r="O23" s="45">
        <f t="shared" si="1"/>
        <v>0.2706572835991814</v>
      </c>
      <c r="P23" s="45">
        <f>F$41*I23+F$42</f>
        <v>10.297893872750633</v>
      </c>
      <c r="Q23" s="45">
        <f t="shared" si="3"/>
        <v>-1.2321061272493665</v>
      </c>
    </row>
    <row r="24" spans="3:22" x14ac:dyDescent="0.2">
      <c r="C24" s="45">
        <v>17</v>
      </c>
      <c r="D24" s="45">
        <v>12.71</v>
      </c>
      <c r="E24" s="45">
        <v>2219</v>
      </c>
      <c r="F24" s="45">
        <v>2002</v>
      </c>
      <c r="G24" s="45">
        <v>520</v>
      </c>
      <c r="H24" s="45">
        <f t="shared" si="7"/>
        <v>217</v>
      </c>
      <c r="I24" s="45">
        <f t="shared" si="4"/>
        <v>46.729194676970593</v>
      </c>
      <c r="J24" s="45">
        <v>21</v>
      </c>
      <c r="K24" s="45">
        <f t="shared" ref="K24:K31" si="8">F$4*I24+F$5</f>
        <v>12.718909840880128</v>
      </c>
      <c r="L24" s="45">
        <f t="shared" si="6"/>
        <v>8.9098408801273621E-3</v>
      </c>
      <c r="N24" s="45">
        <f t="shared" ref="N24:N31" si="9">P$4*I24+Q$4</f>
        <v>13.030951365100444</v>
      </c>
      <c r="O24" s="45">
        <f t="shared" si="1"/>
        <v>0.3209513651004432</v>
      </c>
      <c r="P24" s="45">
        <f t="shared" ref="P24:P31" si="10">F$41*I24+F$42</f>
        <v>11.514841395708258</v>
      </c>
      <c r="Q24" s="45">
        <f t="shared" si="3"/>
        <v>-1.195158604291743</v>
      </c>
    </row>
    <row r="25" spans="3:22" x14ac:dyDescent="0.2">
      <c r="C25" s="45">
        <v>18</v>
      </c>
      <c r="D25" s="45">
        <v>13.7</v>
      </c>
      <c r="E25" s="45">
        <v>2274</v>
      </c>
      <c r="F25" s="45">
        <v>2002</v>
      </c>
      <c r="G25" s="45">
        <v>519</v>
      </c>
      <c r="H25" s="45">
        <f t="shared" si="7"/>
        <v>272</v>
      </c>
      <c r="I25" s="45">
        <f t="shared" si="4"/>
        <v>48.691378080683975</v>
      </c>
      <c r="J25" s="45">
        <v>21</v>
      </c>
      <c r="K25" s="45">
        <f t="shared" si="8"/>
        <v>13.657518991907439</v>
      </c>
      <c r="L25" s="45">
        <f t="shared" si="6"/>
        <v>-4.2481008092559946E-2</v>
      </c>
      <c r="N25" s="45">
        <f t="shared" si="9"/>
        <v>14.002232149938569</v>
      </c>
      <c r="O25" s="45">
        <f t="shared" si="1"/>
        <v>0.30223214993857006</v>
      </c>
      <c r="P25" s="45">
        <f t="shared" si="10"/>
        <v>12.475585467371809</v>
      </c>
      <c r="Q25" s="45">
        <f t="shared" si="3"/>
        <v>-1.2244145326281899</v>
      </c>
    </row>
    <row r="26" spans="3:22" x14ac:dyDescent="0.2">
      <c r="C26" s="45">
        <v>19</v>
      </c>
      <c r="D26" s="45">
        <v>14.8</v>
      </c>
      <c r="E26" s="45">
        <v>2364</v>
      </c>
      <c r="F26" s="45">
        <v>2002</v>
      </c>
      <c r="G26" s="45">
        <v>520</v>
      </c>
      <c r="H26" s="45">
        <f t="shared" si="7"/>
        <v>362</v>
      </c>
      <c r="I26" s="45">
        <f t="shared" si="4"/>
        <v>51.17417141066332</v>
      </c>
      <c r="J26" s="45">
        <v>21</v>
      </c>
      <c r="K26" s="45">
        <f t="shared" si="8"/>
        <v>14.845161561515363</v>
      </c>
      <c r="L26" s="45">
        <f t="shared" si="6"/>
        <v>4.5161561515362436E-2</v>
      </c>
      <c r="N26" s="45">
        <f t="shared" si="9"/>
        <v>15.231214848278343</v>
      </c>
      <c r="O26" s="45">
        <f t="shared" si="1"/>
        <v>0.43121484827834244</v>
      </c>
      <c r="P26" s="45">
        <f t="shared" si="10"/>
        <v>13.691235833402471</v>
      </c>
      <c r="Q26" s="45">
        <f t="shared" si="3"/>
        <v>-1.1087641665975294</v>
      </c>
    </row>
    <row r="27" spans="3:22" x14ac:dyDescent="0.2">
      <c r="C27" s="45">
        <v>20</v>
      </c>
      <c r="D27" s="45">
        <v>15.6</v>
      </c>
      <c r="E27" s="45">
        <v>2430</v>
      </c>
      <c r="F27" s="45">
        <v>2002</v>
      </c>
      <c r="G27" s="45">
        <v>519</v>
      </c>
      <c r="H27" s="45">
        <f t="shared" si="7"/>
        <v>428</v>
      </c>
      <c r="I27" s="45">
        <f t="shared" si="4"/>
        <v>52.628875380263445</v>
      </c>
      <c r="J27" s="45">
        <v>21</v>
      </c>
      <c r="K27" s="45">
        <f t="shared" si="8"/>
        <v>15.541018256316905</v>
      </c>
      <c r="L27" s="45">
        <f t="shared" si="6"/>
        <v>-5.8981743683094834E-2</v>
      </c>
      <c r="N27" s="45">
        <f t="shared" si="9"/>
        <v>15.951293313230407</v>
      </c>
      <c r="O27" s="45">
        <f t="shared" si="1"/>
        <v>0.35129331323040702</v>
      </c>
      <c r="P27" s="45">
        <f t="shared" si="10"/>
        <v>14.40350269498831</v>
      </c>
      <c r="Q27" s="45">
        <f t="shared" si="3"/>
        <v>-1.1964973050116896</v>
      </c>
    </row>
    <row r="28" spans="3:22" x14ac:dyDescent="0.2">
      <c r="C28" s="45">
        <v>21</v>
      </c>
      <c r="D28" s="45">
        <v>16.579999999999998</v>
      </c>
      <c r="E28" s="45">
        <v>2556</v>
      </c>
      <c r="F28" s="45">
        <v>2002</v>
      </c>
      <c r="G28" s="45">
        <v>521</v>
      </c>
      <c r="H28" s="45">
        <f t="shared" si="7"/>
        <v>554</v>
      </c>
      <c r="I28" s="45">
        <f t="shared" si="4"/>
        <v>54.870195294568596</v>
      </c>
      <c r="J28" s="45">
        <v>21</v>
      </c>
      <c r="K28" s="45">
        <f t="shared" si="8"/>
        <v>16.613152175075626</v>
      </c>
      <c r="L28" s="45">
        <f t="shared" si="6"/>
        <v>3.3152175075628065E-2</v>
      </c>
      <c r="N28" s="45">
        <f t="shared" si="9"/>
        <v>17.060746670811454</v>
      </c>
      <c r="O28" s="45">
        <f t="shared" si="1"/>
        <v>0.48074667081145606</v>
      </c>
      <c r="P28" s="45">
        <f t="shared" si="10"/>
        <v>15.500920406449433</v>
      </c>
      <c r="Q28" s="45">
        <f t="shared" si="3"/>
        <v>-1.0790795935505653</v>
      </c>
    </row>
    <row r="29" spans="3:22" x14ac:dyDescent="0.2">
      <c r="C29" s="45">
        <v>22</v>
      </c>
      <c r="D29" s="45">
        <v>17.559999999999999</v>
      </c>
      <c r="E29" s="45">
        <v>2693</v>
      </c>
      <c r="F29" s="45">
        <v>2002</v>
      </c>
      <c r="G29" s="45">
        <v>521</v>
      </c>
      <c r="H29" s="45">
        <f t="shared" si="7"/>
        <v>691</v>
      </c>
      <c r="I29" s="45">
        <f t="shared" si="4"/>
        <v>56.78956094748397</v>
      </c>
      <c r="J29" s="45">
        <v>21</v>
      </c>
      <c r="K29" s="45">
        <f t="shared" si="8"/>
        <v>17.531279482943241</v>
      </c>
      <c r="L29" s="45">
        <f t="shared" si="6"/>
        <v>-2.8720517056758155E-2</v>
      </c>
      <c r="N29" s="45">
        <f t="shared" si="9"/>
        <v>18.010832669004564</v>
      </c>
      <c r="O29" s="45">
        <f t="shared" si="1"/>
        <v>0.45083266900456564</v>
      </c>
      <c r="P29" s="45">
        <f t="shared" si="10"/>
        <v>16.440699618170072</v>
      </c>
      <c r="Q29" s="45">
        <f t="shared" si="3"/>
        <v>-1.1193003818299267</v>
      </c>
    </row>
    <row r="30" spans="3:22" x14ac:dyDescent="0.2">
      <c r="C30" s="45">
        <v>23</v>
      </c>
      <c r="D30" s="45">
        <v>18.559999999999999</v>
      </c>
      <c r="E30" s="45">
        <v>2877</v>
      </c>
      <c r="F30" s="45">
        <v>2002</v>
      </c>
      <c r="G30" s="45">
        <v>520</v>
      </c>
      <c r="H30" s="45">
        <f t="shared" si="7"/>
        <v>875</v>
      </c>
      <c r="I30" s="45">
        <f t="shared" si="4"/>
        <v>58.840161060446263</v>
      </c>
      <c r="J30" s="45">
        <v>21</v>
      </c>
      <c r="K30" s="45">
        <f t="shared" si="8"/>
        <v>18.512182709156235</v>
      </c>
      <c r="L30" s="45">
        <f t="shared" si="6"/>
        <v>-4.7817290843763516E-2</v>
      </c>
      <c r="N30" s="45">
        <f t="shared" si="9"/>
        <v>19.025879724920898</v>
      </c>
      <c r="O30" s="45">
        <f t="shared" si="1"/>
        <v>0.46587972492089946</v>
      </c>
      <c r="P30" s="45">
        <f t="shared" si="10"/>
        <v>17.444735172722602</v>
      </c>
      <c r="Q30" s="45">
        <f t="shared" si="3"/>
        <v>-1.1152648272773966</v>
      </c>
    </row>
    <row r="31" spans="3:22" x14ac:dyDescent="0.2">
      <c r="C31" s="45">
        <v>24</v>
      </c>
      <c r="D31" s="45">
        <v>19.899999999999999</v>
      </c>
      <c r="E31" s="45">
        <v>3224</v>
      </c>
      <c r="F31" s="45">
        <v>2002</v>
      </c>
      <c r="G31" s="45">
        <v>522</v>
      </c>
      <c r="H31" s="45">
        <f t="shared" si="7"/>
        <v>1222</v>
      </c>
      <c r="I31" s="45">
        <f t="shared" si="4"/>
        <v>61.741424118130709</v>
      </c>
      <c r="J31" s="45">
        <v>21</v>
      </c>
      <c r="K31" s="45">
        <f t="shared" si="8"/>
        <v>19.899999999999999</v>
      </c>
      <c r="L31" s="45">
        <f t="shared" si="6"/>
        <v>0</v>
      </c>
      <c r="N31" s="45">
        <f t="shared" si="9"/>
        <v>20.462004938474699</v>
      </c>
      <c r="O31" s="45">
        <f t="shared" si="1"/>
        <v>0.56200493847470057</v>
      </c>
      <c r="P31" s="45">
        <f t="shared" si="10"/>
        <v>18.865280916678941</v>
      </c>
      <c r="Q31" s="45">
        <f t="shared" si="3"/>
        <v>-1.0347190833210576</v>
      </c>
    </row>
    <row r="41" spans="1:15" x14ac:dyDescent="0.2">
      <c r="D41" s="45" t="s">
        <v>22</v>
      </c>
      <c r="E41" s="45">
        <f>(D44-D59)/(I44-I59)</f>
        <v>0.47983158587942759</v>
      </c>
      <c r="F41" s="45">
        <f>(D60-D68)/(I60-I68)</f>
        <v>0.48963010789173322</v>
      </c>
    </row>
    <row r="42" spans="1:15" x14ac:dyDescent="0.2">
      <c r="A42" s="8" t="s">
        <v>13</v>
      </c>
      <c r="D42" s="45" t="s">
        <v>23</v>
      </c>
      <c r="E42" s="45">
        <f>D44-E41*I44</f>
        <v>-21.960601370218999</v>
      </c>
      <c r="F42" s="45">
        <f>D60-F41*I60</f>
        <v>-11.365179235670661</v>
      </c>
    </row>
    <row r="43" spans="1:15" x14ac:dyDescent="0.2">
      <c r="A43" s="45" t="s">
        <v>27</v>
      </c>
      <c r="B43" s="45" t="s">
        <v>7</v>
      </c>
      <c r="C43" s="45" t="s">
        <v>3</v>
      </c>
      <c r="D43" s="45" t="s">
        <v>5</v>
      </c>
      <c r="E43" s="45" t="s">
        <v>4</v>
      </c>
      <c r="F43" s="45" t="s">
        <v>6</v>
      </c>
      <c r="G43" s="45" t="s">
        <v>8</v>
      </c>
      <c r="H43" s="45" t="s">
        <v>10</v>
      </c>
      <c r="I43" s="45" t="s">
        <v>11</v>
      </c>
      <c r="J43" s="45" t="s">
        <v>35</v>
      </c>
      <c r="K43" s="45" t="s">
        <v>36</v>
      </c>
      <c r="O43" s="45" t="s">
        <v>19</v>
      </c>
    </row>
    <row r="44" spans="1:15" x14ac:dyDescent="0.2">
      <c r="C44" s="45">
        <v>0</v>
      </c>
      <c r="D44" s="45">
        <v>-6.8</v>
      </c>
      <c r="E44" s="45">
        <v>2105</v>
      </c>
      <c r="F44" s="45">
        <f>2105-38</f>
        <v>2067</v>
      </c>
      <c r="G44" s="45">
        <v>520</v>
      </c>
      <c r="H44" s="45">
        <f>E44-F44</f>
        <v>38</v>
      </c>
      <c r="I44" s="45">
        <f>20*LOG10(H44)</f>
        <v>31.595671932336202</v>
      </c>
      <c r="J44" s="45">
        <v>0</v>
      </c>
      <c r="K44" s="45">
        <f>I44+J44</f>
        <v>31.595671932336202</v>
      </c>
      <c r="N44" s="45">
        <f t="shared" ref="N44:N59" si="11">0.497*I44-21.385</f>
        <v>-5.6819510496289087</v>
      </c>
      <c r="O44" s="45">
        <f t="shared" ref="O44:O68" si="12">N44-D44</f>
        <v>1.1180489503710911</v>
      </c>
    </row>
    <row r="45" spans="1:15" x14ac:dyDescent="0.2">
      <c r="C45" s="45">
        <v>1</v>
      </c>
      <c r="D45" s="45">
        <v>-5.7</v>
      </c>
      <c r="E45" s="45">
        <v>2120</v>
      </c>
      <c r="F45" s="45">
        <f t="shared" ref="F45:F68" si="13">2105-38</f>
        <v>2067</v>
      </c>
      <c r="G45" s="45">
        <v>520</v>
      </c>
      <c r="H45" s="45">
        <f>E45-F45</f>
        <v>53</v>
      </c>
      <c r="I45" s="45">
        <f t="shared" ref="I45:I68" si="14">20*LOG10(H45)</f>
        <v>34.48551739201578</v>
      </c>
      <c r="J45" s="45">
        <v>0</v>
      </c>
      <c r="K45" s="45">
        <f t="shared" ref="K45:K68" si="15">I45+J45</f>
        <v>34.48551739201578</v>
      </c>
      <c r="N45" s="45">
        <f t="shared" si="11"/>
        <v>-4.2456978561681602</v>
      </c>
      <c r="O45" s="45">
        <f t="shared" si="12"/>
        <v>1.45430214383184</v>
      </c>
    </row>
    <row r="46" spans="1:15" x14ac:dyDescent="0.2">
      <c r="C46" s="45">
        <v>2</v>
      </c>
      <c r="D46" s="45">
        <v>-4.7</v>
      </c>
      <c r="E46" s="45">
        <v>2133</v>
      </c>
      <c r="F46" s="45">
        <f t="shared" si="13"/>
        <v>2067</v>
      </c>
      <c r="G46" s="45">
        <v>520</v>
      </c>
      <c r="H46" s="45">
        <f>E46-F46</f>
        <v>66</v>
      </c>
      <c r="I46" s="45">
        <f t="shared" si="14"/>
        <v>36.390878710837377</v>
      </c>
      <c r="J46" s="45">
        <v>0</v>
      </c>
      <c r="K46" s="45">
        <f t="shared" si="15"/>
        <v>36.390878710837377</v>
      </c>
      <c r="N46" s="45">
        <f t="shared" si="11"/>
        <v>-3.2987332807138259</v>
      </c>
      <c r="O46" s="45">
        <f t="shared" si="12"/>
        <v>1.4012667192861743</v>
      </c>
    </row>
    <row r="47" spans="1:15" x14ac:dyDescent="0.2">
      <c r="C47" s="45">
        <v>3</v>
      </c>
      <c r="D47" s="45">
        <v>-4</v>
      </c>
      <c r="E47" s="45">
        <v>2145</v>
      </c>
      <c r="F47" s="45">
        <f t="shared" si="13"/>
        <v>2067</v>
      </c>
      <c r="G47" s="45">
        <v>521</v>
      </c>
      <c r="H47" s="45">
        <f t="shared" ref="H47:H68" si="16">E47-F47</f>
        <v>78</v>
      </c>
      <c r="I47" s="45">
        <f t="shared" si="14"/>
        <v>37.841892053809609</v>
      </c>
      <c r="J47" s="45">
        <v>0</v>
      </c>
      <c r="K47" s="45">
        <f t="shared" si="15"/>
        <v>37.841892053809609</v>
      </c>
      <c r="N47" s="45">
        <f t="shared" si="11"/>
        <v>-2.5775796492566272</v>
      </c>
      <c r="O47" s="45">
        <f t="shared" si="12"/>
        <v>1.4224203507433728</v>
      </c>
    </row>
    <row r="48" spans="1:15" x14ac:dyDescent="0.2">
      <c r="C48" s="45">
        <v>4</v>
      </c>
      <c r="D48" s="45">
        <v>-2.9</v>
      </c>
      <c r="E48" s="45">
        <v>2172</v>
      </c>
      <c r="F48" s="45">
        <f t="shared" si="13"/>
        <v>2067</v>
      </c>
      <c r="G48" s="45">
        <v>521</v>
      </c>
      <c r="H48" s="45">
        <f t="shared" si="16"/>
        <v>105</v>
      </c>
      <c r="I48" s="45">
        <f t="shared" si="14"/>
        <v>40.423785981398765</v>
      </c>
      <c r="J48" s="45">
        <v>0</v>
      </c>
      <c r="K48" s="45">
        <f t="shared" si="15"/>
        <v>40.423785981398765</v>
      </c>
      <c r="N48" s="45">
        <f t="shared" si="11"/>
        <v>-1.2943783672448141</v>
      </c>
      <c r="O48" s="45">
        <f t="shared" si="12"/>
        <v>1.6056216327551858</v>
      </c>
    </row>
    <row r="49" spans="3:15" x14ac:dyDescent="0.2">
      <c r="C49" s="45">
        <v>5</v>
      </c>
      <c r="D49" s="45">
        <v>-2</v>
      </c>
      <c r="E49" s="45">
        <v>2196</v>
      </c>
      <c r="F49" s="45">
        <f t="shared" si="13"/>
        <v>2067</v>
      </c>
      <c r="G49" s="45">
        <v>520</v>
      </c>
      <c r="H49" s="45">
        <f t="shared" si="16"/>
        <v>129</v>
      </c>
      <c r="I49" s="45">
        <f t="shared" si="14"/>
        <v>42.211794205984972</v>
      </c>
      <c r="J49" s="45">
        <v>0</v>
      </c>
      <c r="K49" s="45">
        <f t="shared" si="15"/>
        <v>42.211794205984972</v>
      </c>
      <c r="N49" s="45">
        <f t="shared" si="11"/>
        <v>-0.40573827962547071</v>
      </c>
      <c r="O49" s="45">
        <f t="shared" si="12"/>
        <v>1.5942617203745293</v>
      </c>
    </row>
    <row r="50" spans="3:15" x14ac:dyDescent="0.2">
      <c r="C50" s="45">
        <v>6</v>
      </c>
      <c r="D50" s="45">
        <v>-0.9</v>
      </c>
      <c r="E50" s="45">
        <v>2232</v>
      </c>
      <c r="F50" s="45">
        <f t="shared" si="13"/>
        <v>2067</v>
      </c>
      <c r="G50" s="45">
        <v>521</v>
      </c>
      <c r="H50" s="45">
        <f t="shared" si="16"/>
        <v>165</v>
      </c>
      <c r="I50" s="45">
        <f t="shared" si="14"/>
        <v>44.349678884278127</v>
      </c>
      <c r="J50" s="45">
        <v>0</v>
      </c>
      <c r="K50" s="45">
        <f t="shared" si="15"/>
        <v>44.349678884278127</v>
      </c>
      <c r="N50" s="45">
        <f t="shared" si="11"/>
        <v>0.6567904054862268</v>
      </c>
      <c r="O50" s="45">
        <f t="shared" si="12"/>
        <v>1.5567904054862267</v>
      </c>
    </row>
    <row r="51" spans="3:15" x14ac:dyDescent="0.2">
      <c r="C51" s="45">
        <v>7</v>
      </c>
      <c r="D51" s="45">
        <v>0.1</v>
      </c>
      <c r="E51" s="45">
        <v>2279</v>
      </c>
      <c r="F51" s="45">
        <f t="shared" si="13"/>
        <v>2067</v>
      </c>
      <c r="G51" s="45">
        <v>522</v>
      </c>
      <c r="H51" s="45">
        <f t="shared" si="16"/>
        <v>212</v>
      </c>
      <c r="I51" s="45">
        <f t="shared" si="14"/>
        <v>46.526717218575023</v>
      </c>
      <c r="J51" s="45">
        <v>0</v>
      </c>
      <c r="K51" s="45">
        <f t="shared" si="15"/>
        <v>46.526717218575023</v>
      </c>
      <c r="N51" s="45">
        <f t="shared" si="11"/>
        <v>1.7387784576317848</v>
      </c>
      <c r="O51" s="45">
        <f t="shared" si="12"/>
        <v>1.6387784576317848</v>
      </c>
    </row>
    <row r="52" spans="3:15" x14ac:dyDescent="0.2">
      <c r="C52" s="45">
        <v>8</v>
      </c>
      <c r="D52" s="45">
        <v>1.25</v>
      </c>
      <c r="E52" s="45">
        <v>2335</v>
      </c>
      <c r="F52" s="45">
        <f t="shared" si="13"/>
        <v>2067</v>
      </c>
      <c r="G52" s="45">
        <v>521</v>
      </c>
      <c r="H52" s="45">
        <f t="shared" si="16"/>
        <v>268</v>
      </c>
      <c r="I52" s="45">
        <f t="shared" si="14"/>
        <v>48.562695880575781</v>
      </c>
      <c r="J52" s="45">
        <v>0</v>
      </c>
      <c r="K52" s="45">
        <f t="shared" si="15"/>
        <v>48.562695880575781</v>
      </c>
      <c r="N52" s="45">
        <f t="shared" si="11"/>
        <v>2.7506598526461623</v>
      </c>
      <c r="O52" s="45">
        <f t="shared" si="12"/>
        <v>1.5006598526461623</v>
      </c>
    </row>
    <row r="53" spans="3:15" x14ac:dyDescent="0.2">
      <c r="C53" s="45">
        <v>9</v>
      </c>
      <c r="D53" s="45">
        <v>3.3</v>
      </c>
      <c r="E53" s="45">
        <v>2499</v>
      </c>
      <c r="F53" s="45">
        <f t="shared" si="13"/>
        <v>2067</v>
      </c>
      <c r="G53" s="45">
        <v>521</v>
      </c>
      <c r="H53" s="45">
        <f t="shared" si="16"/>
        <v>432</v>
      </c>
      <c r="I53" s="45">
        <f t="shared" si="14"/>
        <v>52.709674936298242</v>
      </c>
      <c r="J53" s="45">
        <v>0</v>
      </c>
      <c r="K53" s="45">
        <f t="shared" si="15"/>
        <v>52.709674936298242</v>
      </c>
      <c r="N53" s="45">
        <f t="shared" si="11"/>
        <v>4.8117084433402262</v>
      </c>
      <c r="O53" s="45">
        <f t="shared" si="12"/>
        <v>1.5117084433402264</v>
      </c>
    </row>
    <row r="54" spans="3:15" x14ac:dyDescent="0.2">
      <c r="C54" s="45">
        <v>10</v>
      </c>
      <c r="D54" s="45">
        <v>4.2</v>
      </c>
      <c r="E54" s="45">
        <v>2599</v>
      </c>
      <c r="F54" s="45">
        <f t="shared" si="13"/>
        <v>2067</v>
      </c>
      <c r="G54" s="45">
        <v>521</v>
      </c>
      <c r="H54" s="45">
        <f t="shared" si="16"/>
        <v>532</v>
      </c>
      <c r="I54" s="45">
        <f t="shared" si="14"/>
        <v>54.518232645900966</v>
      </c>
      <c r="J54" s="45">
        <v>0</v>
      </c>
      <c r="K54" s="45">
        <f t="shared" si="15"/>
        <v>54.518232645900966</v>
      </c>
      <c r="N54" s="45">
        <f t="shared" si="11"/>
        <v>5.7105616250127795</v>
      </c>
      <c r="O54" s="45">
        <f t="shared" si="12"/>
        <v>1.5105616250127794</v>
      </c>
    </row>
    <row r="55" spans="3:15" x14ac:dyDescent="0.2">
      <c r="C55" s="45">
        <v>11</v>
      </c>
      <c r="D55" s="45">
        <v>5.25</v>
      </c>
      <c r="E55" s="45">
        <v>2755</v>
      </c>
      <c r="F55" s="45">
        <f t="shared" si="13"/>
        <v>2067</v>
      </c>
      <c r="G55" s="45">
        <v>521</v>
      </c>
      <c r="H55" s="45">
        <f t="shared" si="16"/>
        <v>688</v>
      </c>
      <c r="I55" s="45">
        <f t="shared" si="14"/>
        <v>56.751768764710221</v>
      </c>
      <c r="J55" s="45">
        <v>0</v>
      </c>
      <c r="K55" s="45">
        <f t="shared" si="15"/>
        <v>56.751768764710221</v>
      </c>
      <c r="N55" s="45">
        <f t="shared" si="11"/>
        <v>6.8206290760609782</v>
      </c>
      <c r="O55" s="45">
        <f t="shared" si="12"/>
        <v>1.5706290760609782</v>
      </c>
    </row>
    <row r="56" spans="3:15" x14ac:dyDescent="0.2">
      <c r="C56" s="45">
        <v>12</v>
      </c>
      <c r="D56" s="45">
        <v>6.4</v>
      </c>
      <c r="E56" s="45">
        <v>2968</v>
      </c>
      <c r="F56" s="45">
        <f t="shared" si="13"/>
        <v>2067</v>
      </c>
      <c r="G56" s="45">
        <v>521</v>
      </c>
      <c r="H56" s="45">
        <f t="shared" si="16"/>
        <v>901</v>
      </c>
      <c r="I56" s="45">
        <f t="shared" si="14"/>
        <v>59.094495819581255</v>
      </c>
      <c r="J56" s="45">
        <v>0</v>
      </c>
      <c r="K56" s="45">
        <f t="shared" si="15"/>
        <v>59.094495819581255</v>
      </c>
      <c r="N56" s="45">
        <f t="shared" si="11"/>
        <v>7.9849644223318812</v>
      </c>
      <c r="O56" s="45">
        <f t="shared" si="12"/>
        <v>1.5849644223318808</v>
      </c>
    </row>
    <row r="57" spans="3:15" x14ac:dyDescent="0.2">
      <c r="C57" s="45">
        <v>13</v>
      </c>
      <c r="D57" s="45">
        <v>7.4</v>
      </c>
      <c r="E57" s="45">
        <v>3226</v>
      </c>
      <c r="F57" s="45">
        <f t="shared" si="13"/>
        <v>2067</v>
      </c>
      <c r="G57" s="45">
        <v>522</v>
      </c>
      <c r="H57" s="45">
        <f t="shared" si="16"/>
        <v>1159</v>
      </c>
      <c r="I57" s="45">
        <f t="shared" si="14"/>
        <v>61.28166871927192</v>
      </c>
      <c r="J57" s="45">
        <v>0</v>
      </c>
      <c r="K57" s="45">
        <f t="shared" si="15"/>
        <v>61.28166871927192</v>
      </c>
      <c r="N57" s="45">
        <f t="shared" si="11"/>
        <v>9.0719893534781413</v>
      </c>
      <c r="O57" s="45">
        <f t="shared" si="12"/>
        <v>1.6719893534781409</v>
      </c>
    </row>
    <row r="58" spans="3:15" x14ac:dyDescent="0.2">
      <c r="C58" s="45">
        <v>14</v>
      </c>
      <c r="D58" s="45">
        <v>8.56</v>
      </c>
      <c r="E58" s="45">
        <v>3575</v>
      </c>
      <c r="F58" s="45">
        <f t="shared" si="13"/>
        <v>2067</v>
      </c>
      <c r="G58" s="45">
        <v>522</v>
      </c>
      <c r="H58" s="45">
        <f t="shared" si="16"/>
        <v>1508</v>
      </c>
      <c r="I58" s="45">
        <f t="shared" si="14"/>
        <v>63.568026830675102</v>
      </c>
      <c r="J58" s="45">
        <v>0</v>
      </c>
      <c r="K58" s="45">
        <f t="shared" si="15"/>
        <v>63.568026830675102</v>
      </c>
      <c r="N58" s="45">
        <f t="shared" si="11"/>
        <v>10.208309334845524</v>
      </c>
      <c r="O58" s="45">
        <f t="shared" si="12"/>
        <v>1.6483093348455231</v>
      </c>
    </row>
    <row r="59" spans="3:15" x14ac:dyDescent="0.2">
      <c r="C59" s="45">
        <v>15</v>
      </c>
      <c r="D59" s="45">
        <v>9.5</v>
      </c>
      <c r="E59" s="45">
        <v>3965</v>
      </c>
      <c r="F59" s="45">
        <f t="shared" si="13"/>
        <v>2067</v>
      </c>
      <c r="G59" s="45">
        <v>522</v>
      </c>
      <c r="H59" s="45">
        <f t="shared" si="16"/>
        <v>1898</v>
      </c>
      <c r="I59" s="45">
        <f t="shared" si="14"/>
        <v>65.565924161825478</v>
      </c>
      <c r="J59" s="45">
        <v>0</v>
      </c>
      <c r="K59" s="45">
        <f t="shared" si="15"/>
        <v>65.565924161825478</v>
      </c>
      <c r="N59" s="45">
        <f t="shared" si="11"/>
        <v>11.201264308427259</v>
      </c>
      <c r="O59" s="45">
        <f t="shared" si="12"/>
        <v>1.701264308427259</v>
      </c>
    </row>
    <row r="60" spans="3:15" x14ac:dyDescent="0.2">
      <c r="C60" s="45">
        <v>16</v>
      </c>
      <c r="D60" s="45">
        <v>10.6</v>
      </c>
      <c r="E60" s="45">
        <v>2242</v>
      </c>
      <c r="F60" s="45">
        <f t="shared" si="13"/>
        <v>2067</v>
      </c>
      <c r="G60" s="45">
        <v>523</v>
      </c>
      <c r="H60" s="45">
        <f t="shared" si="16"/>
        <v>175</v>
      </c>
      <c r="I60" s="45">
        <f t="shared" si="14"/>
        <v>44.860760973725888</v>
      </c>
      <c r="J60" s="45">
        <v>21</v>
      </c>
      <c r="K60" s="45">
        <f t="shared" si="15"/>
        <v>65.860760973725888</v>
      </c>
      <c r="N60" s="45">
        <f t="shared" ref="N60:N68" si="17">0.495*I60-10.1</f>
        <v>12.106076681994315</v>
      </c>
      <c r="O60" s="45">
        <f t="shared" si="12"/>
        <v>1.5060766819943154</v>
      </c>
    </row>
    <row r="61" spans="3:15" x14ac:dyDescent="0.2">
      <c r="C61" s="45">
        <v>17</v>
      </c>
      <c r="D61" s="45">
        <v>11.8</v>
      </c>
      <c r="E61" s="45">
        <v>2299</v>
      </c>
      <c r="F61" s="45">
        <f t="shared" si="13"/>
        <v>2067</v>
      </c>
      <c r="G61" s="45">
        <v>523</v>
      </c>
      <c r="H61" s="45">
        <f t="shared" si="16"/>
        <v>232</v>
      </c>
      <c r="I61" s="45">
        <f t="shared" si="14"/>
        <v>47.309759697817995</v>
      </c>
      <c r="J61" s="45">
        <v>21</v>
      </c>
      <c r="K61" s="45">
        <f t="shared" si="15"/>
        <v>68.309759697817995</v>
      </c>
      <c r="N61" s="45">
        <f t="shared" si="17"/>
        <v>13.318331050419909</v>
      </c>
      <c r="O61" s="45">
        <f t="shared" si="12"/>
        <v>1.5183310504199081</v>
      </c>
    </row>
    <row r="62" spans="3:15" x14ac:dyDescent="0.2">
      <c r="C62" s="45">
        <v>18</v>
      </c>
      <c r="D62" s="45">
        <v>12.85</v>
      </c>
      <c r="E62" s="45">
        <v>2367</v>
      </c>
      <c r="F62" s="45">
        <f t="shared" si="13"/>
        <v>2067</v>
      </c>
      <c r="G62" s="45">
        <v>522</v>
      </c>
      <c r="H62" s="45">
        <f t="shared" si="16"/>
        <v>300</v>
      </c>
      <c r="I62" s="45">
        <f t="shared" si="14"/>
        <v>49.542425094393252</v>
      </c>
      <c r="J62" s="45">
        <v>21</v>
      </c>
      <c r="K62" s="45">
        <f t="shared" si="15"/>
        <v>70.542425094393252</v>
      </c>
      <c r="N62" s="45">
        <f t="shared" si="17"/>
        <v>14.423500421724659</v>
      </c>
      <c r="O62" s="45">
        <f t="shared" si="12"/>
        <v>1.5735004217246598</v>
      </c>
    </row>
    <row r="63" spans="3:15" x14ac:dyDescent="0.2">
      <c r="C63" s="45">
        <v>19</v>
      </c>
      <c r="D63" s="45">
        <v>14</v>
      </c>
      <c r="E63" s="45">
        <v>2457</v>
      </c>
      <c r="F63" s="45">
        <f t="shared" si="13"/>
        <v>2067</v>
      </c>
      <c r="G63" s="45">
        <v>523</v>
      </c>
      <c r="H63" s="45">
        <f t="shared" si="16"/>
        <v>390</v>
      </c>
      <c r="I63" s="45">
        <f t="shared" si="14"/>
        <v>51.821292140529984</v>
      </c>
      <c r="J63" s="45">
        <v>21</v>
      </c>
      <c r="K63" s="45">
        <f t="shared" si="15"/>
        <v>72.821292140529977</v>
      </c>
      <c r="N63" s="45">
        <f t="shared" si="17"/>
        <v>15.551539609562342</v>
      </c>
      <c r="O63" s="45">
        <f t="shared" si="12"/>
        <v>1.5515396095623419</v>
      </c>
    </row>
    <row r="64" spans="3:15" x14ac:dyDescent="0.2">
      <c r="C64" s="45">
        <v>20</v>
      </c>
      <c r="D64" s="45">
        <v>14.84</v>
      </c>
      <c r="E64" s="45">
        <v>2538</v>
      </c>
      <c r="F64" s="45">
        <f t="shared" si="13"/>
        <v>2067</v>
      </c>
      <c r="G64" s="45">
        <v>523</v>
      </c>
      <c r="H64" s="45">
        <f t="shared" si="16"/>
        <v>471</v>
      </c>
      <c r="I64" s="45">
        <f t="shared" si="14"/>
        <v>53.460418142577922</v>
      </c>
      <c r="J64" s="45">
        <v>21</v>
      </c>
      <c r="K64" s="45">
        <f t="shared" si="15"/>
        <v>74.460418142577922</v>
      </c>
      <c r="N64" s="45">
        <f t="shared" si="17"/>
        <v>16.362906980576071</v>
      </c>
      <c r="O64" s="45">
        <f t="shared" si="12"/>
        <v>1.5229069805760709</v>
      </c>
    </row>
    <row r="65" spans="1:19" x14ac:dyDescent="0.2">
      <c r="C65" s="45">
        <v>21</v>
      </c>
      <c r="D65" s="45">
        <v>15.94</v>
      </c>
      <c r="E65" s="45">
        <v>2682</v>
      </c>
      <c r="F65" s="45">
        <f t="shared" si="13"/>
        <v>2067</v>
      </c>
      <c r="G65" s="45">
        <v>522</v>
      </c>
      <c r="H65" s="45">
        <f t="shared" si="16"/>
        <v>615</v>
      </c>
      <c r="I65" s="45">
        <f t="shared" si="14"/>
        <v>55.777502315508336</v>
      </c>
      <c r="J65" s="45">
        <v>21</v>
      </c>
      <c r="K65" s="45">
        <f t="shared" si="15"/>
        <v>76.777502315508343</v>
      </c>
      <c r="N65" s="45">
        <f t="shared" si="17"/>
        <v>17.509863646176626</v>
      </c>
      <c r="O65" s="45">
        <f t="shared" si="12"/>
        <v>1.5698636461766267</v>
      </c>
    </row>
    <row r="66" spans="1:19" x14ac:dyDescent="0.2">
      <c r="C66" s="45">
        <v>22</v>
      </c>
      <c r="D66" s="45">
        <v>17</v>
      </c>
      <c r="E66" s="45">
        <v>2860</v>
      </c>
      <c r="F66" s="45">
        <f t="shared" si="13"/>
        <v>2067</v>
      </c>
      <c r="G66" s="45">
        <v>523</v>
      </c>
      <c r="H66" s="45">
        <f t="shared" si="16"/>
        <v>793</v>
      </c>
      <c r="I66" s="45">
        <f t="shared" si="14"/>
        <v>57.985463746352075</v>
      </c>
      <c r="J66" s="45">
        <v>21</v>
      </c>
      <c r="K66" s="45">
        <f t="shared" si="15"/>
        <v>78.985463746352082</v>
      </c>
      <c r="N66" s="45">
        <f t="shared" si="17"/>
        <v>18.602804554444276</v>
      </c>
      <c r="O66" s="45">
        <f t="shared" si="12"/>
        <v>1.6028045544442762</v>
      </c>
    </row>
    <row r="67" spans="1:19" x14ac:dyDescent="0.2">
      <c r="C67" s="45">
        <v>23</v>
      </c>
      <c r="D67" s="45">
        <v>18.149999999999999</v>
      </c>
      <c r="E67" s="45">
        <v>3097</v>
      </c>
      <c r="F67" s="45">
        <f t="shared" si="13"/>
        <v>2067</v>
      </c>
      <c r="G67" s="45">
        <v>524</v>
      </c>
      <c r="H67" s="45">
        <f t="shared" si="16"/>
        <v>1030</v>
      </c>
      <c r="I67" s="45">
        <f t="shared" si="14"/>
        <v>60.256744494103444</v>
      </c>
      <c r="J67" s="45">
        <v>21</v>
      </c>
      <c r="K67" s="45">
        <f t="shared" si="15"/>
        <v>81.256744494103444</v>
      </c>
      <c r="N67" s="45">
        <f t="shared" si="17"/>
        <v>19.727088524581205</v>
      </c>
      <c r="O67" s="45">
        <f t="shared" si="12"/>
        <v>1.5770885245812067</v>
      </c>
    </row>
    <row r="68" spans="1:19" x14ac:dyDescent="0.2">
      <c r="C68" s="45">
        <v>24</v>
      </c>
      <c r="D68" s="45">
        <v>19.7</v>
      </c>
      <c r="E68" s="45">
        <v>3554</v>
      </c>
      <c r="F68" s="45">
        <f t="shared" si="13"/>
        <v>2067</v>
      </c>
      <c r="G68" s="45">
        <v>522</v>
      </c>
      <c r="H68" s="45">
        <f t="shared" si="16"/>
        <v>1487</v>
      </c>
      <c r="I68" s="45">
        <f t="shared" si="14"/>
        <v>63.446219370439081</v>
      </c>
      <c r="J68" s="45">
        <v>21</v>
      </c>
      <c r="K68" s="45">
        <f t="shared" si="15"/>
        <v>84.446219370439081</v>
      </c>
      <c r="N68" s="45">
        <f t="shared" si="17"/>
        <v>21.305878588367342</v>
      </c>
      <c r="O68" s="45">
        <f t="shared" si="12"/>
        <v>1.605878588367343</v>
      </c>
    </row>
    <row r="69" spans="1:19" ht="15" thickBot="1" x14ac:dyDescent="0.25"/>
    <row r="70" spans="1:19" x14ac:dyDescent="0.2">
      <c r="M70" s="23" t="s">
        <v>61</v>
      </c>
      <c r="N70" s="15" t="s">
        <v>22</v>
      </c>
      <c r="O70" s="16" t="s">
        <v>23</v>
      </c>
      <c r="Q70" s="27" t="s">
        <v>62</v>
      </c>
      <c r="R70" s="24" t="s">
        <v>22</v>
      </c>
      <c r="S70" s="3" t="s">
        <v>23</v>
      </c>
    </row>
    <row r="71" spans="1:19" x14ac:dyDescent="0.2">
      <c r="M71" s="17" t="s">
        <v>58</v>
      </c>
      <c r="N71" s="18">
        <v>0.96491760280351069</v>
      </c>
      <c r="O71" s="19">
        <v>-1.3593357661227454</v>
      </c>
      <c r="Q71" s="17" t="s">
        <v>58</v>
      </c>
      <c r="R71" s="25">
        <v>0.96150000000000002</v>
      </c>
      <c r="S71" s="5">
        <v>-1.7725</v>
      </c>
    </row>
    <row r="72" spans="1:19" ht="15" thickBot="1" x14ac:dyDescent="0.25">
      <c r="M72" s="20" t="s">
        <v>59</v>
      </c>
      <c r="N72" s="21">
        <v>0.98373806482609494</v>
      </c>
      <c r="O72" s="22">
        <v>-12.919744652087893</v>
      </c>
      <c r="Q72" s="20" t="s">
        <v>59</v>
      </c>
      <c r="R72" s="26">
        <v>0.95989999999999998</v>
      </c>
      <c r="S72" s="7">
        <v>-10.52</v>
      </c>
    </row>
    <row r="73" spans="1:19" x14ac:dyDescent="0.2">
      <c r="D73" s="45" t="s">
        <v>22</v>
      </c>
      <c r="E73" s="45">
        <f>(D76-D91)/(I76-I91)</f>
        <v>0.57646287429746323</v>
      </c>
      <c r="F73" s="45">
        <f>(D92-D100)/(I92-I100)</f>
        <v>0.53758827656975339</v>
      </c>
    </row>
    <row r="74" spans="1:19" x14ac:dyDescent="0.2">
      <c r="A74" s="8" t="s">
        <v>13</v>
      </c>
      <c r="D74" s="45" t="s">
        <v>23</v>
      </c>
      <c r="E74" s="45">
        <f>D76-E73*I76</f>
        <v>-26.993012257372811</v>
      </c>
      <c r="F74" s="45">
        <f>D92-F73*I92</f>
        <v>-13.586669533147321</v>
      </c>
    </row>
    <row r="75" spans="1:19" x14ac:dyDescent="0.2">
      <c r="A75" s="45" t="s">
        <v>17</v>
      </c>
      <c r="B75" s="45" t="s">
        <v>7</v>
      </c>
      <c r="C75" s="45" t="s">
        <v>3</v>
      </c>
      <c r="D75" s="45" t="s">
        <v>5</v>
      </c>
      <c r="E75" s="45" t="s">
        <v>4</v>
      </c>
      <c r="F75" s="45" t="s">
        <v>6</v>
      </c>
      <c r="G75" s="45" t="s">
        <v>8</v>
      </c>
      <c r="H75" s="45" t="s">
        <v>55</v>
      </c>
      <c r="I75" s="45" t="s">
        <v>11</v>
      </c>
      <c r="J75" s="45" t="s">
        <v>35</v>
      </c>
      <c r="K75" s="45" t="s">
        <v>36</v>
      </c>
      <c r="L75" s="45" t="s">
        <v>56</v>
      </c>
      <c r="M75" s="45" t="s">
        <v>11</v>
      </c>
      <c r="O75" s="45" t="s">
        <v>57</v>
      </c>
      <c r="S75" s="45" t="s">
        <v>57</v>
      </c>
    </row>
    <row r="76" spans="1:19" x14ac:dyDescent="0.2">
      <c r="C76" s="45">
        <v>0</v>
      </c>
      <c r="D76" s="45">
        <v>-9.0500000000000007</v>
      </c>
      <c r="E76" s="45">
        <v>2103</v>
      </c>
      <c r="F76" s="45">
        <f>2105-38</f>
        <v>2067</v>
      </c>
      <c r="G76" s="45">
        <v>654</v>
      </c>
      <c r="H76" s="45">
        <f>E76-F76</f>
        <v>36</v>
      </c>
      <c r="I76" s="45">
        <f>20*LOG10(H76)</f>
        <v>31.126050015345747</v>
      </c>
      <c r="J76" s="45">
        <v>0</v>
      </c>
      <c r="K76" s="45">
        <f>I76+J76</f>
        <v>31.126050015345747</v>
      </c>
      <c r="L76" s="45">
        <f>H76/8</f>
        <v>4.5</v>
      </c>
      <c r="M76" s="45">
        <f>10*LOG10(L76*830/1024)</f>
        <v>5.619906495116056</v>
      </c>
      <c r="N76" s="45">
        <f>N$72*M76+O$72+0.5</f>
        <v>-6.8912287120788216</v>
      </c>
      <c r="O76" s="45">
        <f>N76-D76</f>
        <v>2.1587712879211791</v>
      </c>
      <c r="R76" s="45">
        <f>R$72*M76+S$72+0.5</f>
        <v>-4.6254517553380978</v>
      </c>
      <c r="S76" s="45">
        <f>R76-D76</f>
        <v>4.4245482446619029</v>
      </c>
    </row>
    <row r="77" spans="1:19" x14ac:dyDescent="0.2">
      <c r="C77" s="45">
        <v>1</v>
      </c>
      <c r="D77" s="45">
        <v>-8</v>
      </c>
      <c r="E77" s="45">
        <v>2109</v>
      </c>
      <c r="F77" s="45">
        <f t="shared" ref="F77:F100" si="18">2105-38</f>
        <v>2067</v>
      </c>
      <c r="G77" s="45">
        <v>654</v>
      </c>
      <c r="H77" s="45">
        <f t="shared" ref="H77:H100" si="19">E77-F77</f>
        <v>42</v>
      </c>
      <c r="I77" s="45">
        <f t="shared" ref="I77:I100" si="20">20*LOG10(H77)</f>
        <v>32.464985807958008</v>
      </c>
      <c r="J77" s="45">
        <v>0</v>
      </c>
      <c r="K77" s="45">
        <f t="shared" ref="K77:K100" si="21">I77+J77</f>
        <v>32.464985807958008</v>
      </c>
      <c r="L77" s="45">
        <f t="shared" ref="L77:L100" si="22">H77/8</f>
        <v>5.25</v>
      </c>
      <c r="M77" s="45">
        <f t="shared" ref="M77:M100" si="23">10*LOG10(L77*830/1024)</f>
        <v>6.2893743914221876</v>
      </c>
      <c r="N77" s="45">
        <f t="shared" ref="N77:N91" si="24">N$72*M77+O$72+0.5</f>
        <v>-6.2326476593034315</v>
      </c>
      <c r="O77" s="45">
        <f t="shared" ref="O77:O100" si="25">N77-D77</f>
        <v>1.7673523406965685</v>
      </c>
      <c r="R77" s="45">
        <f t="shared" ref="R77:R91" si="26">R$72*M77+S$72+0.5</f>
        <v>-3.9828295216738416</v>
      </c>
      <c r="S77" s="45">
        <f t="shared" ref="S77:S91" si="27">R77-D77</f>
        <v>4.0171704783261584</v>
      </c>
    </row>
    <row r="78" spans="1:19" x14ac:dyDescent="0.2">
      <c r="C78" s="45">
        <v>2</v>
      </c>
      <c r="D78" s="45">
        <v>-7</v>
      </c>
      <c r="E78" s="45">
        <v>2116</v>
      </c>
      <c r="F78" s="45">
        <f t="shared" si="18"/>
        <v>2067</v>
      </c>
      <c r="G78" s="45">
        <v>653</v>
      </c>
      <c r="H78" s="45">
        <f t="shared" si="19"/>
        <v>49</v>
      </c>
      <c r="I78" s="45">
        <f t="shared" si="20"/>
        <v>33.80392160057027</v>
      </c>
      <c r="J78" s="45">
        <v>0</v>
      </c>
      <c r="K78" s="45">
        <f t="shared" si="21"/>
        <v>33.80392160057027</v>
      </c>
      <c r="L78" s="45">
        <f t="shared" si="22"/>
        <v>6.125</v>
      </c>
      <c r="M78" s="45">
        <f t="shared" si="23"/>
        <v>6.9588422877283209</v>
      </c>
      <c r="N78" s="45">
        <f t="shared" si="24"/>
        <v>-5.5740666065280386</v>
      </c>
      <c r="O78" s="45">
        <f t="shared" si="25"/>
        <v>1.4259333934719614</v>
      </c>
      <c r="R78" s="45">
        <f t="shared" si="26"/>
        <v>-3.3402072880095846</v>
      </c>
      <c r="S78" s="45">
        <f t="shared" si="27"/>
        <v>3.6597927119904154</v>
      </c>
    </row>
    <row r="79" spans="1:19" x14ac:dyDescent="0.2">
      <c r="C79" s="45">
        <v>3</v>
      </c>
      <c r="D79" s="45">
        <v>-6.26</v>
      </c>
      <c r="E79" s="45">
        <v>2125</v>
      </c>
      <c r="F79" s="45">
        <f t="shared" si="18"/>
        <v>2067</v>
      </c>
      <c r="G79" s="45">
        <v>652</v>
      </c>
      <c r="H79" s="45">
        <f t="shared" si="19"/>
        <v>58</v>
      </c>
      <c r="I79" s="45">
        <f t="shared" si="20"/>
        <v>35.268559871258745</v>
      </c>
      <c r="J79" s="45">
        <v>0</v>
      </c>
      <c r="K79" s="45">
        <f t="shared" si="21"/>
        <v>35.268559871258745</v>
      </c>
      <c r="L79" s="45">
        <f t="shared" si="22"/>
        <v>7.25</v>
      </c>
      <c r="M79" s="45">
        <f t="shared" si="23"/>
        <v>7.6911614230725567</v>
      </c>
      <c r="N79" s="45">
        <f t="shared" si="24"/>
        <v>-4.8536563974893809</v>
      </c>
      <c r="O79" s="45">
        <f t="shared" si="25"/>
        <v>1.4063436025106189</v>
      </c>
      <c r="R79" s="45">
        <f t="shared" si="26"/>
        <v>-2.6372541499926525</v>
      </c>
      <c r="S79" s="45">
        <f t="shared" si="27"/>
        <v>3.6227458500073473</v>
      </c>
    </row>
    <row r="80" spans="1:19" x14ac:dyDescent="0.2">
      <c r="C80" s="45">
        <v>4</v>
      </c>
      <c r="D80" s="45">
        <v>-5.2</v>
      </c>
      <c r="E80" s="45">
        <v>2135</v>
      </c>
      <c r="F80" s="45">
        <f t="shared" si="18"/>
        <v>2067</v>
      </c>
      <c r="G80" s="45">
        <v>652</v>
      </c>
      <c r="H80" s="45">
        <f t="shared" si="19"/>
        <v>68</v>
      </c>
      <c r="I80" s="45">
        <f t="shared" si="20"/>
        <v>36.650178254124725</v>
      </c>
      <c r="J80" s="45">
        <v>0</v>
      </c>
      <c r="K80" s="45">
        <f t="shared" si="21"/>
        <v>36.650178254124725</v>
      </c>
      <c r="L80" s="45">
        <f t="shared" si="22"/>
        <v>8.5</v>
      </c>
      <c r="M80" s="45">
        <f t="shared" si="23"/>
        <v>8.3819706145055477</v>
      </c>
      <c r="N80" s="45">
        <f t="shared" si="24"/>
        <v>-4.1740811003450116</v>
      </c>
      <c r="O80" s="45">
        <f t="shared" si="25"/>
        <v>1.0259188996549886</v>
      </c>
      <c r="R80" s="45">
        <f t="shared" si="26"/>
        <v>-1.974146407136125</v>
      </c>
      <c r="S80" s="45">
        <f t="shared" si="27"/>
        <v>3.2258535928638752</v>
      </c>
    </row>
    <row r="81" spans="3:19" x14ac:dyDescent="0.2">
      <c r="C81" s="45">
        <v>5</v>
      </c>
      <c r="D81" s="45">
        <v>-4.3</v>
      </c>
      <c r="E81" s="45">
        <v>2146</v>
      </c>
      <c r="F81" s="45">
        <f t="shared" si="18"/>
        <v>2067</v>
      </c>
      <c r="G81" s="45">
        <v>651</v>
      </c>
      <c r="H81" s="45">
        <f t="shared" si="19"/>
        <v>79</v>
      </c>
      <c r="I81" s="45">
        <f t="shared" si="20"/>
        <v>37.952541825808829</v>
      </c>
      <c r="J81" s="45">
        <v>0</v>
      </c>
      <c r="K81" s="45">
        <f t="shared" si="21"/>
        <v>37.952541825808829</v>
      </c>
      <c r="L81" s="45">
        <f t="shared" si="22"/>
        <v>9.875</v>
      </c>
      <c r="M81" s="45">
        <f t="shared" si="23"/>
        <v>9.033152400347598</v>
      </c>
      <c r="N81" s="45">
        <f t="shared" si="24"/>
        <v>-3.5334887904907522</v>
      </c>
      <c r="O81" s="45">
        <f t="shared" si="25"/>
        <v>0.76651120950924767</v>
      </c>
      <c r="R81" s="45">
        <f t="shared" si="26"/>
        <v>-1.3490770109063401</v>
      </c>
      <c r="S81" s="45">
        <f t="shared" si="27"/>
        <v>2.9509229890936597</v>
      </c>
    </row>
    <row r="82" spans="3:19" x14ac:dyDescent="0.2">
      <c r="C82" s="45">
        <v>6</v>
      </c>
      <c r="D82" s="45">
        <v>-3.2</v>
      </c>
      <c r="E82" s="45">
        <v>2166</v>
      </c>
      <c r="F82" s="45">
        <f t="shared" si="18"/>
        <v>2067</v>
      </c>
      <c r="G82" s="45">
        <v>653</v>
      </c>
      <c r="H82" s="45">
        <f t="shared" si="19"/>
        <v>99</v>
      </c>
      <c r="I82" s="45">
        <f t="shared" si="20"/>
        <v>39.912703891950997</v>
      </c>
      <c r="J82" s="45">
        <v>0</v>
      </c>
      <c r="K82" s="45">
        <f t="shared" si="21"/>
        <v>39.912703891950997</v>
      </c>
      <c r="L82" s="45">
        <f t="shared" si="22"/>
        <v>12.375</v>
      </c>
      <c r="M82" s="45">
        <f t="shared" si="23"/>
        <v>10.013233433418682</v>
      </c>
      <c r="N82" s="45">
        <f t="shared" si="24"/>
        <v>-2.5693457716446435</v>
      </c>
      <c r="O82" s="45">
        <f t="shared" si="25"/>
        <v>0.63065422835535667</v>
      </c>
      <c r="R82" s="45">
        <f t="shared" si="26"/>
        <v>-0.40829722726140716</v>
      </c>
      <c r="S82" s="45">
        <f t="shared" si="27"/>
        <v>2.791702772738593</v>
      </c>
    </row>
    <row r="83" spans="3:19" x14ac:dyDescent="0.2">
      <c r="C83" s="45">
        <v>7</v>
      </c>
      <c r="D83" s="45">
        <v>-2.1</v>
      </c>
      <c r="E83" s="45">
        <v>2186</v>
      </c>
      <c r="F83" s="45">
        <f t="shared" si="18"/>
        <v>2067</v>
      </c>
      <c r="G83" s="45">
        <v>653</v>
      </c>
      <c r="H83" s="45">
        <f t="shared" si="19"/>
        <v>119</v>
      </c>
      <c r="I83" s="45">
        <f t="shared" si="20"/>
        <v>41.510939227850614</v>
      </c>
      <c r="J83" s="45">
        <v>0</v>
      </c>
      <c r="K83" s="45">
        <f t="shared" si="21"/>
        <v>41.510939227850614</v>
      </c>
      <c r="L83" s="45">
        <f t="shared" si="22"/>
        <v>14.875</v>
      </c>
      <c r="M83" s="45">
        <f t="shared" si="23"/>
        <v>10.812351101368492</v>
      </c>
      <c r="N83" s="45">
        <f t="shared" si="24"/>
        <v>-1.7832233034073557</v>
      </c>
      <c r="O83" s="45">
        <f t="shared" si="25"/>
        <v>0.3167766965926444</v>
      </c>
      <c r="R83" s="45">
        <f t="shared" si="26"/>
        <v>0.35877582220361504</v>
      </c>
      <c r="S83" s="45">
        <f t="shared" si="27"/>
        <v>2.4587758222036151</v>
      </c>
    </row>
    <row r="84" spans="3:19" x14ac:dyDescent="0.2">
      <c r="C84" s="45">
        <v>8</v>
      </c>
      <c r="D84" s="45">
        <v>-1</v>
      </c>
      <c r="E84" s="45">
        <v>2220</v>
      </c>
      <c r="F84" s="45">
        <f t="shared" si="18"/>
        <v>2067</v>
      </c>
      <c r="G84" s="45">
        <v>652</v>
      </c>
      <c r="H84" s="45">
        <f t="shared" si="19"/>
        <v>153</v>
      </c>
      <c r="I84" s="45">
        <f t="shared" si="20"/>
        <v>43.693828616351979</v>
      </c>
      <c r="J84" s="45">
        <v>0</v>
      </c>
      <c r="K84" s="45">
        <f t="shared" si="21"/>
        <v>43.693828616351979</v>
      </c>
      <c r="L84" s="45">
        <f t="shared" si="22"/>
        <v>19.125</v>
      </c>
      <c r="M84" s="45">
        <f t="shared" si="23"/>
        <v>11.903795795619171</v>
      </c>
      <c r="N84" s="45">
        <f t="shared" si="24"/>
        <v>-0.70952761202048364</v>
      </c>
      <c r="O84" s="45">
        <f t="shared" si="25"/>
        <v>0.29047238797951636</v>
      </c>
      <c r="R84" s="45">
        <f t="shared" si="26"/>
        <v>1.4064535842148427</v>
      </c>
      <c r="S84" s="45">
        <f t="shared" si="27"/>
        <v>2.4064535842148427</v>
      </c>
    </row>
    <row r="85" spans="3:19" x14ac:dyDescent="0.2">
      <c r="C85" s="45">
        <v>9</v>
      </c>
      <c r="D85" s="45">
        <v>1</v>
      </c>
      <c r="E85" s="45">
        <v>2297</v>
      </c>
      <c r="F85" s="45">
        <f t="shared" si="18"/>
        <v>2067</v>
      </c>
      <c r="G85" s="45">
        <v>654</v>
      </c>
      <c r="H85" s="45">
        <f t="shared" si="19"/>
        <v>230</v>
      </c>
      <c r="I85" s="45">
        <f t="shared" si="20"/>
        <v>47.234556720351861</v>
      </c>
      <c r="J85" s="45">
        <v>0</v>
      </c>
      <c r="K85" s="45">
        <f t="shared" si="21"/>
        <v>47.234556720351861</v>
      </c>
      <c r="L85" s="45">
        <f t="shared" si="22"/>
        <v>28.75</v>
      </c>
      <c r="M85" s="45">
        <f t="shared" si="23"/>
        <v>13.674159847619112</v>
      </c>
      <c r="N85" s="45">
        <f t="shared" si="24"/>
        <v>1.0320468945316215</v>
      </c>
      <c r="O85" s="45">
        <f t="shared" si="25"/>
        <v>3.2046894531621462E-2</v>
      </c>
      <c r="R85" s="45">
        <f t="shared" si="26"/>
        <v>3.1058260377295852</v>
      </c>
      <c r="S85" s="45">
        <f t="shared" si="27"/>
        <v>2.1058260377295852</v>
      </c>
    </row>
    <row r="86" spans="3:19" x14ac:dyDescent="0.2">
      <c r="C86" s="45">
        <v>10</v>
      </c>
      <c r="D86" s="45">
        <v>1.88</v>
      </c>
      <c r="E86" s="45">
        <v>2344</v>
      </c>
      <c r="F86" s="45">
        <f t="shared" si="18"/>
        <v>2067</v>
      </c>
      <c r="G86" s="45">
        <v>653</v>
      </c>
      <c r="H86" s="45">
        <f t="shared" si="19"/>
        <v>277</v>
      </c>
      <c r="I86" s="45">
        <f t="shared" si="20"/>
        <v>48.849595381288971</v>
      </c>
      <c r="J86" s="45">
        <v>0</v>
      </c>
      <c r="K86" s="45">
        <f t="shared" si="21"/>
        <v>48.849595381288971</v>
      </c>
      <c r="L86" s="45">
        <f t="shared" si="22"/>
        <v>34.625</v>
      </c>
      <c r="M86" s="45">
        <f t="shared" si="23"/>
        <v>14.481679178087671</v>
      </c>
      <c r="N86" s="45">
        <f t="shared" si="24"/>
        <v>1.8264343979964259</v>
      </c>
      <c r="O86" s="45">
        <f t="shared" si="25"/>
        <v>-5.3565602003573964E-2</v>
      </c>
      <c r="R86" s="45">
        <f t="shared" si="26"/>
        <v>3.8809638430463558</v>
      </c>
      <c r="S86" s="45">
        <f t="shared" si="27"/>
        <v>2.0009638430463559</v>
      </c>
    </row>
    <row r="87" spans="3:19" x14ac:dyDescent="0.2">
      <c r="C87" s="45">
        <v>11</v>
      </c>
      <c r="D87" s="45">
        <v>2.9</v>
      </c>
      <c r="E87" s="45">
        <v>2417</v>
      </c>
      <c r="F87" s="45">
        <f t="shared" si="18"/>
        <v>2067</v>
      </c>
      <c r="G87" s="45">
        <v>653</v>
      </c>
      <c r="H87" s="45">
        <f t="shared" si="19"/>
        <v>350</v>
      </c>
      <c r="I87" s="45">
        <f t="shared" si="20"/>
        <v>50.881360887005513</v>
      </c>
      <c r="J87" s="45">
        <v>0</v>
      </c>
      <c r="K87" s="45">
        <f t="shared" si="21"/>
        <v>50.881360887005513</v>
      </c>
      <c r="L87" s="45">
        <f t="shared" si="22"/>
        <v>43.75</v>
      </c>
      <c r="M87" s="45">
        <f t="shared" si="23"/>
        <v>15.49756193094594</v>
      </c>
      <c r="N87" s="45">
        <f t="shared" si="24"/>
        <v>2.8257969313834259</v>
      </c>
      <c r="O87" s="45">
        <f t="shared" si="25"/>
        <v>-7.4203068616573997E-2</v>
      </c>
      <c r="R87" s="45">
        <f t="shared" si="26"/>
        <v>4.8561096975150075</v>
      </c>
      <c r="S87" s="45">
        <f t="shared" si="27"/>
        <v>1.9561096975150076</v>
      </c>
    </row>
    <row r="88" spans="3:19" x14ac:dyDescent="0.2">
      <c r="C88" s="45">
        <v>12</v>
      </c>
      <c r="D88" s="45">
        <v>4</v>
      </c>
      <c r="E88" s="45">
        <v>2514</v>
      </c>
      <c r="F88" s="45">
        <f t="shared" si="18"/>
        <v>2067</v>
      </c>
      <c r="G88" s="45">
        <v>653</v>
      </c>
      <c r="H88" s="45">
        <f t="shared" si="19"/>
        <v>447</v>
      </c>
      <c r="I88" s="45">
        <f t="shared" si="20"/>
        <v>53.006150462638729</v>
      </c>
      <c r="J88" s="45">
        <v>0</v>
      </c>
      <c r="K88" s="45">
        <f t="shared" si="21"/>
        <v>53.006150462638729</v>
      </c>
      <c r="L88" s="45">
        <f t="shared" si="22"/>
        <v>55.875</v>
      </c>
      <c r="M88" s="45">
        <f t="shared" si="23"/>
        <v>16.559956718762546</v>
      </c>
      <c r="N88" s="45">
        <f t="shared" si="24"/>
        <v>3.8709151240314625</v>
      </c>
      <c r="O88" s="45">
        <f t="shared" si="25"/>
        <v>-0.12908487596853746</v>
      </c>
      <c r="R88" s="45">
        <f t="shared" si="26"/>
        <v>5.8759024543401672</v>
      </c>
      <c r="S88" s="45">
        <f t="shared" si="27"/>
        <v>1.8759024543401672</v>
      </c>
    </row>
    <row r="89" spans="3:19" x14ac:dyDescent="0.2">
      <c r="C89" s="45">
        <v>13</v>
      </c>
      <c r="D89" s="45">
        <v>5</v>
      </c>
      <c r="E89" s="45">
        <v>2625</v>
      </c>
      <c r="F89" s="45">
        <f t="shared" si="18"/>
        <v>2067</v>
      </c>
      <c r="G89" s="45">
        <v>653</v>
      </c>
      <c r="H89" s="45">
        <f t="shared" si="19"/>
        <v>558</v>
      </c>
      <c r="I89" s="45">
        <f t="shared" si="20"/>
        <v>54.932683978751569</v>
      </c>
      <c r="J89" s="45">
        <v>0</v>
      </c>
      <c r="K89" s="45">
        <f t="shared" si="21"/>
        <v>54.932683978751569</v>
      </c>
      <c r="L89" s="45">
        <f t="shared" si="22"/>
        <v>69.75</v>
      </c>
      <c r="M89" s="45">
        <f t="shared" si="23"/>
        <v>17.523223476818973</v>
      </c>
      <c r="N89" s="45">
        <f t="shared" si="24"/>
        <v>4.8185173005132</v>
      </c>
      <c r="O89" s="45">
        <f t="shared" si="25"/>
        <v>-0.18148269948679996</v>
      </c>
      <c r="R89" s="45">
        <f t="shared" si="26"/>
        <v>6.8005422153985329</v>
      </c>
      <c r="S89" s="45">
        <f t="shared" si="27"/>
        <v>1.8005422153985329</v>
      </c>
    </row>
    <row r="90" spans="3:19" x14ac:dyDescent="0.2">
      <c r="C90" s="45">
        <v>14</v>
      </c>
      <c r="D90" s="45">
        <v>6.1</v>
      </c>
      <c r="E90" s="45">
        <v>2800</v>
      </c>
      <c r="F90" s="45">
        <f t="shared" si="18"/>
        <v>2067</v>
      </c>
      <c r="G90" s="45">
        <v>653</v>
      </c>
      <c r="H90" s="45">
        <f t="shared" si="19"/>
        <v>733</v>
      </c>
      <c r="I90" s="45">
        <f t="shared" si="20"/>
        <v>57.302079492822557</v>
      </c>
      <c r="J90" s="45">
        <v>0</v>
      </c>
      <c r="K90" s="45">
        <f t="shared" si="21"/>
        <v>57.302079492822557</v>
      </c>
      <c r="L90" s="45">
        <f t="shared" si="22"/>
        <v>91.625</v>
      </c>
      <c r="M90" s="45">
        <f t="shared" si="23"/>
        <v>18.707921233854464</v>
      </c>
      <c r="N90" s="45">
        <f t="shared" si="24"/>
        <v>5.9839495794231077</v>
      </c>
      <c r="O90" s="45">
        <f t="shared" si="25"/>
        <v>-0.11605042057689197</v>
      </c>
      <c r="R90" s="45">
        <f t="shared" si="26"/>
        <v>7.937733592376901</v>
      </c>
      <c r="S90" s="45">
        <f t="shared" si="27"/>
        <v>1.8377335923769014</v>
      </c>
    </row>
    <row r="91" spans="3:19" x14ac:dyDescent="0.2">
      <c r="C91" s="45">
        <v>15</v>
      </c>
      <c r="D91" s="45">
        <v>7</v>
      </c>
      <c r="E91" s="45">
        <v>2955</v>
      </c>
      <c r="F91" s="45">
        <f t="shared" si="18"/>
        <v>2067</v>
      </c>
      <c r="G91" s="45">
        <v>653</v>
      </c>
      <c r="H91" s="45">
        <f t="shared" si="19"/>
        <v>888</v>
      </c>
      <c r="I91" s="45">
        <f t="shared" si="20"/>
        <v>58.96825931557202</v>
      </c>
      <c r="J91" s="45">
        <v>0</v>
      </c>
      <c r="K91" s="45">
        <f t="shared" si="21"/>
        <v>58.96825931557202</v>
      </c>
      <c r="L91" s="45">
        <f t="shared" si="22"/>
        <v>111</v>
      </c>
      <c r="M91" s="45">
        <f t="shared" si="23"/>
        <v>19.541011145229195</v>
      </c>
      <c r="N91" s="45">
        <f t="shared" si="24"/>
        <v>6.8034918366650281</v>
      </c>
      <c r="O91" s="45">
        <f t="shared" si="25"/>
        <v>-0.1965081633349719</v>
      </c>
      <c r="R91" s="45">
        <f t="shared" si="26"/>
        <v>8.7374165983055043</v>
      </c>
      <c r="S91" s="45">
        <f t="shared" si="27"/>
        <v>1.7374165983055043</v>
      </c>
    </row>
    <row r="92" spans="3:19" x14ac:dyDescent="0.2">
      <c r="C92" s="45">
        <v>16</v>
      </c>
      <c r="D92" s="45">
        <v>8.1</v>
      </c>
      <c r="E92" s="45">
        <v>2171</v>
      </c>
      <c r="F92" s="45">
        <f t="shared" si="18"/>
        <v>2067</v>
      </c>
      <c r="G92" s="45">
        <v>654</v>
      </c>
      <c r="H92" s="45">
        <f t="shared" si="19"/>
        <v>104</v>
      </c>
      <c r="I92" s="45">
        <f t="shared" si="20"/>
        <v>40.340666785975607</v>
      </c>
      <c r="J92" s="45">
        <v>21</v>
      </c>
      <c r="K92" s="45">
        <f t="shared" si="21"/>
        <v>61.340666785975607</v>
      </c>
      <c r="L92" s="45">
        <f t="shared" si="22"/>
        <v>13</v>
      </c>
      <c r="M92" s="45">
        <f t="shared" si="23"/>
        <v>10.227214880430989</v>
      </c>
      <c r="N92" s="45">
        <f t="shared" ref="N92:N100" si="28">N$71*M92+O$71+0.5</f>
        <v>9.0090838996591174</v>
      </c>
      <c r="O92" s="45">
        <f t="shared" si="25"/>
        <v>0.90908389965911773</v>
      </c>
      <c r="R92" s="45">
        <f>R$71*M92+S$71+0.5</f>
        <v>8.5609671075343954</v>
      </c>
      <c r="S92" s="45">
        <f>R92-D92</f>
        <v>0.46096710753439574</v>
      </c>
    </row>
    <row r="93" spans="3:19" x14ac:dyDescent="0.2">
      <c r="C93" s="45">
        <v>17</v>
      </c>
      <c r="D93" s="45">
        <v>9.3000000000000007</v>
      </c>
      <c r="E93" s="45">
        <v>2196</v>
      </c>
      <c r="F93" s="45">
        <f t="shared" si="18"/>
        <v>2067</v>
      </c>
      <c r="G93" s="45">
        <v>653</v>
      </c>
      <c r="H93" s="45">
        <f t="shared" si="19"/>
        <v>129</v>
      </c>
      <c r="I93" s="45">
        <f t="shared" si="20"/>
        <v>42.211794205984972</v>
      </c>
      <c r="J93" s="45">
        <v>21</v>
      </c>
      <c r="K93" s="45">
        <f t="shared" si="21"/>
        <v>63.211794205984972</v>
      </c>
      <c r="L93" s="45">
        <f t="shared" si="22"/>
        <v>16.125</v>
      </c>
      <c r="M93" s="45">
        <f t="shared" si="23"/>
        <v>11.162778590435673</v>
      </c>
      <c r="N93" s="45">
        <f t="shared" si="28"/>
        <v>9.9118257919867965</v>
      </c>
      <c r="O93" s="45">
        <f t="shared" si="25"/>
        <v>0.61182579198679576</v>
      </c>
      <c r="R93" s="45">
        <f t="shared" ref="R93:R100" si="29">R$71*M93+S$71+0.5</f>
        <v>9.4605116147039006</v>
      </c>
      <c r="S93" s="45">
        <f t="shared" ref="S93:S100" si="30">R93-D93</f>
        <v>0.16051161470389985</v>
      </c>
    </row>
    <row r="94" spans="3:19" x14ac:dyDescent="0.2">
      <c r="C94" s="45">
        <v>18</v>
      </c>
      <c r="D94" s="45">
        <v>10.3</v>
      </c>
      <c r="E94" s="45">
        <v>2225</v>
      </c>
      <c r="F94" s="45">
        <f t="shared" si="18"/>
        <v>2067</v>
      </c>
      <c r="G94" s="45">
        <v>653</v>
      </c>
      <c r="H94" s="45">
        <f t="shared" si="19"/>
        <v>158</v>
      </c>
      <c r="I94" s="45">
        <f t="shared" si="20"/>
        <v>43.973141739088454</v>
      </c>
      <c r="J94" s="45">
        <v>21</v>
      </c>
      <c r="K94" s="45">
        <f t="shared" si="21"/>
        <v>64.973141739088447</v>
      </c>
      <c r="L94" s="45">
        <f t="shared" si="22"/>
        <v>19.75</v>
      </c>
      <c r="M94" s="45">
        <f t="shared" si="23"/>
        <v>12.043452356987409</v>
      </c>
      <c r="N94" s="45">
        <f t="shared" si="28"/>
        <v>10.761603411659836</v>
      </c>
      <c r="O94" s="45">
        <f t="shared" si="25"/>
        <v>0.46160341165983532</v>
      </c>
      <c r="R94" s="45">
        <f t="shared" si="29"/>
        <v>10.307279441243395</v>
      </c>
      <c r="S94" s="45">
        <f t="shared" si="30"/>
        <v>7.2794412433943023E-3</v>
      </c>
    </row>
    <row r="95" spans="3:19" x14ac:dyDescent="0.2">
      <c r="C95" s="45">
        <v>19</v>
      </c>
      <c r="D95" s="45">
        <v>11.46</v>
      </c>
      <c r="E95" s="45">
        <v>2269</v>
      </c>
      <c r="F95" s="45">
        <f t="shared" si="18"/>
        <v>2067</v>
      </c>
      <c r="G95" s="45">
        <v>653</v>
      </c>
      <c r="H95" s="45">
        <f t="shared" si="19"/>
        <v>202</v>
      </c>
      <c r="I95" s="45">
        <f t="shared" si="20"/>
        <v>46.10702738893248</v>
      </c>
      <c r="J95" s="45">
        <v>21</v>
      </c>
      <c r="K95" s="45">
        <f t="shared" si="21"/>
        <v>67.10702738893248</v>
      </c>
      <c r="L95" s="45">
        <f t="shared" si="22"/>
        <v>25.25</v>
      </c>
      <c r="M95" s="45">
        <f t="shared" si="23"/>
        <v>13.110395181909421</v>
      </c>
      <c r="N95" s="45">
        <f t="shared" si="28"/>
        <v>11.79111532461199</v>
      </c>
      <c r="O95" s="45">
        <f t="shared" si="25"/>
        <v>0.33111532461198934</v>
      </c>
      <c r="R95" s="45">
        <f t="shared" si="29"/>
        <v>11.333144967405907</v>
      </c>
      <c r="S95" s="45">
        <f t="shared" si="30"/>
        <v>-0.12685503259409359</v>
      </c>
    </row>
    <row r="96" spans="3:19" x14ac:dyDescent="0.2">
      <c r="C96" s="45">
        <v>20</v>
      </c>
      <c r="D96" s="45">
        <v>12.3</v>
      </c>
      <c r="E96" s="45">
        <v>2306</v>
      </c>
      <c r="F96" s="45">
        <f t="shared" si="18"/>
        <v>2067</v>
      </c>
      <c r="G96" s="45">
        <v>653</v>
      </c>
      <c r="H96" s="45">
        <f t="shared" si="19"/>
        <v>239</v>
      </c>
      <c r="I96" s="45">
        <f t="shared" si="20"/>
        <v>47.567958018962749</v>
      </c>
      <c r="J96" s="45">
        <v>21</v>
      </c>
      <c r="K96" s="45">
        <f t="shared" si="21"/>
        <v>68.567958018962742</v>
      </c>
      <c r="L96" s="45">
        <f t="shared" si="22"/>
        <v>29.875</v>
      </c>
      <c r="M96" s="45">
        <f t="shared" si="23"/>
        <v>13.840860496924561</v>
      </c>
      <c r="N96" s="45">
        <f t="shared" si="28"/>
        <v>12.495954165307509</v>
      </c>
      <c r="O96" s="45">
        <f t="shared" si="25"/>
        <v>0.19595416530750853</v>
      </c>
      <c r="R96" s="45">
        <f t="shared" si="29"/>
        <v>12.035487367792967</v>
      </c>
      <c r="S96" s="45">
        <f t="shared" si="30"/>
        <v>-0.26451263220703325</v>
      </c>
    </row>
    <row r="97" spans="1:19" x14ac:dyDescent="0.2">
      <c r="C97" s="45">
        <v>21</v>
      </c>
      <c r="D97" s="45">
        <v>13.36</v>
      </c>
      <c r="E97" s="45">
        <v>2376</v>
      </c>
      <c r="F97" s="45">
        <f t="shared" si="18"/>
        <v>2067</v>
      </c>
      <c r="G97" s="45">
        <v>654</v>
      </c>
      <c r="H97" s="45">
        <f t="shared" si="19"/>
        <v>309</v>
      </c>
      <c r="I97" s="45">
        <f t="shared" si="20"/>
        <v>49.799169588496696</v>
      </c>
      <c r="J97" s="45">
        <v>21</v>
      </c>
      <c r="K97" s="45">
        <f t="shared" si="21"/>
        <v>70.799169588496696</v>
      </c>
      <c r="L97" s="45">
        <f t="shared" si="22"/>
        <v>38.625</v>
      </c>
      <c r="M97" s="45">
        <f t="shared" si="23"/>
        <v>14.956466281691529</v>
      </c>
      <c r="N97" s="45">
        <f t="shared" si="28"/>
        <v>13.572421824818582</v>
      </c>
      <c r="O97" s="45">
        <f t="shared" si="25"/>
        <v>0.21242182481858229</v>
      </c>
      <c r="R97" s="45">
        <f t="shared" si="29"/>
        <v>13.108142329846405</v>
      </c>
      <c r="S97" s="45">
        <f t="shared" si="30"/>
        <v>-0.25185767015359417</v>
      </c>
    </row>
    <row r="98" spans="1:19" x14ac:dyDescent="0.2">
      <c r="C98" s="45">
        <v>22</v>
      </c>
      <c r="D98" s="45">
        <v>14.45</v>
      </c>
      <c r="E98" s="45">
        <v>2458</v>
      </c>
      <c r="F98" s="45">
        <f t="shared" si="18"/>
        <v>2067</v>
      </c>
      <c r="G98" s="45">
        <v>654</v>
      </c>
      <c r="H98" s="45">
        <f t="shared" si="19"/>
        <v>391</v>
      </c>
      <c r="I98" s="45">
        <f t="shared" si="20"/>
        <v>51.843535147917336</v>
      </c>
      <c r="J98" s="45">
        <v>21</v>
      </c>
      <c r="K98" s="45">
        <f t="shared" si="21"/>
        <v>72.843535147917336</v>
      </c>
      <c r="L98" s="45">
        <f t="shared" si="22"/>
        <v>48.875</v>
      </c>
      <c r="M98" s="45">
        <f t="shared" si="23"/>
        <v>15.978649061401853</v>
      </c>
      <c r="N98" s="45">
        <f t="shared" si="28"/>
        <v>14.558743982243698</v>
      </c>
      <c r="O98" s="45">
        <f t="shared" si="25"/>
        <v>0.10874398224369841</v>
      </c>
      <c r="R98" s="45">
        <f t="shared" si="29"/>
        <v>14.090971072537883</v>
      </c>
      <c r="S98" s="45">
        <f t="shared" si="30"/>
        <v>-0.35902892746211634</v>
      </c>
    </row>
    <row r="99" spans="1:19" x14ac:dyDescent="0.2">
      <c r="C99" s="45">
        <v>23</v>
      </c>
      <c r="D99" s="45">
        <v>15.6</v>
      </c>
      <c r="E99" s="45">
        <v>2582</v>
      </c>
      <c r="F99" s="45">
        <f t="shared" si="18"/>
        <v>2067</v>
      </c>
      <c r="G99" s="45">
        <v>655</v>
      </c>
      <c r="H99" s="45">
        <f t="shared" si="19"/>
        <v>515</v>
      </c>
      <c r="I99" s="45">
        <f t="shared" si="20"/>
        <v>54.236144580823826</v>
      </c>
      <c r="J99" s="45">
        <v>21</v>
      </c>
      <c r="K99" s="45">
        <f t="shared" si="21"/>
        <v>75.236144580823833</v>
      </c>
      <c r="L99" s="45">
        <f t="shared" si="22"/>
        <v>64.375</v>
      </c>
      <c r="M99" s="45">
        <f t="shared" si="23"/>
        <v>17.174953777855094</v>
      </c>
      <c r="N99" s="45">
        <f t="shared" si="28"/>
        <v>15.713079461466291</v>
      </c>
      <c r="O99" s="45">
        <f t="shared" si="25"/>
        <v>0.11307946146629178</v>
      </c>
      <c r="R99" s="45">
        <f t="shared" si="29"/>
        <v>15.241218057407671</v>
      </c>
      <c r="S99" s="45">
        <f t="shared" si="30"/>
        <v>-0.35878194259232821</v>
      </c>
    </row>
    <row r="100" spans="1:19" x14ac:dyDescent="0.2">
      <c r="C100" s="45">
        <v>24</v>
      </c>
      <c r="D100" s="45">
        <v>17.25</v>
      </c>
      <c r="E100" s="45">
        <v>2805</v>
      </c>
      <c r="F100" s="45">
        <f t="shared" si="18"/>
        <v>2067</v>
      </c>
      <c r="G100" s="45">
        <v>654</v>
      </c>
      <c r="H100" s="45">
        <f t="shared" si="19"/>
        <v>738</v>
      </c>
      <c r="I100" s="45">
        <f t="shared" si="20"/>
        <v>57.361127236460831</v>
      </c>
      <c r="J100" s="45">
        <v>21</v>
      </c>
      <c r="K100" s="45">
        <f t="shared" si="21"/>
        <v>78.361127236460831</v>
      </c>
      <c r="L100" s="45">
        <f t="shared" si="22"/>
        <v>92.25</v>
      </c>
      <c r="M100" s="45">
        <f t="shared" si="23"/>
        <v>18.737445105673601</v>
      </c>
      <c r="N100" s="45">
        <f t="shared" si="28"/>
        <v>17.2207548479062</v>
      </c>
      <c r="O100" s="45">
        <f t="shared" si="25"/>
        <v>-2.9245152093800186E-2</v>
      </c>
      <c r="R100" s="45">
        <f t="shared" si="29"/>
        <v>16.743553469105166</v>
      </c>
      <c r="S100" s="45">
        <f t="shared" si="30"/>
        <v>-0.50644653089483427</v>
      </c>
    </row>
    <row r="103" spans="1:19" x14ac:dyDescent="0.2">
      <c r="D103" s="45" t="s">
        <v>22</v>
      </c>
      <c r="E103" s="45">
        <f>(D106-D121)/(I106-I121)</f>
        <v>0.53558533206250281</v>
      </c>
      <c r="F103" s="45">
        <f>(D122-D130)/(I122-I130)</f>
        <v>0.51416855519131732</v>
      </c>
    </row>
    <row r="104" spans="1:19" x14ac:dyDescent="0.2">
      <c r="D104" s="45" t="s">
        <v>23</v>
      </c>
      <c r="E104" s="45">
        <f>D106-E103*I106</f>
        <v>-24.739603925208833</v>
      </c>
      <c r="F104" s="45">
        <f>D122-F103*I122</f>
        <v>-12.443619647418528</v>
      </c>
    </row>
    <row r="105" spans="1:19" x14ac:dyDescent="0.2">
      <c r="A105" s="45" t="s">
        <v>16</v>
      </c>
      <c r="B105" s="45" t="s">
        <v>7</v>
      </c>
      <c r="C105" s="45" t="s">
        <v>3</v>
      </c>
      <c r="D105" s="45" t="s">
        <v>5</v>
      </c>
      <c r="E105" s="45" t="s">
        <v>4</v>
      </c>
      <c r="F105" s="45" t="s">
        <v>6</v>
      </c>
      <c r="G105" s="45" t="s">
        <v>8</v>
      </c>
      <c r="H105" s="45" t="s">
        <v>10</v>
      </c>
      <c r="I105" s="45" t="s">
        <v>11</v>
      </c>
      <c r="J105" s="45" t="s">
        <v>35</v>
      </c>
      <c r="K105" s="45" t="s">
        <v>36</v>
      </c>
      <c r="L105" s="45" t="s">
        <v>56</v>
      </c>
      <c r="M105" s="45" t="s">
        <v>11</v>
      </c>
      <c r="O105" s="45" t="s">
        <v>57</v>
      </c>
      <c r="S105" s="45" t="s">
        <v>57</v>
      </c>
    </row>
    <row r="106" spans="1:19" x14ac:dyDescent="0.2">
      <c r="C106" s="45">
        <v>0</v>
      </c>
      <c r="D106" s="45">
        <v>-8.1999999999999993</v>
      </c>
      <c r="E106" s="45">
        <v>2102</v>
      </c>
      <c r="F106" s="45">
        <f>2105-38</f>
        <v>2067</v>
      </c>
      <c r="G106" s="45">
        <v>614</v>
      </c>
      <c r="H106" s="45">
        <f>E106-F106</f>
        <v>35</v>
      </c>
      <c r="I106" s="45">
        <f t="shared" ref="I106:I130" si="31">20*LOG10(H106)</f>
        <v>30.881360887005513</v>
      </c>
      <c r="J106" s="45">
        <v>0</v>
      </c>
      <c r="K106" s="45">
        <f>I106+J106</f>
        <v>30.881360887005513</v>
      </c>
      <c r="L106" s="45">
        <f>H106/8</f>
        <v>4.375</v>
      </c>
      <c r="M106" s="45">
        <f>10*LOG10(L106*830/1024)</f>
        <v>5.49756193094594</v>
      </c>
      <c r="N106" s="45">
        <f>N$72*M106+O$72+0.5</f>
        <v>-7.0115837168775235</v>
      </c>
      <c r="O106" s="45">
        <f t="shared" ref="O106:O130" si="32">N106-D106</f>
        <v>1.1884162831224758</v>
      </c>
      <c r="R106" s="45">
        <f>R$72*M106+S$72+0.5</f>
        <v>-4.7428903024849918</v>
      </c>
      <c r="S106" s="45">
        <f>R106-D106</f>
        <v>3.4571096975150075</v>
      </c>
    </row>
    <row r="107" spans="1:19" x14ac:dyDescent="0.2">
      <c r="C107" s="45">
        <v>1</v>
      </c>
      <c r="D107" s="45">
        <v>-7.2</v>
      </c>
      <c r="E107" s="45">
        <v>2112</v>
      </c>
      <c r="F107" s="45">
        <f t="shared" ref="F107:F130" si="33">2105-38</f>
        <v>2067</v>
      </c>
      <c r="G107" s="45">
        <v>615</v>
      </c>
      <c r="H107" s="45">
        <f t="shared" ref="H107:H130" si="34">E107-F107</f>
        <v>45</v>
      </c>
      <c r="I107" s="45">
        <f t="shared" si="31"/>
        <v>33.064250275506872</v>
      </c>
      <c r="J107" s="45">
        <v>0</v>
      </c>
      <c r="K107" s="45">
        <f t="shared" ref="K107:K130" si="35">I107+J107</f>
        <v>33.064250275506872</v>
      </c>
      <c r="L107" s="45">
        <f t="shared" ref="L107:L130" si="36">H107/8</f>
        <v>5.625</v>
      </c>
      <c r="M107" s="45">
        <f t="shared" ref="M107:M130" si="37">10*LOG10(L107*830/1024)</f>
        <v>6.5890066251966211</v>
      </c>
      <c r="N107" s="45">
        <f t="shared" ref="N107:N121" si="38">N$72*M107+O$72+0.5</f>
        <v>-5.9378880254906496</v>
      </c>
      <c r="O107" s="45">
        <f t="shared" si="32"/>
        <v>1.2621119745093505</v>
      </c>
      <c r="R107" s="45">
        <f t="shared" ref="R107:R121" si="39">R$72*M107+S$72+0.5</f>
        <v>-3.6952125404737632</v>
      </c>
      <c r="S107" s="45">
        <f t="shared" ref="S107:S121" si="40">R107-D107</f>
        <v>3.5047874595262369</v>
      </c>
    </row>
    <row r="108" spans="1:19" x14ac:dyDescent="0.2">
      <c r="C108" s="45">
        <v>2</v>
      </c>
      <c r="D108" s="45">
        <v>-6.3</v>
      </c>
      <c r="E108" s="45">
        <v>2119</v>
      </c>
      <c r="F108" s="45">
        <f t="shared" si="33"/>
        <v>2067</v>
      </c>
      <c r="G108" s="45">
        <v>615</v>
      </c>
      <c r="H108" s="45">
        <f t="shared" si="34"/>
        <v>52</v>
      </c>
      <c r="I108" s="45">
        <f t="shared" si="31"/>
        <v>34.320066872695982</v>
      </c>
      <c r="J108" s="45">
        <v>0</v>
      </c>
      <c r="K108" s="45">
        <f t="shared" si="35"/>
        <v>34.320066872695982</v>
      </c>
      <c r="L108" s="45">
        <f t="shared" si="36"/>
        <v>6.5</v>
      </c>
      <c r="M108" s="45">
        <f t="shared" si="37"/>
        <v>7.2169149237911761</v>
      </c>
      <c r="N108" s="45">
        <f t="shared" si="38"/>
        <v>-5.320190730942997</v>
      </c>
      <c r="O108" s="45">
        <f t="shared" si="32"/>
        <v>0.97980926905700283</v>
      </c>
      <c r="R108" s="45">
        <f t="shared" si="39"/>
        <v>-3.0924833646528498</v>
      </c>
      <c r="S108" s="45">
        <f t="shared" si="40"/>
        <v>3.20751663534715</v>
      </c>
    </row>
    <row r="109" spans="1:19" x14ac:dyDescent="0.2">
      <c r="C109" s="45">
        <v>3</v>
      </c>
      <c r="D109" s="45">
        <v>-5.5</v>
      </c>
      <c r="E109" s="45">
        <v>2127</v>
      </c>
      <c r="F109" s="45">
        <f t="shared" si="33"/>
        <v>2067</v>
      </c>
      <c r="G109" s="45">
        <v>616</v>
      </c>
      <c r="H109" s="45">
        <f t="shared" si="34"/>
        <v>60</v>
      </c>
      <c r="I109" s="45">
        <f t="shared" si="31"/>
        <v>35.56302500767287</v>
      </c>
      <c r="J109" s="45">
        <v>0</v>
      </c>
      <c r="K109" s="45">
        <f t="shared" si="35"/>
        <v>35.56302500767287</v>
      </c>
      <c r="L109" s="45">
        <f t="shared" si="36"/>
        <v>7.5</v>
      </c>
      <c r="M109" s="45">
        <f t="shared" si="37"/>
        <v>7.8383939912796201</v>
      </c>
      <c r="N109" s="45">
        <f t="shared" si="38"/>
        <v>-4.7088181157619884</v>
      </c>
      <c r="O109" s="45">
        <f t="shared" si="32"/>
        <v>0.79118188423801161</v>
      </c>
      <c r="R109" s="45">
        <f t="shared" si="39"/>
        <v>-2.4959256077706922</v>
      </c>
      <c r="S109" s="45">
        <f t="shared" si="40"/>
        <v>3.0040743922293078</v>
      </c>
    </row>
    <row r="110" spans="1:19" x14ac:dyDescent="0.2">
      <c r="C110" s="45">
        <v>4</v>
      </c>
      <c r="D110" s="45">
        <v>-4.4800000000000004</v>
      </c>
      <c r="E110" s="45">
        <v>2142</v>
      </c>
      <c r="F110" s="45">
        <f t="shared" si="33"/>
        <v>2067</v>
      </c>
      <c r="G110" s="45">
        <v>616</v>
      </c>
      <c r="H110" s="45">
        <f t="shared" si="34"/>
        <v>75</v>
      </c>
      <c r="I110" s="45">
        <f t="shared" si="31"/>
        <v>37.501225267834002</v>
      </c>
      <c r="J110" s="45">
        <v>0</v>
      </c>
      <c r="K110" s="45">
        <f t="shared" si="35"/>
        <v>37.501225267834002</v>
      </c>
      <c r="L110" s="45">
        <f t="shared" si="36"/>
        <v>9.375</v>
      </c>
      <c r="M110" s="45">
        <f t="shared" si="37"/>
        <v>8.8074941213601843</v>
      </c>
      <c r="N110" s="45">
        <f t="shared" si="38"/>
        <v>-3.7554774291738173</v>
      </c>
      <c r="O110" s="45">
        <f t="shared" si="32"/>
        <v>0.7245225708261831</v>
      </c>
      <c r="R110" s="45">
        <f t="shared" si="39"/>
        <v>-1.5656863929063594</v>
      </c>
      <c r="S110" s="45">
        <f t="shared" si="40"/>
        <v>2.9143136070936411</v>
      </c>
    </row>
    <row r="111" spans="1:19" x14ac:dyDescent="0.2">
      <c r="C111" s="45">
        <v>5</v>
      </c>
      <c r="D111" s="45">
        <v>-3.5</v>
      </c>
      <c r="E111" s="45">
        <v>2154</v>
      </c>
      <c r="F111" s="45">
        <f t="shared" si="33"/>
        <v>2067</v>
      </c>
      <c r="G111" s="45">
        <v>616</v>
      </c>
      <c r="H111" s="45">
        <f t="shared" si="34"/>
        <v>87</v>
      </c>
      <c r="I111" s="45">
        <f t="shared" si="31"/>
        <v>38.790385052372372</v>
      </c>
      <c r="J111" s="45">
        <v>0</v>
      </c>
      <c r="K111" s="45">
        <f t="shared" si="35"/>
        <v>38.790385052372372</v>
      </c>
      <c r="L111" s="45">
        <f t="shared" si="36"/>
        <v>10.875</v>
      </c>
      <c r="M111" s="45">
        <f t="shared" si="37"/>
        <v>9.4520740136293693</v>
      </c>
      <c r="N111" s="45">
        <f t="shared" si="38"/>
        <v>-3.1213796533271161</v>
      </c>
      <c r="O111" s="45">
        <f t="shared" si="32"/>
        <v>0.37862034667288391</v>
      </c>
      <c r="R111" s="45">
        <f t="shared" si="39"/>
        <v>-0.94695415431716867</v>
      </c>
      <c r="S111" s="45">
        <f t="shared" si="40"/>
        <v>2.5530458456828313</v>
      </c>
    </row>
    <row r="112" spans="1:19" x14ac:dyDescent="0.2">
      <c r="C112" s="45">
        <v>6</v>
      </c>
      <c r="D112" s="45">
        <v>-2.46</v>
      </c>
      <c r="E112" s="45">
        <v>2177</v>
      </c>
      <c r="F112" s="45">
        <f t="shared" si="33"/>
        <v>2067</v>
      </c>
      <c r="G112" s="45">
        <v>616</v>
      </c>
      <c r="H112" s="45">
        <f t="shared" si="34"/>
        <v>110</v>
      </c>
      <c r="I112" s="45">
        <f t="shared" si="31"/>
        <v>40.8278537031645</v>
      </c>
      <c r="J112" s="45">
        <v>0</v>
      </c>
      <c r="K112" s="45">
        <f t="shared" si="35"/>
        <v>40.8278537031645</v>
      </c>
      <c r="L112" s="45">
        <f t="shared" si="36"/>
        <v>13.75</v>
      </c>
      <c r="M112" s="45">
        <f t="shared" si="37"/>
        <v>10.470808339025435</v>
      </c>
      <c r="N112" s="45">
        <f t="shared" si="38"/>
        <v>-2.1192119194900734</v>
      </c>
      <c r="O112" s="45">
        <f t="shared" si="32"/>
        <v>0.34078808050992659</v>
      </c>
      <c r="R112" s="45">
        <f t="shared" si="39"/>
        <v>3.0928924630515553E-2</v>
      </c>
      <c r="S112" s="45">
        <f t="shared" si="40"/>
        <v>2.4909289246305155</v>
      </c>
    </row>
    <row r="113" spans="3:19" x14ac:dyDescent="0.2">
      <c r="C113" s="45">
        <v>7</v>
      </c>
      <c r="D113" s="45">
        <v>-1.4</v>
      </c>
      <c r="E113" s="45">
        <v>2207</v>
      </c>
      <c r="F113" s="45">
        <f t="shared" si="33"/>
        <v>2067</v>
      </c>
      <c r="G113" s="45">
        <v>616</v>
      </c>
      <c r="H113" s="45">
        <f t="shared" si="34"/>
        <v>140</v>
      </c>
      <c r="I113" s="45">
        <f t="shared" si="31"/>
        <v>42.922560713564764</v>
      </c>
      <c r="J113" s="45">
        <v>0</v>
      </c>
      <c r="K113" s="45">
        <f t="shared" si="35"/>
        <v>42.922560713564764</v>
      </c>
      <c r="L113" s="45">
        <f t="shared" si="36"/>
        <v>17.5</v>
      </c>
      <c r="M113" s="45">
        <f t="shared" si="37"/>
        <v>11.518161844225563</v>
      </c>
      <c r="N113" s="45">
        <f t="shared" si="38"/>
        <v>-1.0888904090956721</v>
      </c>
      <c r="O113" s="45">
        <f t="shared" si="32"/>
        <v>0.31110959090432777</v>
      </c>
      <c r="R113" s="45">
        <f t="shared" si="39"/>
        <v>1.0362835542721189</v>
      </c>
      <c r="S113" s="45">
        <f t="shared" si="40"/>
        <v>2.4362835542721188</v>
      </c>
    </row>
    <row r="114" spans="3:19" x14ac:dyDescent="0.2">
      <c r="C114" s="45">
        <v>8</v>
      </c>
      <c r="D114" s="45">
        <v>-0.3</v>
      </c>
      <c r="E114" s="45">
        <v>2243</v>
      </c>
      <c r="F114" s="45">
        <f t="shared" si="33"/>
        <v>2067</v>
      </c>
      <c r="G114" s="45">
        <v>616</v>
      </c>
      <c r="H114" s="45">
        <f t="shared" si="34"/>
        <v>176</v>
      </c>
      <c r="I114" s="45">
        <f t="shared" si="31"/>
        <v>44.910253356283</v>
      </c>
      <c r="J114" s="45">
        <v>0</v>
      </c>
      <c r="K114" s="45">
        <f t="shared" si="35"/>
        <v>44.910253356283</v>
      </c>
      <c r="L114" s="45">
        <f t="shared" si="36"/>
        <v>22</v>
      </c>
      <c r="M114" s="45">
        <f t="shared" si="37"/>
        <v>12.512008165584682</v>
      </c>
      <c r="N114" s="45">
        <f t="shared" si="38"/>
        <v>-0.11120595218731921</v>
      </c>
      <c r="O114" s="45">
        <f t="shared" si="32"/>
        <v>0.18879404781268078</v>
      </c>
      <c r="R114" s="45">
        <f t="shared" si="39"/>
        <v>1.9902766381447368</v>
      </c>
      <c r="S114" s="45">
        <f t="shared" si="40"/>
        <v>2.2902766381447366</v>
      </c>
    </row>
    <row r="115" spans="3:19" x14ac:dyDescent="0.2">
      <c r="C115" s="45">
        <v>9</v>
      </c>
      <c r="D115" s="45">
        <v>1.7</v>
      </c>
      <c r="E115" s="45">
        <v>2343</v>
      </c>
      <c r="F115" s="45">
        <f t="shared" si="33"/>
        <v>2067</v>
      </c>
      <c r="G115" s="45">
        <v>617</v>
      </c>
      <c r="H115" s="45">
        <f t="shared" si="34"/>
        <v>276</v>
      </c>
      <c r="I115" s="45">
        <f t="shared" si="31"/>
        <v>48.818181641304356</v>
      </c>
      <c r="J115" s="45">
        <v>0</v>
      </c>
      <c r="K115" s="45">
        <f t="shared" si="35"/>
        <v>48.818181641304356</v>
      </c>
      <c r="L115" s="45">
        <f t="shared" si="36"/>
        <v>34.5</v>
      </c>
      <c r="M115" s="45">
        <f t="shared" si="37"/>
        <v>14.46597230809536</v>
      </c>
      <c r="N115" s="45">
        <f t="shared" si="38"/>
        <v>1.8109829521057144</v>
      </c>
      <c r="O115" s="45">
        <f t="shared" si="32"/>
        <v>0.11098295210571441</v>
      </c>
      <c r="R115" s="45">
        <f t="shared" si="39"/>
        <v>3.8658868185407353</v>
      </c>
      <c r="S115" s="45">
        <f t="shared" si="40"/>
        <v>2.1658868185407352</v>
      </c>
    </row>
    <row r="116" spans="3:19" x14ac:dyDescent="0.2">
      <c r="C116" s="45">
        <v>10</v>
      </c>
      <c r="D116" s="45">
        <v>2.6</v>
      </c>
      <c r="E116" s="45">
        <v>2399</v>
      </c>
      <c r="F116" s="45">
        <f t="shared" si="33"/>
        <v>2067</v>
      </c>
      <c r="G116" s="45">
        <v>617</v>
      </c>
      <c r="H116" s="45">
        <f t="shared" si="34"/>
        <v>332</v>
      </c>
      <c r="I116" s="45">
        <f t="shared" si="31"/>
        <v>50.422761674080725</v>
      </c>
      <c r="J116" s="45">
        <v>0</v>
      </c>
      <c r="K116" s="45">
        <f t="shared" si="35"/>
        <v>50.422761674080725</v>
      </c>
      <c r="L116" s="45">
        <f t="shared" si="36"/>
        <v>41.5</v>
      </c>
      <c r="M116" s="45">
        <f t="shared" si="37"/>
        <v>15.268262324483546</v>
      </c>
      <c r="N116" s="45">
        <f t="shared" si="38"/>
        <v>2.6002261802567244</v>
      </c>
      <c r="O116" s="45">
        <f t="shared" si="32"/>
        <v>2.2618025672427322E-4</v>
      </c>
      <c r="R116" s="45">
        <f t="shared" si="39"/>
        <v>4.6360050052717554</v>
      </c>
      <c r="S116" s="45">
        <f t="shared" si="40"/>
        <v>2.0360050052717553</v>
      </c>
    </row>
    <row r="117" spans="3:19" x14ac:dyDescent="0.2">
      <c r="C117" s="45">
        <v>11</v>
      </c>
      <c r="D117" s="45">
        <v>3.6</v>
      </c>
      <c r="E117" s="45">
        <v>2492</v>
      </c>
      <c r="F117" s="45">
        <f t="shared" si="33"/>
        <v>2067</v>
      </c>
      <c r="G117" s="45">
        <v>617</v>
      </c>
      <c r="H117" s="45">
        <f t="shared" si="34"/>
        <v>425</v>
      </c>
      <c r="I117" s="45">
        <f t="shared" si="31"/>
        <v>52.567778601006232</v>
      </c>
      <c r="J117" s="45">
        <v>0</v>
      </c>
      <c r="K117" s="45">
        <f t="shared" si="35"/>
        <v>52.567778601006232</v>
      </c>
      <c r="L117" s="45">
        <f t="shared" si="36"/>
        <v>53.125</v>
      </c>
      <c r="M117" s="45">
        <f t="shared" si="37"/>
        <v>16.340770787946298</v>
      </c>
      <c r="N117" s="45">
        <f t="shared" si="38"/>
        <v>3.6552935806131792</v>
      </c>
      <c r="O117" s="45">
        <f t="shared" si="32"/>
        <v>5.5293580613179127E-2</v>
      </c>
      <c r="R117" s="45">
        <f t="shared" si="39"/>
        <v>5.6655058793496504</v>
      </c>
      <c r="S117" s="45">
        <f t="shared" si="40"/>
        <v>2.0655058793496504</v>
      </c>
    </row>
    <row r="118" spans="3:19" x14ac:dyDescent="0.2">
      <c r="C118" s="45">
        <v>12</v>
      </c>
      <c r="D118" s="45">
        <v>4.8</v>
      </c>
      <c r="E118" s="45">
        <v>2622</v>
      </c>
      <c r="F118" s="45">
        <f t="shared" si="33"/>
        <v>2067</v>
      </c>
      <c r="G118" s="45">
        <v>617</v>
      </c>
      <c r="H118" s="45">
        <f t="shared" si="34"/>
        <v>555</v>
      </c>
      <c r="I118" s="45">
        <f t="shared" si="31"/>
        <v>54.885859662453527</v>
      </c>
      <c r="J118" s="45">
        <v>0</v>
      </c>
      <c r="K118" s="45">
        <f t="shared" si="35"/>
        <v>54.885859662453527</v>
      </c>
      <c r="L118" s="45">
        <f t="shared" si="36"/>
        <v>69.375</v>
      </c>
      <c r="M118" s="45">
        <f t="shared" si="37"/>
        <v>17.499811318669948</v>
      </c>
      <c r="N118" s="45">
        <f t="shared" si="38"/>
        <v>4.7954858693622739</v>
      </c>
      <c r="O118" s="45">
        <f t="shared" si="32"/>
        <v>-4.5141306377258772E-3</v>
      </c>
      <c r="R118" s="45">
        <f t="shared" si="39"/>
        <v>6.7780688847912849</v>
      </c>
      <c r="S118" s="45">
        <f t="shared" si="40"/>
        <v>1.9780688847912851</v>
      </c>
    </row>
    <row r="119" spans="3:19" x14ac:dyDescent="0.2">
      <c r="C119" s="45">
        <v>13</v>
      </c>
      <c r="D119" s="45">
        <v>5.8</v>
      </c>
      <c r="E119" s="45">
        <v>2736</v>
      </c>
      <c r="F119" s="45">
        <f t="shared" si="33"/>
        <v>2067</v>
      </c>
      <c r="G119" s="45">
        <v>617</v>
      </c>
      <c r="H119" s="45">
        <f t="shared" si="34"/>
        <v>669</v>
      </c>
      <c r="I119" s="45">
        <f t="shared" si="31"/>
        <v>56.508522355356462</v>
      </c>
      <c r="J119" s="45">
        <v>0</v>
      </c>
      <c r="K119" s="45">
        <f t="shared" si="35"/>
        <v>56.508522355356462</v>
      </c>
      <c r="L119" s="45">
        <f t="shared" si="36"/>
        <v>83.625</v>
      </c>
      <c r="M119" s="45">
        <f t="shared" si="37"/>
        <v>18.311142665121412</v>
      </c>
      <c r="N119" s="45">
        <f t="shared" si="38"/>
        <v>5.5936233980531895</v>
      </c>
      <c r="O119" s="45">
        <f t="shared" si="32"/>
        <v>-0.20637660194681029</v>
      </c>
      <c r="R119" s="45">
        <f t="shared" si="39"/>
        <v>7.5568658442500443</v>
      </c>
      <c r="S119" s="45">
        <f t="shared" si="40"/>
        <v>1.7568658442500444</v>
      </c>
    </row>
    <row r="120" spans="3:19" x14ac:dyDescent="0.2">
      <c r="C120" s="45">
        <v>14</v>
      </c>
      <c r="D120" s="45">
        <v>6.9</v>
      </c>
      <c r="E120" s="45">
        <v>2958</v>
      </c>
      <c r="F120" s="45">
        <f t="shared" si="33"/>
        <v>2067</v>
      </c>
      <c r="G120" s="45">
        <v>616</v>
      </c>
      <c r="H120" s="45">
        <f t="shared" si="34"/>
        <v>891</v>
      </c>
      <c r="I120" s="45">
        <f t="shared" si="31"/>
        <v>58.997554080737501</v>
      </c>
      <c r="J120" s="45">
        <v>0</v>
      </c>
      <c r="K120" s="45">
        <f t="shared" si="35"/>
        <v>58.997554080737501</v>
      </c>
      <c r="L120" s="45">
        <f t="shared" si="36"/>
        <v>111.375</v>
      </c>
      <c r="M120" s="45">
        <f t="shared" si="37"/>
        <v>19.555658527811932</v>
      </c>
      <c r="N120" s="45">
        <f t="shared" si="38"/>
        <v>6.8179010244617366</v>
      </c>
      <c r="O120" s="45">
        <f t="shared" si="32"/>
        <v>-8.209897553826373E-2</v>
      </c>
      <c r="R120" s="45">
        <f t="shared" si="39"/>
        <v>8.7514766208466739</v>
      </c>
      <c r="S120" s="45">
        <f t="shared" si="40"/>
        <v>1.8514766208466735</v>
      </c>
    </row>
    <row r="121" spans="3:19" x14ac:dyDescent="0.2">
      <c r="C121" s="45">
        <v>15</v>
      </c>
      <c r="D121" s="45">
        <v>7.86</v>
      </c>
      <c r="E121" s="45">
        <v>3172</v>
      </c>
      <c r="F121" s="45">
        <f t="shared" si="33"/>
        <v>2067</v>
      </c>
      <c r="G121" s="45">
        <v>617</v>
      </c>
      <c r="H121" s="45">
        <f t="shared" si="34"/>
        <v>1105</v>
      </c>
      <c r="I121" s="45">
        <f t="shared" si="31"/>
        <v>60.867245560422589</v>
      </c>
      <c r="J121" s="45">
        <v>0</v>
      </c>
      <c r="K121" s="45">
        <f t="shared" si="35"/>
        <v>60.867245560422589</v>
      </c>
      <c r="L121" s="45">
        <f t="shared" si="36"/>
        <v>138.125</v>
      </c>
      <c r="M121" s="45">
        <f t="shared" si="37"/>
        <v>20.490504267654476</v>
      </c>
      <c r="N121" s="45">
        <f t="shared" si="38"/>
        <v>7.7375443634853625</v>
      </c>
      <c r="O121" s="45">
        <f t="shared" si="32"/>
        <v>-0.12245563651463787</v>
      </c>
      <c r="R121" s="45">
        <f t="shared" si="39"/>
        <v>9.6488350465215298</v>
      </c>
      <c r="S121" s="45">
        <f t="shared" si="40"/>
        <v>1.7888350465215295</v>
      </c>
    </row>
    <row r="122" spans="3:19" x14ac:dyDescent="0.2">
      <c r="C122" s="45">
        <v>16</v>
      </c>
      <c r="D122" s="45">
        <v>8.9</v>
      </c>
      <c r="E122" s="45">
        <v>2186</v>
      </c>
      <c r="F122" s="45">
        <f t="shared" si="33"/>
        <v>2067</v>
      </c>
      <c r="G122" s="45">
        <v>617</v>
      </c>
      <c r="H122" s="45">
        <f t="shared" si="34"/>
        <v>119</v>
      </c>
      <c r="I122" s="45">
        <f t="shared" si="31"/>
        <v>41.510939227850614</v>
      </c>
      <c r="J122" s="45">
        <v>21</v>
      </c>
      <c r="K122" s="45">
        <f t="shared" si="35"/>
        <v>62.510939227850614</v>
      </c>
      <c r="L122" s="45">
        <f t="shared" si="36"/>
        <v>14.875</v>
      </c>
      <c r="M122" s="45">
        <f t="shared" si="37"/>
        <v>10.812351101368492</v>
      </c>
      <c r="N122" s="45">
        <f t="shared" ref="N122:N130" si="41">N$71*M122+O$71+0.5</f>
        <v>9.5736921392796379</v>
      </c>
      <c r="O122" s="45">
        <f t="shared" si="32"/>
        <v>0.67369213927963756</v>
      </c>
      <c r="R122" s="45">
        <f>R$71*M122+S$71+0.5</f>
        <v>9.1235755839658061</v>
      </c>
      <c r="S122" s="45">
        <f>R122-D122</f>
        <v>0.22357558396580579</v>
      </c>
    </row>
    <row r="123" spans="3:19" x14ac:dyDescent="0.2">
      <c r="C123" s="45">
        <v>17</v>
      </c>
      <c r="D123" s="45">
        <v>10.1</v>
      </c>
      <c r="E123" s="45">
        <v>2219</v>
      </c>
      <c r="F123" s="45">
        <f t="shared" si="33"/>
        <v>2067</v>
      </c>
      <c r="G123" s="45">
        <v>618</v>
      </c>
      <c r="H123" s="45">
        <f t="shared" si="34"/>
        <v>152</v>
      </c>
      <c r="I123" s="45">
        <f t="shared" si="31"/>
        <v>43.636871758895452</v>
      </c>
      <c r="J123" s="45">
        <v>21</v>
      </c>
      <c r="K123" s="45">
        <f t="shared" si="35"/>
        <v>64.636871758895452</v>
      </c>
      <c r="L123" s="45">
        <f t="shared" si="36"/>
        <v>19</v>
      </c>
      <c r="M123" s="45">
        <f t="shared" si="37"/>
        <v>11.87531736689091</v>
      </c>
      <c r="N123" s="45">
        <f t="shared" si="41"/>
        <v>10.599367000068529</v>
      </c>
      <c r="O123" s="45">
        <f t="shared" si="32"/>
        <v>0.49936700006852952</v>
      </c>
      <c r="R123" s="45">
        <f t="shared" ref="R123:R130" si="42">R$71*M123+S$71+0.5</f>
        <v>10.14561764826561</v>
      </c>
      <c r="S123" s="45">
        <f t="shared" ref="S123:S130" si="43">R123-D123</f>
        <v>4.56176482656101E-2</v>
      </c>
    </row>
    <row r="124" spans="3:19" x14ac:dyDescent="0.2">
      <c r="C124" s="45">
        <v>18</v>
      </c>
      <c r="D124" s="45">
        <v>11.1</v>
      </c>
      <c r="E124" s="45">
        <v>2256</v>
      </c>
      <c r="F124" s="45">
        <f t="shared" si="33"/>
        <v>2067</v>
      </c>
      <c r="G124" s="45">
        <v>618</v>
      </c>
      <c r="H124" s="45">
        <f t="shared" si="34"/>
        <v>189</v>
      </c>
      <c r="I124" s="45">
        <f t="shared" si="31"/>
        <v>45.529236083464887</v>
      </c>
      <c r="J124" s="45">
        <v>21</v>
      </c>
      <c r="K124" s="45">
        <f t="shared" si="35"/>
        <v>66.529236083464895</v>
      </c>
      <c r="L124" s="45">
        <f t="shared" si="36"/>
        <v>23.625</v>
      </c>
      <c r="M124" s="45">
        <f t="shared" si="37"/>
        <v>12.821499529175625</v>
      </c>
      <c r="N124" s="45">
        <f t="shared" si="41"/>
        <v>11.512354823915739</v>
      </c>
      <c r="O124" s="45">
        <f t="shared" si="32"/>
        <v>0.41235482391573974</v>
      </c>
      <c r="R124" s="45">
        <f t="shared" si="42"/>
        <v>11.055371797302364</v>
      </c>
      <c r="S124" s="45">
        <f t="shared" si="43"/>
        <v>-4.4628202697635899E-2</v>
      </c>
    </row>
    <row r="125" spans="3:19" x14ac:dyDescent="0.2">
      <c r="C125" s="45">
        <v>19</v>
      </c>
      <c r="D125" s="45">
        <v>12.3</v>
      </c>
      <c r="E125" s="45">
        <v>2312</v>
      </c>
      <c r="F125" s="45">
        <f t="shared" si="33"/>
        <v>2067</v>
      </c>
      <c r="G125" s="45">
        <v>618</v>
      </c>
      <c r="H125" s="45">
        <f t="shared" si="34"/>
        <v>245</v>
      </c>
      <c r="I125" s="45">
        <f t="shared" si="31"/>
        <v>47.783321687290652</v>
      </c>
      <c r="J125" s="45">
        <v>21</v>
      </c>
      <c r="K125" s="45">
        <f t="shared" si="35"/>
        <v>68.783321687290652</v>
      </c>
      <c r="L125" s="45">
        <f t="shared" si="36"/>
        <v>30.625</v>
      </c>
      <c r="M125" s="45">
        <f t="shared" si="37"/>
        <v>13.948542331088509</v>
      </c>
      <c r="N125" s="45">
        <f t="shared" si="41"/>
        <v>12.599858262594472</v>
      </c>
      <c r="O125" s="45">
        <f t="shared" si="32"/>
        <v>0.29985826259447101</v>
      </c>
      <c r="R125" s="45">
        <f t="shared" si="42"/>
        <v>12.1390234513416</v>
      </c>
      <c r="S125" s="45">
        <f t="shared" si="43"/>
        <v>-0.16097654865840028</v>
      </c>
    </row>
    <row r="126" spans="3:19" x14ac:dyDescent="0.2">
      <c r="C126" s="45">
        <v>20</v>
      </c>
      <c r="D126" s="45">
        <v>13.1</v>
      </c>
      <c r="E126" s="45">
        <v>2359</v>
      </c>
      <c r="F126" s="45">
        <f t="shared" si="33"/>
        <v>2067</v>
      </c>
      <c r="G126" s="45">
        <v>618</v>
      </c>
      <c r="H126" s="45">
        <f t="shared" si="34"/>
        <v>292</v>
      </c>
      <c r="I126" s="45">
        <f t="shared" si="31"/>
        <v>49.307657028968364</v>
      </c>
      <c r="J126" s="45">
        <v>21</v>
      </c>
      <c r="K126" s="45">
        <f t="shared" si="35"/>
        <v>70.307657028968364</v>
      </c>
      <c r="L126" s="45">
        <f t="shared" si="36"/>
        <v>36.5</v>
      </c>
      <c r="M126" s="45">
        <f t="shared" si="37"/>
        <v>14.710710001927367</v>
      </c>
      <c r="N126" s="45">
        <f t="shared" si="41"/>
        <v>13.335287264474639</v>
      </c>
      <c r="O126" s="45">
        <f t="shared" si="32"/>
        <v>0.2352872644746391</v>
      </c>
      <c r="R126" s="45">
        <f t="shared" si="42"/>
        <v>12.871847666853164</v>
      </c>
      <c r="S126" s="45">
        <f t="shared" si="43"/>
        <v>-0.22815233314683603</v>
      </c>
    </row>
    <row r="127" spans="3:19" x14ac:dyDescent="0.2">
      <c r="C127" s="45">
        <v>21</v>
      </c>
      <c r="D127" s="45">
        <v>14.2</v>
      </c>
      <c r="E127" s="45">
        <v>2444</v>
      </c>
      <c r="F127" s="45">
        <f t="shared" si="33"/>
        <v>2067</v>
      </c>
      <c r="G127" s="45">
        <v>618</v>
      </c>
      <c r="H127" s="45">
        <f t="shared" si="34"/>
        <v>377</v>
      </c>
      <c r="I127" s="45">
        <f t="shared" si="31"/>
        <v>51.526827004115859</v>
      </c>
      <c r="J127" s="45">
        <v>21</v>
      </c>
      <c r="K127" s="45">
        <f t="shared" si="35"/>
        <v>72.526827004115859</v>
      </c>
      <c r="L127" s="45">
        <f t="shared" si="36"/>
        <v>47.125</v>
      </c>
      <c r="M127" s="45">
        <f t="shared" si="37"/>
        <v>15.820294989501111</v>
      </c>
      <c r="N127" s="45">
        <f t="shared" si="41"/>
        <v>14.405945350791058</v>
      </c>
      <c r="O127" s="45">
        <f t="shared" si="32"/>
        <v>0.20594535079105825</v>
      </c>
      <c r="R127" s="45">
        <f t="shared" si="42"/>
        <v>13.938713632405317</v>
      </c>
      <c r="S127" s="45">
        <f t="shared" si="43"/>
        <v>-0.26128636759468193</v>
      </c>
    </row>
    <row r="128" spans="3:19" x14ac:dyDescent="0.2">
      <c r="C128" s="45">
        <v>22</v>
      </c>
      <c r="D128" s="45">
        <v>15.3</v>
      </c>
      <c r="E128" s="45">
        <v>2549</v>
      </c>
      <c r="F128" s="45">
        <f t="shared" si="33"/>
        <v>2067</v>
      </c>
      <c r="G128" s="45">
        <v>618</v>
      </c>
      <c r="H128" s="45">
        <f t="shared" si="34"/>
        <v>482</v>
      </c>
      <c r="I128" s="45">
        <f t="shared" si="31"/>
        <v>53.660940764776996</v>
      </c>
      <c r="J128" s="45">
        <v>21</v>
      </c>
      <c r="K128" s="45">
        <f t="shared" si="35"/>
        <v>74.660940764776996</v>
      </c>
      <c r="L128" s="45">
        <f t="shared" si="36"/>
        <v>60.25</v>
      </c>
      <c r="M128" s="45">
        <f t="shared" si="37"/>
        <v>16.887351869831679</v>
      </c>
      <c r="N128" s="45">
        <f t="shared" si="41"/>
        <v>15.435567317814622</v>
      </c>
      <c r="O128" s="45">
        <f t="shared" si="32"/>
        <v>0.13556731781462084</v>
      </c>
      <c r="R128" s="45">
        <f t="shared" si="42"/>
        <v>14.964688822843158</v>
      </c>
      <c r="S128" s="45">
        <f t="shared" si="43"/>
        <v>-0.33531117715684289</v>
      </c>
    </row>
    <row r="129" spans="1:19" x14ac:dyDescent="0.2">
      <c r="C129" s="45">
        <v>23</v>
      </c>
      <c r="D129" s="45">
        <v>16.46</v>
      </c>
      <c r="E129" s="45">
        <v>2693</v>
      </c>
      <c r="F129" s="45">
        <f t="shared" si="33"/>
        <v>2067</v>
      </c>
      <c r="G129" s="45">
        <v>619</v>
      </c>
      <c r="H129" s="45">
        <f t="shared" si="34"/>
        <v>626</v>
      </c>
      <c r="I129" s="45">
        <f t="shared" si="31"/>
        <v>55.931486664208592</v>
      </c>
      <c r="J129" s="45">
        <v>21</v>
      </c>
      <c r="K129" s="45">
        <f t="shared" si="35"/>
        <v>76.931486664208592</v>
      </c>
      <c r="L129" s="45">
        <f t="shared" si="36"/>
        <v>78.25</v>
      </c>
      <c r="M129" s="45">
        <f t="shared" si="37"/>
        <v>18.022624819547481</v>
      </c>
      <c r="N129" s="45">
        <f t="shared" si="41"/>
        <v>16.531012170982066</v>
      </c>
      <c r="O129" s="45">
        <f t="shared" si="32"/>
        <v>7.101217098206547E-2</v>
      </c>
      <c r="R129" s="45">
        <f t="shared" si="42"/>
        <v>16.056253763994903</v>
      </c>
      <c r="S129" s="45">
        <f t="shared" si="43"/>
        <v>-0.40374623600509807</v>
      </c>
    </row>
    <row r="130" spans="1:19" x14ac:dyDescent="0.2">
      <c r="C130" s="45">
        <v>24</v>
      </c>
      <c r="D130" s="45">
        <v>18</v>
      </c>
      <c r="E130" s="45">
        <v>2980</v>
      </c>
      <c r="F130" s="45">
        <f t="shared" si="33"/>
        <v>2067</v>
      </c>
      <c r="G130" s="45">
        <v>618</v>
      </c>
      <c r="H130" s="45">
        <f t="shared" si="34"/>
        <v>913</v>
      </c>
      <c r="I130" s="45">
        <f t="shared" si="31"/>
        <v>59.209415550685982</v>
      </c>
      <c r="J130" s="45">
        <v>21</v>
      </c>
      <c r="K130" s="45">
        <f t="shared" si="35"/>
        <v>80.209415550685975</v>
      </c>
      <c r="L130" s="45">
        <f t="shared" si="36"/>
        <v>114.125</v>
      </c>
      <c r="M130" s="45">
        <f t="shared" si="37"/>
        <v>19.661589262786173</v>
      </c>
      <c r="N130" s="45">
        <f t="shared" si="41"/>
        <v>18.112477812632136</v>
      </c>
      <c r="O130" s="45">
        <f t="shared" si="32"/>
        <v>0.11247781263213597</v>
      </c>
      <c r="R130" s="45">
        <f t="shared" si="42"/>
        <v>17.632118076168904</v>
      </c>
      <c r="S130" s="45">
        <f t="shared" si="43"/>
        <v>-0.36788192383109575</v>
      </c>
    </row>
    <row r="133" spans="1:19" x14ac:dyDescent="0.2">
      <c r="D133" s="45" t="s">
        <v>22</v>
      </c>
      <c r="E133" s="45">
        <f>(D136-D151)/(I136-I151)</f>
        <v>0.50804039261555833</v>
      </c>
      <c r="F133" s="45">
        <f>(D152-D160)/(I152-I160)</f>
        <v>0.50363750533834639</v>
      </c>
    </row>
    <row r="134" spans="1:19" x14ac:dyDescent="0.2">
      <c r="D134" s="45" t="s">
        <v>23</v>
      </c>
      <c r="E134" s="45">
        <f>D136-E133*I136</f>
        <v>-23.413290670367758</v>
      </c>
      <c r="F134" s="45">
        <f>D152-F133*I152</f>
        <v>-11.922652320955786</v>
      </c>
    </row>
    <row r="135" spans="1:19" x14ac:dyDescent="0.2">
      <c r="A135" s="45" t="s">
        <v>15</v>
      </c>
      <c r="B135" s="45" t="s">
        <v>7</v>
      </c>
      <c r="C135" s="45" t="s">
        <v>3</v>
      </c>
      <c r="D135" s="45" t="s">
        <v>5</v>
      </c>
      <c r="E135" s="45" t="s">
        <v>4</v>
      </c>
      <c r="F135" s="45" t="s">
        <v>6</v>
      </c>
      <c r="G135" s="45" t="s">
        <v>8</v>
      </c>
      <c r="H135" s="45" t="s">
        <v>10</v>
      </c>
      <c r="I135" s="45" t="s">
        <v>11</v>
      </c>
      <c r="J135" s="45" t="s">
        <v>35</v>
      </c>
      <c r="K135" s="45" t="s">
        <v>36</v>
      </c>
      <c r="L135" s="45" t="s">
        <v>56</v>
      </c>
      <c r="M135" s="45" t="s">
        <v>11</v>
      </c>
      <c r="O135" s="45" t="s">
        <v>57</v>
      </c>
      <c r="S135" s="45" t="s">
        <v>57</v>
      </c>
    </row>
    <row r="136" spans="1:19" x14ac:dyDescent="0.2">
      <c r="C136" s="45">
        <v>0</v>
      </c>
      <c r="D136" s="45">
        <v>-7.6</v>
      </c>
      <c r="E136" s="45">
        <v>2103</v>
      </c>
      <c r="F136" s="45">
        <f>2105-38</f>
        <v>2067</v>
      </c>
      <c r="G136" s="45">
        <v>578</v>
      </c>
      <c r="H136" s="45">
        <f>E136-F136</f>
        <v>36</v>
      </c>
      <c r="I136" s="45">
        <f t="shared" ref="I136:I160" si="44">20*LOG10(H136)</f>
        <v>31.126050015345747</v>
      </c>
      <c r="J136" s="45">
        <v>0</v>
      </c>
      <c r="K136" s="45">
        <f>I136+J136</f>
        <v>31.126050015345747</v>
      </c>
      <c r="L136" s="45">
        <f>H136/8</f>
        <v>4.5</v>
      </c>
      <c r="M136" s="45">
        <f>10*LOG10(L136*830/1024)</f>
        <v>5.619906495116056</v>
      </c>
      <c r="N136" s="45">
        <f>N$72*M136+O$72</f>
        <v>-7.3912287120788216</v>
      </c>
      <c r="O136" s="45">
        <f t="shared" ref="O136:O160" si="45">N136-D136</f>
        <v>0.20877128792117805</v>
      </c>
      <c r="R136" s="45">
        <f>R$72*M136+S$72</f>
        <v>-5.1254517553380978</v>
      </c>
      <c r="S136" s="45">
        <f>R136-D136</f>
        <v>2.4745482446619018</v>
      </c>
    </row>
    <row r="137" spans="1:19" x14ac:dyDescent="0.2">
      <c r="C137" s="45">
        <v>1</v>
      </c>
      <c r="D137" s="45">
        <v>-6.6</v>
      </c>
      <c r="E137" s="45">
        <v>2114</v>
      </c>
      <c r="F137" s="45">
        <f t="shared" ref="F137:F160" si="46">2105-38</f>
        <v>2067</v>
      </c>
      <c r="G137" s="45">
        <v>579</v>
      </c>
      <c r="H137" s="45">
        <f t="shared" ref="H137:H160" si="47">E137-F137</f>
        <v>47</v>
      </c>
      <c r="I137" s="45">
        <f t="shared" si="44"/>
        <v>33.441957158714352</v>
      </c>
      <c r="J137" s="45">
        <v>0</v>
      </c>
      <c r="K137" s="45">
        <f t="shared" ref="K137:K160" si="48">I137+J137</f>
        <v>33.441957158714352</v>
      </c>
      <c r="L137" s="45">
        <f t="shared" ref="L137:L160" si="49">H137/8</f>
        <v>5.875</v>
      </c>
      <c r="M137" s="45">
        <f t="shared" ref="M137:M160" si="50">10*LOG10(L137*830/1024)</f>
        <v>6.7778600668003586</v>
      </c>
      <c r="N137" s="45">
        <f t="shared" ref="N137:N151" si="51">N$72*M137+O$72+0.5</f>
        <v>-5.7521057063116414</v>
      </c>
      <c r="O137" s="45">
        <f t="shared" si="45"/>
        <v>0.84789429368835822</v>
      </c>
      <c r="R137" s="45">
        <f t="shared" ref="R137:R151" si="52">R$72*M137+S$72</f>
        <v>-4.0139321218783355</v>
      </c>
      <c r="S137" s="45">
        <f t="shared" ref="S137:S151" si="53">R137-D137</f>
        <v>2.5860678781216642</v>
      </c>
    </row>
    <row r="138" spans="1:19" x14ac:dyDescent="0.2">
      <c r="C138" s="45">
        <v>2</v>
      </c>
      <c r="D138" s="45">
        <v>-5.7</v>
      </c>
      <c r="E138" s="45">
        <v>2121</v>
      </c>
      <c r="F138" s="45">
        <f t="shared" si="46"/>
        <v>2067</v>
      </c>
      <c r="G138" s="45">
        <v>578</v>
      </c>
      <c r="H138" s="45">
        <f t="shared" si="47"/>
        <v>54</v>
      </c>
      <c r="I138" s="45">
        <f t="shared" si="44"/>
        <v>34.647875196459374</v>
      </c>
      <c r="J138" s="45">
        <v>0</v>
      </c>
      <c r="K138" s="45">
        <f t="shared" si="48"/>
        <v>34.647875196459374</v>
      </c>
      <c r="L138" s="45">
        <f t="shared" si="49"/>
        <v>6.75</v>
      </c>
      <c r="M138" s="45">
        <f t="shared" si="50"/>
        <v>7.3808190856728686</v>
      </c>
      <c r="N138" s="45">
        <f t="shared" si="51"/>
        <v>-5.1589519679165576</v>
      </c>
      <c r="O138" s="45">
        <f t="shared" si="45"/>
        <v>0.54104803208344254</v>
      </c>
      <c r="R138" s="45">
        <f t="shared" si="52"/>
        <v>-3.4351517596626131</v>
      </c>
      <c r="S138" s="45">
        <f t="shared" si="53"/>
        <v>2.2648482403373871</v>
      </c>
    </row>
    <row r="139" spans="1:19" x14ac:dyDescent="0.2">
      <c r="C139" s="45">
        <v>3</v>
      </c>
      <c r="D139" s="45">
        <v>-4.9000000000000004</v>
      </c>
      <c r="E139" s="45">
        <v>2131</v>
      </c>
      <c r="F139" s="45">
        <f t="shared" si="46"/>
        <v>2067</v>
      </c>
      <c r="G139" s="45">
        <v>579</v>
      </c>
      <c r="H139" s="45">
        <f t="shared" si="47"/>
        <v>64</v>
      </c>
      <c r="I139" s="45">
        <f t="shared" si="44"/>
        <v>36.123599479677743</v>
      </c>
      <c r="J139" s="45">
        <v>0</v>
      </c>
      <c r="K139" s="45">
        <f t="shared" si="48"/>
        <v>36.123599479677743</v>
      </c>
      <c r="L139" s="45">
        <f t="shared" si="49"/>
        <v>8</v>
      </c>
      <c r="M139" s="45">
        <f t="shared" si="50"/>
        <v>8.118681227282055</v>
      </c>
      <c r="N139" s="45">
        <f t="shared" si="51"/>
        <v>-4.4330888926214982</v>
      </c>
      <c r="O139" s="45">
        <f t="shared" si="45"/>
        <v>0.46691110737850217</v>
      </c>
      <c r="R139" s="45">
        <f t="shared" si="52"/>
        <v>-2.7268778899319548</v>
      </c>
      <c r="S139" s="45">
        <f t="shared" si="53"/>
        <v>2.1731221100680456</v>
      </c>
    </row>
    <row r="140" spans="1:19" x14ac:dyDescent="0.2">
      <c r="C140" s="45">
        <v>4</v>
      </c>
      <c r="D140" s="45">
        <v>-3.8</v>
      </c>
      <c r="E140" s="45">
        <v>2147</v>
      </c>
      <c r="F140" s="45">
        <f t="shared" si="46"/>
        <v>2067</v>
      </c>
      <c r="G140" s="45">
        <v>580</v>
      </c>
      <c r="H140" s="45">
        <f t="shared" si="47"/>
        <v>80</v>
      </c>
      <c r="I140" s="45">
        <f t="shared" si="44"/>
        <v>38.061799739838868</v>
      </c>
      <c r="J140" s="45">
        <v>0</v>
      </c>
      <c r="K140" s="45">
        <f t="shared" si="48"/>
        <v>38.061799739838868</v>
      </c>
      <c r="L140" s="45">
        <f t="shared" si="49"/>
        <v>10</v>
      </c>
      <c r="M140" s="45">
        <f t="shared" si="50"/>
        <v>9.0877813573626192</v>
      </c>
      <c r="N140" s="45">
        <f t="shared" si="51"/>
        <v>-3.479748206033328</v>
      </c>
      <c r="O140" s="45">
        <f t="shared" si="45"/>
        <v>0.3202517939666718</v>
      </c>
      <c r="R140" s="45">
        <f t="shared" si="52"/>
        <v>-1.7966386750676211</v>
      </c>
      <c r="S140" s="45">
        <f t="shared" si="53"/>
        <v>2.0033613249323787</v>
      </c>
    </row>
    <row r="141" spans="1:19" x14ac:dyDescent="0.2">
      <c r="C141" s="45">
        <v>5</v>
      </c>
      <c r="D141" s="45">
        <v>-2.9</v>
      </c>
      <c r="E141" s="45">
        <v>2165</v>
      </c>
      <c r="F141" s="45">
        <f t="shared" si="46"/>
        <v>2067</v>
      </c>
      <c r="G141" s="45">
        <v>580</v>
      </c>
      <c r="H141" s="45">
        <f t="shared" si="47"/>
        <v>98</v>
      </c>
      <c r="I141" s="45">
        <f t="shared" si="44"/>
        <v>39.824521513849895</v>
      </c>
      <c r="J141" s="45">
        <v>0</v>
      </c>
      <c r="K141" s="45">
        <f t="shared" si="48"/>
        <v>39.824521513849895</v>
      </c>
      <c r="L141" s="45">
        <f t="shared" si="49"/>
        <v>12.25</v>
      </c>
      <c r="M141" s="45">
        <f t="shared" si="50"/>
        <v>9.9691422443681326</v>
      </c>
      <c r="N141" s="45">
        <f t="shared" si="51"/>
        <v>-2.6127199526371125</v>
      </c>
      <c r="O141" s="45">
        <f t="shared" si="45"/>
        <v>0.28728004736288737</v>
      </c>
      <c r="R141" s="45">
        <f t="shared" si="52"/>
        <v>-0.95062035963102964</v>
      </c>
      <c r="S141" s="45">
        <f t="shared" si="53"/>
        <v>1.9493796403689703</v>
      </c>
    </row>
    <row r="142" spans="1:19" x14ac:dyDescent="0.2">
      <c r="C142" s="45">
        <v>6</v>
      </c>
      <c r="D142" s="45">
        <v>-1.8</v>
      </c>
      <c r="E142" s="45">
        <v>2195</v>
      </c>
      <c r="F142" s="45">
        <f t="shared" si="46"/>
        <v>2067</v>
      </c>
      <c r="G142" s="45">
        <v>580</v>
      </c>
      <c r="H142" s="45">
        <f t="shared" si="47"/>
        <v>128</v>
      </c>
      <c r="I142" s="45">
        <f t="shared" si="44"/>
        <v>42.144199392957368</v>
      </c>
      <c r="J142" s="45">
        <v>0</v>
      </c>
      <c r="K142" s="45">
        <f t="shared" si="48"/>
        <v>42.144199392957368</v>
      </c>
      <c r="L142" s="45">
        <f t="shared" si="49"/>
        <v>16</v>
      </c>
      <c r="M142" s="45">
        <f t="shared" si="50"/>
        <v>11.128981183921866</v>
      </c>
      <c r="N142" s="45">
        <f t="shared" si="51"/>
        <v>-1.4717422387305739</v>
      </c>
      <c r="O142" s="45">
        <f t="shared" si="45"/>
        <v>0.32825776126942618</v>
      </c>
      <c r="R142" s="45">
        <f t="shared" si="52"/>
        <v>0.16270903844659834</v>
      </c>
      <c r="S142" s="45">
        <f t="shared" si="53"/>
        <v>1.9627090384465984</v>
      </c>
    </row>
    <row r="143" spans="1:19" x14ac:dyDescent="0.2">
      <c r="C143" s="45">
        <v>7</v>
      </c>
      <c r="D143" s="45">
        <v>-0.7</v>
      </c>
      <c r="E143" s="45">
        <v>2227</v>
      </c>
      <c r="F143" s="45">
        <f t="shared" si="46"/>
        <v>2067</v>
      </c>
      <c r="G143" s="45">
        <v>580</v>
      </c>
      <c r="H143" s="45">
        <f t="shared" si="47"/>
        <v>160</v>
      </c>
      <c r="I143" s="45">
        <f t="shared" si="44"/>
        <v>44.082399653118493</v>
      </c>
      <c r="J143" s="45">
        <v>0</v>
      </c>
      <c r="K143" s="45">
        <f t="shared" si="48"/>
        <v>44.082399653118493</v>
      </c>
      <c r="L143" s="45">
        <f t="shared" si="49"/>
        <v>20</v>
      </c>
      <c r="M143" s="45">
        <f t="shared" si="50"/>
        <v>12.098081314002432</v>
      </c>
      <c r="N143" s="45">
        <f t="shared" si="51"/>
        <v>-0.51840155214240013</v>
      </c>
      <c r="O143" s="45">
        <f t="shared" si="45"/>
        <v>0.18159844785759982</v>
      </c>
      <c r="R143" s="45">
        <f t="shared" si="52"/>
        <v>1.0929482533109347</v>
      </c>
      <c r="S143" s="45">
        <f t="shared" si="53"/>
        <v>1.7929482533109347</v>
      </c>
    </row>
    <row r="144" spans="1:19" x14ac:dyDescent="0.2">
      <c r="C144" s="45">
        <v>8</v>
      </c>
      <c r="D144" s="45">
        <v>0.35</v>
      </c>
      <c r="E144" s="45">
        <v>2273</v>
      </c>
      <c r="F144" s="45">
        <f t="shared" si="46"/>
        <v>2067</v>
      </c>
      <c r="G144" s="45">
        <v>581</v>
      </c>
      <c r="H144" s="45">
        <f t="shared" si="47"/>
        <v>206</v>
      </c>
      <c r="I144" s="45">
        <f t="shared" si="44"/>
        <v>46.277344407383069</v>
      </c>
      <c r="J144" s="45">
        <v>0</v>
      </c>
      <c r="K144" s="45">
        <f t="shared" si="48"/>
        <v>46.277344407383069</v>
      </c>
      <c r="L144" s="45">
        <f t="shared" si="49"/>
        <v>25.75</v>
      </c>
      <c r="M144" s="45">
        <f t="shared" si="50"/>
        <v>13.195553691134718</v>
      </c>
      <c r="N144" s="45">
        <f t="shared" si="51"/>
        <v>0.5612238003378085</v>
      </c>
      <c r="O144" s="45">
        <f t="shared" si="45"/>
        <v>0.21122380033780852</v>
      </c>
      <c r="R144" s="45">
        <f t="shared" si="52"/>
        <v>2.1464119881202155</v>
      </c>
      <c r="S144" s="45">
        <f t="shared" si="53"/>
        <v>1.7964119881202154</v>
      </c>
    </row>
    <row r="145" spans="3:19" x14ac:dyDescent="0.2">
      <c r="C145" s="45">
        <v>9</v>
      </c>
      <c r="D145" s="45">
        <v>2.4</v>
      </c>
      <c r="E145" s="45">
        <v>2395</v>
      </c>
      <c r="F145" s="45">
        <f t="shared" si="46"/>
        <v>2067</v>
      </c>
      <c r="G145" s="45">
        <v>580</v>
      </c>
      <c r="H145" s="45">
        <f t="shared" si="47"/>
        <v>328</v>
      </c>
      <c r="I145" s="45">
        <f t="shared" si="44"/>
        <v>50.317476874233584</v>
      </c>
      <c r="J145" s="45">
        <v>0</v>
      </c>
      <c r="K145" s="45">
        <f t="shared" si="48"/>
        <v>50.317476874233584</v>
      </c>
      <c r="L145" s="45">
        <f t="shared" si="49"/>
        <v>41</v>
      </c>
      <c r="M145" s="45">
        <f t="shared" si="50"/>
        <v>15.215619924559975</v>
      </c>
      <c r="N145" s="45">
        <f t="shared" si="51"/>
        <v>2.54843984762811</v>
      </c>
      <c r="O145" s="45">
        <f t="shared" si="45"/>
        <v>0.14843984762811013</v>
      </c>
      <c r="R145" s="45">
        <f t="shared" si="52"/>
        <v>4.0854735655851204</v>
      </c>
      <c r="S145" s="45">
        <f t="shared" si="53"/>
        <v>1.6854735655851205</v>
      </c>
    </row>
    <row r="146" spans="3:19" x14ac:dyDescent="0.2">
      <c r="C146" s="45">
        <v>10</v>
      </c>
      <c r="D146" s="45">
        <v>3.2</v>
      </c>
      <c r="E146" s="45">
        <v>2468</v>
      </c>
      <c r="F146" s="45">
        <f t="shared" si="46"/>
        <v>2067</v>
      </c>
      <c r="G146" s="45">
        <v>581</v>
      </c>
      <c r="H146" s="45">
        <f t="shared" si="47"/>
        <v>401</v>
      </c>
      <c r="I146" s="45">
        <f t="shared" si="44"/>
        <v>52.062887452403643</v>
      </c>
      <c r="J146" s="45">
        <v>0</v>
      </c>
      <c r="K146" s="45">
        <f t="shared" si="48"/>
        <v>52.062887452403643</v>
      </c>
      <c r="L146" s="45">
        <f t="shared" si="49"/>
        <v>50.125</v>
      </c>
      <c r="M146" s="45">
        <f t="shared" si="50"/>
        <v>16.088325213645007</v>
      </c>
      <c r="N146" s="45">
        <f t="shared" si="51"/>
        <v>3.4069532598761167</v>
      </c>
      <c r="O146" s="45">
        <f t="shared" si="45"/>
        <v>0.20695325987611657</v>
      </c>
      <c r="R146" s="45">
        <f t="shared" si="52"/>
        <v>4.9231833725778422</v>
      </c>
      <c r="S146" s="45">
        <f t="shared" si="53"/>
        <v>1.723183372577842</v>
      </c>
    </row>
    <row r="147" spans="3:19" x14ac:dyDescent="0.2">
      <c r="C147" s="45">
        <v>11</v>
      </c>
      <c r="D147" s="45">
        <v>4.3</v>
      </c>
      <c r="E147" s="45">
        <v>2584</v>
      </c>
      <c r="F147" s="45">
        <f t="shared" si="46"/>
        <v>2067</v>
      </c>
      <c r="G147" s="45">
        <v>581</v>
      </c>
      <c r="H147" s="45">
        <f t="shared" si="47"/>
        <v>517</v>
      </c>
      <c r="I147" s="45">
        <f t="shared" si="44"/>
        <v>54.269810861878852</v>
      </c>
      <c r="J147" s="45">
        <v>0</v>
      </c>
      <c r="K147" s="45">
        <f t="shared" si="48"/>
        <v>54.269810861878852</v>
      </c>
      <c r="L147" s="45">
        <f t="shared" si="49"/>
        <v>64.625</v>
      </c>
      <c r="M147" s="45">
        <f t="shared" si="50"/>
        <v>17.191786918382608</v>
      </c>
      <c r="N147" s="45">
        <f t="shared" si="51"/>
        <v>4.4924705419043889</v>
      </c>
      <c r="O147" s="45">
        <f t="shared" si="45"/>
        <v>0.19247054190438906</v>
      </c>
      <c r="R147" s="45">
        <f t="shared" si="52"/>
        <v>5.982396262955465</v>
      </c>
      <c r="S147" s="45">
        <f t="shared" si="53"/>
        <v>1.6823962629554652</v>
      </c>
    </row>
    <row r="148" spans="3:19" x14ac:dyDescent="0.2">
      <c r="C148" s="45">
        <v>12</v>
      </c>
      <c r="D148" s="45">
        <v>5.4</v>
      </c>
      <c r="E148" s="45">
        <v>2742</v>
      </c>
      <c r="F148" s="45">
        <f t="shared" si="46"/>
        <v>2067</v>
      </c>
      <c r="G148" s="45">
        <v>581</v>
      </c>
      <c r="H148" s="45">
        <f t="shared" si="47"/>
        <v>675</v>
      </c>
      <c r="I148" s="45">
        <f t="shared" si="44"/>
        <v>56.586075456620499</v>
      </c>
      <c r="J148" s="45">
        <v>0</v>
      </c>
      <c r="K148" s="45">
        <f t="shared" si="48"/>
        <v>56.586075456620499</v>
      </c>
      <c r="L148" s="45">
        <f t="shared" si="49"/>
        <v>84.375</v>
      </c>
      <c r="M148" s="45">
        <f t="shared" si="50"/>
        <v>18.349919215753431</v>
      </c>
      <c r="N148" s="45">
        <f t="shared" si="51"/>
        <v>5.6317693669325628</v>
      </c>
      <c r="O148" s="45">
        <f t="shared" si="45"/>
        <v>0.23176936693256245</v>
      </c>
      <c r="R148" s="45">
        <f t="shared" si="52"/>
        <v>7.0940874552017199</v>
      </c>
      <c r="S148" s="45">
        <f t="shared" si="53"/>
        <v>1.6940874552017195</v>
      </c>
    </row>
    <row r="149" spans="3:19" x14ac:dyDescent="0.2">
      <c r="C149" s="45">
        <v>13</v>
      </c>
      <c r="D149" s="45">
        <v>6.4</v>
      </c>
      <c r="E149" s="45">
        <v>2907</v>
      </c>
      <c r="F149" s="45">
        <f t="shared" si="46"/>
        <v>2067</v>
      </c>
      <c r="G149" s="45">
        <v>581</v>
      </c>
      <c r="H149" s="45">
        <f t="shared" si="47"/>
        <v>840</v>
      </c>
      <c r="I149" s="45">
        <f t="shared" si="44"/>
        <v>58.485585721237634</v>
      </c>
      <c r="J149" s="45">
        <v>0</v>
      </c>
      <c r="K149" s="45">
        <f t="shared" si="48"/>
        <v>58.485585721237634</v>
      </c>
      <c r="L149" s="45">
        <f t="shared" si="49"/>
        <v>105</v>
      </c>
      <c r="M149" s="45">
        <f t="shared" si="50"/>
        <v>19.299674348061998</v>
      </c>
      <c r="N149" s="45">
        <f t="shared" si="51"/>
        <v>6.5660796428484431</v>
      </c>
      <c r="O149" s="45">
        <f t="shared" si="45"/>
        <v>0.16607964284844279</v>
      </c>
      <c r="R149" s="45">
        <f t="shared" si="52"/>
        <v>8.0057574067047135</v>
      </c>
      <c r="S149" s="45">
        <f t="shared" si="53"/>
        <v>1.6057574067047131</v>
      </c>
    </row>
    <row r="150" spans="3:19" x14ac:dyDescent="0.2">
      <c r="C150" s="45">
        <v>14</v>
      </c>
      <c r="D150" s="45">
        <v>7.6</v>
      </c>
      <c r="E150" s="45">
        <v>3157</v>
      </c>
      <c r="F150" s="45">
        <f t="shared" si="46"/>
        <v>2067</v>
      </c>
      <c r="G150" s="45">
        <v>582</v>
      </c>
      <c r="H150" s="45">
        <f t="shared" si="47"/>
        <v>1090</v>
      </c>
      <c r="I150" s="45">
        <f t="shared" si="44"/>
        <v>60.748529958812476</v>
      </c>
      <c r="J150" s="45">
        <v>0</v>
      </c>
      <c r="K150" s="45">
        <f t="shared" si="48"/>
        <v>60.748529958812476</v>
      </c>
      <c r="L150" s="45">
        <f t="shared" si="49"/>
        <v>136.25</v>
      </c>
      <c r="M150" s="45">
        <f t="shared" si="50"/>
        <v>20.43114646684942</v>
      </c>
      <c r="N150" s="45">
        <f t="shared" si="51"/>
        <v>7.6791518353890638</v>
      </c>
      <c r="O150" s="45">
        <f t="shared" si="45"/>
        <v>7.9151835389064118E-2</v>
      </c>
      <c r="R150" s="45">
        <f t="shared" si="52"/>
        <v>9.0918574935287566</v>
      </c>
      <c r="S150" s="45">
        <f t="shared" si="53"/>
        <v>1.491857493528757</v>
      </c>
    </row>
    <row r="151" spans="3:19" x14ac:dyDescent="0.2">
      <c r="C151" s="45">
        <v>15</v>
      </c>
      <c r="D151" s="45">
        <v>8.5</v>
      </c>
      <c r="E151" s="45">
        <v>3450</v>
      </c>
      <c r="F151" s="45">
        <f t="shared" si="46"/>
        <v>2067</v>
      </c>
      <c r="G151" s="45">
        <v>581</v>
      </c>
      <c r="H151" s="45">
        <f t="shared" si="47"/>
        <v>1383</v>
      </c>
      <c r="I151" s="45">
        <f t="shared" si="44"/>
        <v>62.816443602186212</v>
      </c>
      <c r="J151" s="45">
        <v>0</v>
      </c>
      <c r="K151" s="45">
        <f t="shared" si="48"/>
        <v>62.816443602186212</v>
      </c>
      <c r="L151" s="45">
        <f t="shared" si="49"/>
        <v>172.875</v>
      </c>
      <c r="M151" s="45">
        <f t="shared" si="50"/>
        <v>21.465103288536291</v>
      </c>
      <c r="N151" s="45">
        <f t="shared" si="51"/>
        <v>8.6962945182690454</v>
      </c>
      <c r="O151" s="45">
        <f t="shared" si="45"/>
        <v>0.19629451826904543</v>
      </c>
      <c r="R151" s="45">
        <f t="shared" si="52"/>
        <v>10.084352646665984</v>
      </c>
      <c r="S151" s="45">
        <f t="shared" si="53"/>
        <v>1.5843526466659839</v>
      </c>
    </row>
    <row r="152" spans="3:19" x14ac:dyDescent="0.2">
      <c r="C152" s="45">
        <v>16</v>
      </c>
      <c r="D152" s="45">
        <v>9.6</v>
      </c>
      <c r="E152" s="45">
        <v>2204</v>
      </c>
      <c r="F152" s="45">
        <f t="shared" si="46"/>
        <v>2067</v>
      </c>
      <c r="G152" s="45">
        <v>582</v>
      </c>
      <c r="H152" s="45">
        <f t="shared" si="47"/>
        <v>137</v>
      </c>
      <c r="I152" s="45">
        <f t="shared" si="44"/>
        <v>42.73441134312813</v>
      </c>
      <c r="J152" s="45">
        <v>21</v>
      </c>
      <c r="K152" s="45">
        <f t="shared" si="48"/>
        <v>63.73441134312813</v>
      </c>
      <c r="L152" s="45">
        <f t="shared" si="49"/>
        <v>17.125</v>
      </c>
      <c r="M152" s="45">
        <f t="shared" si="50"/>
        <v>11.424087159007252</v>
      </c>
      <c r="N152" s="45">
        <f>N$71*M152+O$71</f>
        <v>9.6639670295649012</v>
      </c>
      <c r="O152" s="45">
        <f t="shared" si="45"/>
        <v>6.3967029564901523E-2</v>
      </c>
      <c r="R152" s="45">
        <f>R$71*M152+S$71</f>
        <v>9.2117598033854726</v>
      </c>
      <c r="S152" s="45">
        <f>R152-D152</f>
        <v>-0.38824019661452702</v>
      </c>
    </row>
    <row r="153" spans="3:19" x14ac:dyDescent="0.2">
      <c r="C153" s="45">
        <v>17</v>
      </c>
      <c r="D153" s="45">
        <v>10.8</v>
      </c>
      <c r="E153" s="45">
        <v>2245</v>
      </c>
      <c r="F153" s="45">
        <f t="shared" si="46"/>
        <v>2067</v>
      </c>
      <c r="G153" s="45">
        <v>581</v>
      </c>
      <c r="H153" s="45">
        <f t="shared" si="47"/>
        <v>178</v>
      </c>
      <c r="I153" s="45">
        <f t="shared" si="44"/>
        <v>45.008400046177883</v>
      </c>
      <c r="J153" s="45">
        <v>21</v>
      </c>
      <c r="K153" s="45">
        <f t="shared" si="48"/>
        <v>66.008400046177883</v>
      </c>
      <c r="L153" s="45">
        <f t="shared" si="49"/>
        <v>22.25</v>
      </c>
      <c r="M153" s="45">
        <f t="shared" si="50"/>
        <v>12.561081510532123</v>
      </c>
      <c r="N153" s="45">
        <f t="shared" ref="N153:N160" si="54">N$71*M153+O$71</f>
        <v>10.761072893639412</v>
      </c>
      <c r="O153" s="45">
        <f t="shared" si="45"/>
        <v>-3.8927106360588937E-2</v>
      </c>
      <c r="R153" s="45">
        <f t="shared" ref="R153:R160" si="55">R$71*M153+S$71</f>
        <v>10.304979872376638</v>
      </c>
      <c r="S153" s="45">
        <f t="shared" ref="S153:S160" si="56">R153-D153</f>
        <v>-0.49502012762336278</v>
      </c>
    </row>
    <row r="154" spans="3:19" x14ac:dyDescent="0.2">
      <c r="C154" s="45">
        <v>18</v>
      </c>
      <c r="D154" s="45">
        <v>11.85</v>
      </c>
      <c r="E154" s="45">
        <v>2298</v>
      </c>
      <c r="F154" s="45">
        <f t="shared" si="46"/>
        <v>2067</v>
      </c>
      <c r="G154" s="45">
        <v>582</v>
      </c>
      <c r="H154" s="45">
        <f t="shared" si="47"/>
        <v>231</v>
      </c>
      <c r="I154" s="45">
        <f t="shared" si="44"/>
        <v>47.272239597842891</v>
      </c>
      <c r="J154" s="45">
        <v>21</v>
      </c>
      <c r="K154" s="45">
        <f t="shared" si="48"/>
        <v>68.272239597842884</v>
      </c>
      <c r="L154" s="45">
        <f t="shared" si="49"/>
        <v>28.875</v>
      </c>
      <c r="M154" s="45">
        <f t="shared" si="50"/>
        <v>13.693001286364627</v>
      </c>
      <c r="N154" s="45">
        <f t="shared" si="54"/>
        <v>11.853282210301598</v>
      </c>
      <c r="O154" s="45">
        <f t="shared" si="45"/>
        <v>3.2822103015988091E-3</v>
      </c>
      <c r="R154" s="45">
        <f t="shared" si="55"/>
        <v>11.393320736839588</v>
      </c>
      <c r="S154" s="45">
        <f t="shared" si="56"/>
        <v>-0.45667926316041196</v>
      </c>
    </row>
    <row r="155" spans="3:19" x14ac:dyDescent="0.2">
      <c r="C155" s="45">
        <v>19</v>
      </c>
      <c r="D155" s="45">
        <v>13</v>
      </c>
      <c r="E155" s="45">
        <v>2364</v>
      </c>
      <c r="F155" s="45">
        <f t="shared" si="46"/>
        <v>2067</v>
      </c>
      <c r="G155" s="45">
        <v>583</v>
      </c>
      <c r="H155" s="45">
        <f t="shared" si="47"/>
        <v>297</v>
      </c>
      <c r="I155" s="45">
        <f t="shared" si="44"/>
        <v>49.455128986344249</v>
      </c>
      <c r="J155" s="45">
        <v>21</v>
      </c>
      <c r="K155" s="45">
        <f t="shared" si="48"/>
        <v>70.455128986344249</v>
      </c>
      <c r="L155" s="45">
        <f t="shared" si="49"/>
        <v>37.125</v>
      </c>
      <c r="M155" s="45">
        <f t="shared" si="50"/>
        <v>14.784445980615306</v>
      </c>
      <c r="N155" s="45">
        <f t="shared" si="54"/>
        <v>12.906436408270574</v>
      </c>
      <c r="O155" s="45">
        <f t="shared" si="45"/>
        <v>-9.3563591729425966E-2</v>
      </c>
      <c r="R155" s="45">
        <f t="shared" si="55"/>
        <v>12.442744810361617</v>
      </c>
      <c r="S155" s="45">
        <f t="shared" si="56"/>
        <v>-0.55725518963838283</v>
      </c>
    </row>
    <row r="156" spans="3:19" x14ac:dyDescent="0.2">
      <c r="C156" s="45">
        <v>20</v>
      </c>
      <c r="D156" s="45">
        <v>13.8</v>
      </c>
      <c r="E156" s="45">
        <v>2423</v>
      </c>
      <c r="F156" s="45">
        <f t="shared" si="46"/>
        <v>2067</v>
      </c>
      <c r="G156" s="45">
        <v>583</v>
      </c>
      <c r="H156" s="45">
        <f t="shared" si="47"/>
        <v>356</v>
      </c>
      <c r="I156" s="45">
        <f t="shared" si="44"/>
        <v>51.028999959457508</v>
      </c>
      <c r="J156" s="45">
        <v>21</v>
      </c>
      <c r="K156" s="45">
        <f t="shared" si="48"/>
        <v>72.028999959457508</v>
      </c>
      <c r="L156" s="45">
        <f t="shared" si="49"/>
        <v>44.5</v>
      </c>
      <c r="M156" s="45">
        <f t="shared" si="50"/>
        <v>15.571381467171935</v>
      </c>
      <c r="N156" s="45">
        <f t="shared" si="54"/>
        <v>13.665764311519812</v>
      </c>
      <c r="O156" s="45">
        <f t="shared" si="45"/>
        <v>-0.13423568848018874</v>
      </c>
      <c r="R156" s="45">
        <f t="shared" si="55"/>
        <v>13.199383280685815</v>
      </c>
      <c r="S156" s="45">
        <f t="shared" si="56"/>
        <v>-0.60061671931418559</v>
      </c>
    </row>
    <row r="157" spans="3:19" x14ac:dyDescent="0.2">
      <c r="C157" s="45">
        <v>21</v>
      </c>
      <c r="D157" s="45">
        <v>14.9</v>
      </c>
      <c r="E157" s="45">
        <v>2527</v>
      </c>
      <c r="F157" s="45">
        <f t="shared" si="46"/>
        <v>2067</v>
      </c>
      <c r="G157" s="45">
        <v>582</v>
      </c>
      <c r="H157" s="45">
        <f t="shared" si="47"/>
        <v>460</v>
      </c>
      <c r="I157" s="45">
        <f t="shared" si="44"/>
        <v>53.255156633631479</v>
      </c>
      <c r="J157" s="45">
        <v>21</v>
      </c>
      <c r="K157" s="45">
        <f t="shared" si="48"/>
        <v>74.255156633631486</v>
      </c>
      <c r="L157" s="45">
        <f t="shared" si="49"/>
        <v>57.5</v>
      </c>
      <c r="M157" s="45">
        <f t="shared" si="50"/>
        <v>16.684459804258925</v>
      </c>
      <c r="N157" s="45">
        <f t="shared" si="54"/>
        <v>14.739793192274307</v>
      </c>
      <c r="O157" s="45">
        <f t="shared" si="45"/>
        <v>-0.16020680772569307</v>
      </c>
      <c r="R157" s="45">
        <f t="shared" si="55"/>
        <v>14.269608101794955</v>
      </c>
      <c r="S157" s="45">
        <f t="shared" si="56"/>
        <v>-0.63039189820504582</v>
      </c>
    </row>
    <row r="158" spans="3:19" x14ac:dyDescent="0.2">
      <c r="C158" s="45">
        <v>22</v>
      </c>
      <c r="D158" s="45">
        <v>16</v>
      </c>
      <c r="E158" s="45">
        <v>2658</v>
      </c>
      <c r="F158" s="45">
        <f t="shared" si="46"/>
        <v>2067</v>
      </c>
      <c r="G158" s="45">
        <v>582</v>
      </c>
      <c r="H158" s="45">
        <f t="shared" si="47"/>
        <v>591</v>
      </c>
      <c r="I158" s="45">
        <f t="shared" si="44"/>
        <v>55.431749617625108</v>
      </c>
      <c r="J158" s="45">
        <v>21</v>
      </c>
      <c r="K158" s="45">
        <f t="shared" si="48"/>
        <v>76.431749617625115</v>
      </c>
      <c r="L158" s="45">
        <f t="shared" si="49"/>
        <v>73.875</v>
      </c>
      <c r="M158" s="45">
        <f t="shared" si="50"/>
        <v>17.772756296255739</v>
      </c>
      <c r="N158" s="45">
        <f t="shared" si="54"/>
        <v>15.789909634471345</v>
      </c>
      <c r="O158" s="45">
        <f t="shared" si="45"/>
        <v>-0.21009036552865545</v>
      </c>
      <c r="R158" s="45">
        <f t="shared" si="55"/>
        <v>15.316005178849892</v>
      </c>
      <c r="S158" s="45">
        <f t="shared" si="56"/>
        <v>-0.68399482115010812</v>
      </c>
    </row>
    <row r="159" spans="3:19" x14ac:dyDescent="0.2">
      <c r="C159" s="45">
        <v>23</v>
      </c>
      <c r="D159" s="45">
        <v>17.100000000000001</v>
      </c>
      <c r="E159" s="45">
        <v>2844</v>
      </c>
      <c r="F159" s="45">
        <f t="shared" si="46"/>
        <v>2067</v>
      </c>
      <c r="G159" s="45">
        <v>583</v>
      </c>
      <c r="H159" s="45">
        <f t="shared" si="47"/>
        <v>777</v>
      </c>
      <c r="I159" s="45">
        <f t="shared" si="44"/>
        <v>57.808420376018283</v>
      </c>
      <c r="J159" s="45">
        <v>21</v>
      </c>
      <c r="K159" s="45">
        <f t="shared" si="48"/>
        <v>78.80842037601829</v>
      </c>
      <c r="L159" s="45">
        <f t="shared" si="49"/>
        <v>97.125</v>
      </c>
      <c r="M159" s="45">
        <f t="shared" si="50"/>
        <v>18.961091675452327</v>
      </c>
      <c r="N159" s="45">
        <f t="shared" si="54"/>
        <v>16.936555359892317</v>
      </c>
      <c r="O159" s="45">
        <f t="shared" si="45"/>
        <v>-0.16344464010768434</v>
      </c>
      <c r="R159" s="45">
        <f t="shared" si="55"/>
        <v>16.458589645947413</v>
      </c>
      <c r="S159" s="45">
        <f t="shared" si="56"/>
        <v>-0.64141035405258862</v>
      </c>
    </row>
    <row r="160" spans="3:19" x14ac:dyDescent="0.2">
      <c r="C160" s="45">
        <v>24</v>
      </c>
      <c r="D160" s="45">
        <v>18.760000000000002</v>
      </c>
      <c r="E160" s="45">
        <v>3179</v>
      </c>
      <c r="F160" s="45">
        <f t="shared" si="46"/>
        <v>2067</v>
      </c>
      <c r="G160" s="45">
        <v>583</v>
      </c>
      <c r="H160" s="45">
        <f t="shared" si="47"/>
        <v>1112</v>
      </c>
      <c r="I160" s="45">
        <f t="shared" si="44"/>
        <v>60.922095744920775</v>
      </c>
      <c r="J160" s="45">
        <v>21</v>
      </c>
      <c r="K160" s="45">
        <f t="shared" si="48"/>
        <v>81.922095744920767</v>
      </c>
      <c r="L160" s="45">
        <f t="shared" si="49"/>
        <v>139</v>
      </c>
      <c r="M160" s="45">
        <f t="shared" si="50"/>
        <v>20.517929359903569</v>
      </c>
      <c r="N160" s="45">
        <f t="shared" si="54"/>
        <v>18.438775446327178</v>
      </c>
      <c r="O160" s="45">
        <f t="shared" si="45"/>
        <v>-0.32122455367282399</v>
      </c>
      <c r="R160" s="45">
        <f t="shared" si="55"/>
        <v>17.955489079547281</v>
      </c>
      <c r="S160" s="45">
        <f t="shared" si="56"/>
        <v>-0.80451092045272077</v>
      </c>
    </row>
    <row r="163" spans="1:19" x14ac:dyDescent="0.2">
      <c r="D163" s="45" t="s">
        <v>22</v>
      </c>
      <c r="E163" s="45">
        <f>(D166-D181)/(I166-I181)</f>
        <v>0.49611351816636595</v>
      </c>
      <c r="F163" s="45">
        <f>(D182-D190)/(I182-I190)</f>
        <v>0.49820818603001993</v>
      </c>
    </row>
    <row r="164" spans="1:19" x14ac:dyDescent="0.2">
      <c r="D164" s="45" t="s">
        <v>23</v>
      </c>
      <c r="E164" s="45">
        <f>D166-E163*I166</f>
        <v>-22.786973196438062</v>
      </c>
      <c r="F164" s="45">
        <f>D182-F163*I182</f>
        <v>-11.762212367030546</v>
      </c>
    </row>
    <row r="165" spans="1:19" x14ac:dyDescent="0.2">
      <c r="A165" s="45" t="s">
        <v>14</v>
      </c>
      <c r="B165" s="45" t="s">
        <v>7</v>
      </c>
      <c r="C165" s="45" t="s">
        <v>3</v>
      </c>
      <c r="D165" s="45" t="s">
        <v>5</v>
      </c>
      <c r="E165" s="45" t="s">
        <v>4</v>
      </c>
      <c r="F165" s="45" t="s">
        <v>6</v>
      </c>
      <c r="G165" s="45" t="s">
        <v>8</v>
      </c>
      <c r="H165" s="45" t="s">
        <v>10</v>
      </c>
      <c r="I165" s="45" t="s">
        <v>11</v>
      </c>
      <c r="J165" s="45" t="s">
        <v>35</v>
      </c>
      <c r="K165" s="45" t="s">
        <v>36</v>
      </c>
      <c r="L165" s="45" t="s">
        <v>56</v>
      </c>
      <c r="M165" s="45" t="s">
        <v>11</v>
      </c>
      <c r="O165" s="45" t="s">
        <v>57</v>
      </c>
      <c r="S165" s="45" t="s">
        <v>57</v>
      </c>
    </row>
    <row r="166" spans="1:19" x14ac:dyDescent="0.2">
      <c r="C166" s="45">
        <v>0</v>
      </c>
      <c r="D166" s="45">
        <v>-7</v>
      </c>
      <c r="E166" s="45">
        <v>2106</v>
      </c>
      <c r="F166" s="45">
        <f>2105-38</f>
        <v>2067</v>
      </c>
      <c r="G166" s="45">
        <v>544</v>
      </c>
      <c r="H166" s="45">
        <f>E166-F166</f>
        <v>39</v>
      </c>
      <c r="I166" s="45">
        <f t="shared" ref="I166:I190" si="57">20*LOG10(H166)</f>
        <v>31.821292140529984</v>
      </c>
      <c r="J166" s="45">
        <v>0</v>
      </c>
      <c r="K166" s="45">
        <f>I166+J166</f>
        <v>31.821292140529984</v>
      </c>
      <c r="L166" s="45">
        <f>H166/8</f>
        <v>4.875</v>
      </c>
      <c r="M166" s="45">
        <f>10*LOG10(L166*830/1024)</f>
        <v>5.9675275577081752</v>
      </c>
      <c r="N166" s="45">
        <f>N$72*M166+O$72</f>
        <v>-7.04926064067166</v>
      </c>
      <c r="O166" s="45">
        <f t="shared" ref="O166:O190" si="58">N166-D166</f>
        <v>-4.9260640671660028E-2</v>
      </c>
      <c r="R166" s="45">
        <f>R$72*M166+S$72</f>
        <v>-4.7917702973559226</v>
      </c>
      <c r="S166" s="45">
        <f>R166-D166</f>
        <v>2.2082297026440774</v>
      </c>
    </row>
    <row r="167" spans="1:19" x14ac:dyDescent="0.2">
      <c r="C167" s="45">
        <v>1</v>
      </c>
      <c r="D167" s="45">
        <v>-6</v>
      </c>
      <c r="E167" s="45">
        <v>2117</v>
      </c>
      <c r="F167" s="45">
        <f t="shared" ref="F167:F190" si="59">2105-38</f>
        <v>2067</v>
      </c>
      <c r="G167" s="45">
        <v>544</v>
      </c>
      <c r="H167" s="45">
        <f t="shared" ref="H167:H190" si="60">E167-F167</f>
        <v>50</v>
      </c>
      <c r="I167" s="45">
        <f t="shared" si="57"/>
        <v>33.979400086720375</v>
      </c>
      <c r="J167" s="45">
        <v>0</v>
      </c>
      <c r="K167" s="45">
        <f t="shared" ref="K167:K190" si="61">I167+J167</f>
        <v>33.979400086720375</v>
      </c>
      <c r="L167" s="45">
        <f t="shared" ref="L167:L190" si="62">H167/8</f>
        <v>6.25</v>
      </c>
      <c r="M167" s="45">
        <f t="shared" ref="M167:M190" si="63">10*LOG10(L167*830/1024)</f>
        <v>7.0465815308033717</v>
      </c>
      <c r="N167" s="45">
        <f t="shared" ref="N167:N181" si="64">N$72*M167+O$72</f>
        <v>-5.9877541733360822</v>
      </c>
      <c r="O167" s="45">
        <f t="shared" si="58"/>
        <v>1.2245826663917825E-2</v>
      </c>
      <c r="R167" s="45">
        <f t="shared" ref="R167:R181" si="65">R$72*M167+S$72</f>
        <v>-3.7559863885818432</v>
      </c>
      <c r="S167" s="45">
        <f t="shared" ref="S167:S181" si="66">R167-D167</f>
        <v>2.2440136114181568</v>
      </c>
    </row>
    <row r="168" spans="1:19" x14ac:dyDescent="0.2">
      <c r="C168" s="45">
        <v>2</v>
      </c>
      <c r="D168" s="45">
        <v>-5</v>
      </c>
      <c r="E168" s="45">
        <v>2129</v>
      </c>
      <c r="F168" s="45">
        <f t="shared" si="59"/>
        <v>2067</v>
      </c>
      <c r="G168" s="45">
        <v>544</v>
      </c>
      <c r="H168" s="45">
        <f t="shared" si="60"/>
        <v>62</v>
      </c>
      <c r="I168" s="45">
        <f t="shared" si="57"/>
        <v>35.84783378996508</v>
      </c>
      <c r="J168" s="45">
        <v>0</v>
      </c>
      <c r="K168" s="45">
        <f t="shared" si="61"/>
        <v>35.84783378996508</v>
      </c>
      <c r="L168" s="45">
        <f t="shared" si="62"/>
        <v>7.75</v>
      </c>
      <c r="M168" s="45">
        <f t="shared" si="63"/>
        <v>7.9807983824257223</v>
      </c>
      <c r="N168" s="45">
        <f t="shared" si="64"/>
        <v>-5.0687294955931836</v>
      </c>
      <c r="O168" s="45">
        <f t="shared" si="58"/>
        <v>-6.8729495593183643E-2</v>
      </c>
      <c r="R168" s="45">
        <f t="shared" si="65"/>
        <v>-2.8592316327095491</v>
      </c>
      <c r="S168" s="45">
        <f t="shared" si="66"/>
        <v>2.1407683672904509</v>
      </c>
    </row>
    <row r="169" spans="1:19" x14ac:dyDescent="0.2">
      <c r="C169" s="45">
        <v>3</v>
      </c>
      <c r="D169" s="45">
        <v>-4.3</v>
      </c>
      <c r="E169" s="45">
        <v>2140</v>
      </c>
      <c r="F169" s="45">
        <f t="shared" si="59"/>
        <v>2067</v>
      </c>
      <c r="G169" s="45">
        <v>545</v>
      </c>
      <c r="H169" s="45">
        <f t="shared" si="60"/>
        <v>73</v>
      </c>
      <c r="I169" s="45">
        <f t="shared" si="57"/>
        <v>37.266457202409114</v>
      </c>
      <c r="J169" s="45">
        <v>0</v>
      </c>
      <c r="K169" s="45">
        <f t="shared" si="61"/>
        <v>37.266457202409114</v>
      </c>
      <c r="L169" s="45">
        <f t="shared" si="62"/>
        <v>9.125</v>
      </c>
      <c r="M169" s="45">
        <f t="shared" si="63"/>
        <v>8.6901100886477423</v>
      </c>
      <c r="N169" s="45">
        <f t="shared" si="64"/>
        <v>-4.3709525703558381</v>
      </c>
      <c r="O169" s="45">
        <f t="shared" si="58"/>
        <v>-7.095257035583824E-2</v>
      </c>
      <c r="R169" s="45">
        <f t="shared" si="65"/>
        <v>-2.1783633259070321</v>
      </c>
      <c r="S169" s="45">
        <f t="shared" si="66"/>
        <v>2.1216366740929677</v>
      </c>
    </row>
    <row r="170" spans="1:19" x14ac:dyDescent="0.2">
      <c r="C170" s="45">
        <v>4</v>
      </c>
      <c r="D170" s="45">
        <v>-3.2</v>
      </c>
      <c r="E170" s="45">
        <v>2161</v>
      </c>
      <c r="F170" s="45">
        <f t="shared" si="59"/>
        <v>2067</v>
      </c>
      <c r="G170" s="45">
        <v>545</v>
      </c>
      <c r="H170" s="45">
        <f t="shared" si="60"/>
        <v>94</v>
      </c>
      <c r="I170" s="45">
        <f t="shared" si="57"/>
        <v>39.46255707199397</v>
      </c>
      <c r="J170" s="45">
        <v>0</v>
      </c>
      <c r="K170" s="45">
        <f t="shared" si="61"/>
        <v>39.46255707199397</v>
      </c>
      <c r="L170" s="45">
        <f t="shared" si="62"/>
        <v>11.75</v>
      </c>
      <c r="M170" s="45">
        <f t="shared" si="63"/>
        <v>9.7881600234401702</v>
      </c>
      <c r="N170" s="45">
        <f t="shared" si="64"/>
        <v>-3.2907590524207162</v>
      </c>
      <c r="O170" s="45">
        <f t="shared" si="58"/>
        <v>-9.0759052420716024E-2</v>
      </c>
      <c r="R170" s="45">
        <f t="shared" si="65"/>
        <v>-1.1243451934997797</v>
      </c>
      <c r="S170" s="45">
        <f t="shared" si="66"/>
        <v>2.0756548065002205</v>
      </c>
    </row>
    <row r="171" spans="1:19" x14ac:dyDescent="0.2">
      <c r="C171" s="45">
        <v>5</v>
      </c>
      <c r="D171" s="45">
        <v>-2.2999999999999998</v>
      </c>
      <c r="E171" s="45">
        <v>2184</v>
      </c>
      <c r="F171" s="45">
        <f t="shared" si="59"/>
        <v>2067</v>
      </c>
      <c r="G171" s="45">
        <v>545</v>
      </c>
      <c r="H171" s="45">
        <f t="shared" si="60"/>
        <v>117</v>
      </c>
      <c r="I171" s="45">
        <f t="shared" si="57"/>
        <v>41.363717234923236</v>
      </c>
      <c r="J171" s="45">
        <v>0</v>
      </c>
      <c r="K171" s="45">
        <f t="shared" si="61"/>
        <v>41.363717234923236</v>
      </c>
      <c r="L171" s="45">
        <f t="shared" si="62"/>
        <v>14.625</v>
      </c>
      <c r="M171" s="45">
        <f t="shared" si="63"/>
        <v>10.738740104904799</v>
      </c>
      <c r="N171" s="45">
        <f t="shared" si="64"/>
        <v>-2.3556372426184691</v>
      </c>
      <c r="O171" s="45">
        <f t="shared" si="58"/>
        <v>-5.5637242618469251E-2</v>
      </c>
      <c r="R171" s="45">
        <f t="shared" si="65"/>
        <v>-0.21188337330188212</v>
      </c>
      <c r="S171" s="45">
        <f t="shared" si="66"/>
        <v>2.0881166266981177</v>
      </c>
    </row>
    <row r="172" spans="1:19" x14ac:dyDescent="0.2">
      <c r="C172" s="45">
        <v>6</v>
      </c>
      <c r="D172" s="45">
        <v>-1.2</v>
      </c>
      <c r="E172" s="45">
        <v>2219</v>
      </c>
      <c r="F172" s="45">
        <f t="shared" si="59"/>
        <v>2067</v>
      </c>
      <c r="G172" s="45">
        <v>545</v>
      </c>
      <c r="H172" s="45">
        <f t="shared" si="60"/>
        <v>152</v>
      </c>
      <c r="I172" s="45">
        <f t="shared" si="57"/>
        <v>43.636871758895452</v>
      </c>
      <c r="J172" s="45">
        <v>0</v>
      </c>
      <c r="K172" s="45">
        <f t="shared" si="61"/>
        <v>43.636871758895452</v>
      </c>
      <c r="L172" s="45">
        <f t="shared" si="62"/>
        <v>19</v>
      </c>
      <c r="M172" s="45">
        <f t="shared" si="63"/>
        <v>11.87531736689091</v>
      </c>
      <c r="N172" s="45">
        <f t="shared" si="64"/>
        <v>-1.2375429263869115</v>
      </c>
      <c r="O172" s="45">
        <f t="shared" si="58"/>
        <v>-3.754292638691159E-2</v>
      </c>
      <c r="R172" s="45">
        <f t="shared" si="65"/>
        <v>0.87911714047858425</v>
      </c>
      <c r="S172" s="45">
        <f t="shared" si="66"/>
        <v>2.0791171404785844</v>
      </c>
    </row>
    <row r="173" spans="1:19" x14ac:dyDescent="0.2">
      <c r="C173" s="45">
        <v>7</v>
      </c>
      <c r="D173" s="45">
        <v>-0.1</v>
      </c>
      <c r="E173" s="45">
        <v>2259</v>
      </c>
      <c r="F173" s="45">
        <f t="shared" si="59"/>
        <v>2067</v>
      </c>
      <c r="G173" s="45">
        <v>546</v>
      </c>
      <c r="H173" s="45">
        <f t="shared" si="60"/>
        <v>192</v>
      </c>
      <c r="I173" s="45">
        <f t="shared" si="57"/>
        <v>45.666024574070995</v>
      </c>
      <c r="J173" s="45">
        <v>0</v>
      </c>
      <c r="K173" s="45">
        <f t="shared" si="61"/>
        <v>45.666024574070995</v>
      </c>
      <c r="L173" s="45">
        <f t="shared" si="62"/>
        <v>24</v>
      </c>
      <c r="M173" s="45">
        <f t="shared" si="63"/>
        <v>12.889893774478679</v>
      </c>
      <c r="N173" s="45">
        <f t="shared" si="64"/>
        <v>-0.23946549456830901</v>
      </c>
      <c r="O173" s="45">
        <f t="shared" si="58"/>
        <v>-0.13946549456830901</v>
      </c>
      <c r="R173" s="45">
        <f t="shared" si="65"/>
        <v>1.8530090341220848</v>
      </c>
      <c r="S173" s="45">
        <f t="shared" si="66"/>
        <v>1.9530090341220849</v>
      </c>
    </row>
    <row r="174" spans="1:19" x14ac:dyDescent="0.2">
      <c r="C174" s="45">
        <v>8</v>
      </c>
      <c r="D174" s="45">
        <v>0.9</v>
      </c>
      <c r="E174" s="45">
        <v>2314</v>
      </c>
      <c r="F174" s="45">
        <f t="shared" si="59"/>
        <v>2067</v>
      </c>
      <c r="G174" s="45">
        <v>546</v>
      </c>
      <c r="H174" s="45">
        <f t="shared" si="60"/>
        <v>247</v>
      </c>
      <c r="I174" s="45">
        <f t="shared" si="57"/>
        <v>47.853939065193316</v>
      </c>
      <c r="J174" s="45">
        <v>0</v>
      </c>
      <c r="K174" s="45">
        <f t="shared" si="61"/>
        <v>47.853939065193316</v>
      </c>
      <c r="L174" s="45">
        <f t="shared" si="62"/>
        <v>30.875</v>
      </c>
      <c r="M174" s="45">
        <f t="shared" si="63"/>
        <v>13.983851020039841</v>
      </c>
      <c r="N174" s="45">
        <f t="shared" si="64"/>
        <v>0.83670188918251398</v>
      </c>
      <c r="O174" s="45">
        <f t="shared" si="58"/>
        <v>-6.3298110817486042E-2</v>
      </c>
      <c r="R174" s="45">
        <f t="shared" si="65"/>
        <v>2.9030985941362442</v>
      </c>
      <c r="S174" s="45">
        <f t="shared" si="66"/>
        <v>2.0030985941362442</v>
      </c>
    </row>
    <row r="175" spans="1:19" x14ac:dyDescent="0.2">
      <c r="C175" s="45">
        <v>9</v>
      </c>
      <c r="D175" s="45">
        <v>3</v>
      </c>
      <c r="E175" s="45">
        <v>2465</v>
      </c>
      <c r="F175" s="45">
        <f t="shared" si="59"/>
        <v>2067</v>
      </c>
      <c r="G175" s="45">
        <v>546</v>
      </c>
      <c r="H175" s="45">
        <f t="shared" si="60"/>
        <v>398</v>
      </c>
      <c r="I175" s="45">
        <f t="shared" si="57"/>
        <v>51.997661441473753</v>
      </c>
      <c r="J175" s="45">
        <v>0</v>
      </c>
      <c r="K175" s="45">
        <f t="shared" si="61"/>
        <v>51.997661441473753</v>
      </c>
      <c r="L175" s="45">
        <f t="shared" si="62"/>
        <v>49.75</v>
      </c>
      <c r="M175" s="45">
        <f t="shared" si="63"/>
        <v>16.055712208180061</v>
      </c>
      <c r="N175" s="45">
        <f t="shared" si="64"/>
        <v>2.8748706049918678</v>
      </c>
      <c r="O175" s="45">
        <f t="shared" si="58"/>
        <v>-0.12512939500813225</v>
      </c>
      <c r="R175" s="45">
        <f t="shared" si="65"/>
        <v>4.8918781486320402</v>
      </c>
      <c r="S175" s="45">
        <f t="shared" si="66"/>
        <v>1.8918781486320402</v>
      </c>
    </row>
    <row r="176" spans="1:19" x14ac:dyDescent="0.2">
      <c r="C176" s="45">
        <v>10</v>
      </c>
      <c r="D176" s="45">
        <v>3.9</v>
      </c>
      <c r="E176" s="45">
        <v>2544</v>
      </c>
      <c r="F176" s="45">
        <f t="shared" si="59"/>
        <v>2067</v>
      </c>
      <c r="G176" s="45">
        <v>546</v>
      </c>
      <c r="H176" s="45">
        <f t="shared" si="60"/>
        <v>477</v>
      </c>
      <c r="I176" s="45">
        <f t="shared" si="57"/>
        <v>53.570367580802277</v>
      </c>
      <c r="J176" s="45">
        <v>0</v>
      </c>
      <c r="K176" s="45">
        <f t="shared" si="61"/>
        <v>53.570367580802277</v>
      </c>
      <c r="L176" s="45">
        <f t="shared" si="62"/>
        <v>59.625</v>
      </c>
      <c r="M176" s="45">
        <f t="shared" si="63"/>
        <v>16.842065277844323</v>
      </c>
      <c r="N176" s="45">
        <f t="shared" si="64"/>
        <v>3.648436052013448</v>
      </c>
      <c r="O176" s="45">
        <f t="shared" si="58"/>
        <v>-0.25156394798655191</v>
      </c>
      <c r="R176" s="45">
        <f t="shared" si="65"/>
        <v>5.6466984602027672</v>
      </c>
      <c r="S176" s="45">
        <f t="shared" si="66"/>
        <v>1.7466984602027673</v>
      </c>
    </row>
    <row r="177" spans="3:19" x14ac:dyDescent="0.2">
      <c r="C177" s="45">
        <v>11</v>
      </c>
      <c r="D177" s="45">
        <v>4.9000000000000004</v>
      </c>
      <c r="E177" s="45">
        <v>2671</v>
      </c>
      <c r="F177" s="45">
        <f t="shared" si="59"/>
        <v>2067</v>
      </c>
      <c r="G177" s="45">
        <v>546</v>
      </c>
      <c r="H177" s="45">
        <f t="shared" si="60"/>
        <v>604</v>
      </c>
      <c r="I177" s="45">
        <f t="shared" si="57"/>
        <v>55.620738772422634</v>
      </c>
      <c r="J177" s="45">
        <v>0</v>
      </c>
      <c r="K177" s="45">
        <f t="shared" si="61"/>
        <v>55.620738772422634</v>
      </c>
      <c r="L177" s="45">
        <f t="shared" si="62"/>
        <v>75.5</v>
      </c>
      <c r="M177" s="45">
        <f t="shared" si="63"/>
        <v>17.867250873654502</v>
      </c>
      <c r="N177" s="45">
        <f t="shared" si="64"/>
        <v>4.6569501461233429</v>
      </c>
      <c r="O177" s="45">
        <f t="shared" si="58"/>
        <v>-0.24304985387665745</v>
      </c>
      <c r="R177" s="45">
        <f t="shared" si="65"/>
        <v>6.630774113620955</v>
      </c>
      <c r="S177" s="45">
        <f t="shared" si="66"/>
        <v>1.7307741136209547</v>
      </c>
    </row>
    <row r="178" spans="3:19" x14ac:dyDescent="0.2">
      <c r="C178" s="45">
        <v>12</v>
      </c>
      <c r="D178" s="45">
        <v>6</v>
      </c>
      <c r="E178" s="45">
        <v>2878</v>
      </c>
      <c r="F178" s="45">
        <f t="shared" si="59"/>
        <v>2067</v>
      </c>
      <c r="G178" s="45">
        <v>546</v>
      </c>
      <c r="H178" s="45">
        <f t="shared" si="60"/>
        <v>811</v>
      </c>
      <c r="I178" s="45">
        <f t="shared" si="57"/>
        <v>58.180417084223123</v>
      </c>
      <c r="J178" s="45">
        <v>0</v>
      </c>
      <c r="K178" s="45">
        <f t="shared" si="61"/>
        <v>58.180417084223123</v>
      </c>
      <c r="L178" s="45">
        <f t="shared" si="62"/>
        <v>101.375</v>
      </c>
      <c r="M178" s="45">
        <f t="shared" si="63"/>
        <v>19.147090029554743</v>
      </c>
      <c r="N178" s="45">
        <f t="shared" si="64"/>
        <v>5.9159766406373073</v>
      </c>
      <c r="O178" s="45">
        <f t="shared" si="58"/>
        <v>-8.4023359362692673E-2</v>
      </c>
      <c r="R178" s="45">
        <f t="shared" si="65"/>
        <v>7.8592917193695975</v>
      </c>
      <c r="S178" s="45">
        <f t="shared" si="66"/>
        <v>1.8592917193695975</v>
      </c>
    </row>
    <row r="179" spans="3:19" x14ac:dyDescent="0.2">
      <c r="C179" s="45">
        <v>13</v>
      </c>
      <c r="D179" s="45">
        <v>7.1</v>
      </c>
      <c r="E179" s="45">
        <v>3099</v>
      </c>
      <c r="F179" s="45">
        <f t="shared" si="59"/>
        <v>2067</v>
      </c>
      <c r="G179" s="45">
        <v>546</v>
      </c>
      <c r="H179" s="45">
        <f t="shared" si="60"/>
        <v>1032</v>
      </c>
      <c r="I179" s="45">
        <f t="shared" si="57"/>
        <v>60.273593945823848</v>
      </c>
      <c r="J179" s="45">
        <v>0</v>
      </c>
      <c r="K179" s="45">
        <f t="shared" si="61"/>
        <v>60.273593945823848</v>
      </c>
      <c r="L179" s="45">
        <f t="shared" si="62"/>
        <v>129</v>
      </c>
      <c r="M179" s="45">
        <f t="shared" si="63"/>
        <v>20.193678460355109</v>
      </c>
      <c r="N179" s="45">
        <f t="shared" si="64"/>
        <v>6.9455455182222394</v>
      </c>
      <c r="O179" s="45">
        <f t="shared" si="58"/>
        <v>-0.15445448177776022</v>
      </c>
      <c r="R179" s="45">
        <f t="shared" si="65"/>
        <v>8.8639119540948705</v>
      </c>
      <c r="S179" s="45">
        <f t="shared" si="66"/>
        <v>1.7639119540948709</v>
      </c>
    </row>
    <row r="180" spans="3:19" x14ac:dyDescent="0.2">
      <c r="C180" s="45">
        <v>14</v>
      </c>
      <c r="D180" s="45">
        <v>8.1999999999999993</v>
      </c>
      <c r="E180" s="45">
        <v>3391</v>
      </c>
      <c r="F180" s="45">
        <f t="shared" si="59"/>
        <v>2067</v>
      </c>
      <c r="G180" s="45">
        <v>546</v>
      </c>
      <c r="H180" s="45">
        <f t="shared" si="60"/>
        <v>1324</v>
      </c>
      <c r="I180" s="45">
        <f t="shared" si="57"/>
        <v>62.43775970207362</v>
      </c>
      <c r="J180" s="45">
        <v>0</v>
      </c>
      <c r="K180" s="45">
        <f t="shared" si="61"/>
        <v>62.43775970207362</v>
      </c>
      <c r="L180" s="45">
        <f t="shared" si="62"/>
        <v>165.5</v>
      </c>
      <c r="M180" s="45">
        <f t="shared" si="63"/>
        <v>21.275761338479995</v>
      </c>
      <c r="N180" s="45">
        <f t="shared" si="64"/>
        <v>8.0100316347302645</v>
      </c>
      <c r="O180" s="45">
        <f t="shared" si="58"/>
        <v>-0.18996836526973482</v>
      </c>
      <c r="R180" s="45">
        <f t="shared" si="65"/>
        <v>9.9026033088069489</v>
      </c>
      <c r="S180" s="45">
        <f t="shared" si="66"/>
        <v>1.7026033088069497</v>
      </c>
    </row>
    <row r="181" spans="3:19" x14ac:dyDescent="0.2">
      <c r="C181" s="45">
        <v>15</v>
      </c>
      <c r="D181" s="45">
        <v>9.1999999999999993</v>
      </c>
      <c r="E181" s="45">
        <v>3741</v>
      </c>
      <c r="F181" s="45">
        <f t="shared" si="59"/>
        <v>2067</v>
      </c>
      <c r="G181" s="45">
        <v>547</v>
      </c>
      <c r="H181" s="45">
        <f t="shared" si="60"/>
        <v>1674</v>
      </c>
      <c r="I181" s="45">
        <f t="shared" si="57"/>
        <v>64.475109073144822</v>
      </c>
      <c r="J181" s="45">
        <v>0</v>
      </c>
      <c r="K181" s="45">
        <f t="shared" si="61"/>
        <v>64.475109073144822</v>
      </c>
      <c r="L181" s="45">
        <f t="shared" si="62"/>
        <v>209.25</v>
      </c>
      <c r="M181" s="45">
        <f t="shared" si="63"/>
        <v>22.294436024015596</v>
      </c>
      <c r="N181" s="45">
        <f t="shared" si="64"/>
        <v>9.0121406985663874</v>
      </c>
      <c r="O181" s="45">
        <f t="shared" si="58"/>
        <v>-0.18785930143361185</v>
      </c>
      <c r="R181" s="45">
        <f t="shared" si="65"/>
        <v>10.88042913945257</v>
      </c>
      <c r="S181" s="45">
        <f t="shared" si="66"/>
        <v>1.6804291394525706</v>
      </c>
    </row>
    <row r="182" spans="3:19" x14ac:dyDescent="0.2">
      <c r="C182" s="45">
        <v>16</v>
      </c>
      <c r="D182" s="45">
        <v>10.199999999999999</v>
      </c>
      <c r="E182" s="45">
        <v>2227</v>
      </c>
      <c r="F182" s="45">
        <f t="shared" si="59"/>
        <v>2067</v>
      </c>
      <c r="G182" s="45">
        <v>546</v>
      </c>
      <c r="H182" s="45">
        <f t="shared" si="60"/>
        <v>160</v>
      </c>
      <c r="I182" s="45">
        <f t="shared" si="57"/>
        <v>44.082399653118493</v>
      </c>
      <c r="J182" s="45">
        <v>21</v>
      </c>
      <c r="K182" s="45">
        <f t="shared" si="61"/>
        <v>65.0823996531185</v>
      </c>
      <c r="L182" s="45">
        <f t="shared" si="62"/>
        <v>20</v>
      </c>
      <c r="M182" s="45">
        <f t="shared" si="63"/>
        <v>12.098081314002432</v>
      </c>
      <c r="N182" s="45">
        <f>N$71*M182+O$71</f>
        <v>10.314315853906427</v>
      </c>
      <c r="O182" s="45">
        <f t="shared" si="58"/>
        <v>0.11431585390642773</v>
      </c>
      <c r="R182" s="45">
        <f>R$71*M182+S$71</f>
        <v>9.8598051834133393</v>
      </c>
      <c r="S182" s="45">
        <f>R182-D182</f>
        <v>-0.34019481658665995</v>
      </c>
    </row>
    <row r="183" spans="3:19" x14ac:dyDescent="0.2">
      <c r="C183" s="45">
        <v>17</v>
      </c>
      <c r="D183" s="45">
        <v>11.45</v>
      </c>
      <c r="E183" s="45">
        <v>2276</v>
      </c>
      <c r="F183" s="45">
        <f t="shared" si="59"/>
        <v>2067</v>
      </c>
      <c r="G183" s="45">
        <v>547</v>
      </c>
      <c r="H183" s="45">
        <f t="shared" si="60"/>
        <v>209</v>
      </c>
      <c r="I183" s="45">
        <f t="shared" si="57"/>
        <v>46.402925722221084</v>
      </c>
      <c r="J183" s="45">
        <v>21</v>
      </c>
      <c r="K183" s="45">
        <f t="shared" si="61"/>
        <v>67.402925722221084</v>
      </c>
      <c r="L183" s="45">
        <f t="shared" si="62"/>
        <v>26.125</v>
      </c>
      <c r="M183" s="45">
        <f t="shared" si="63"/>
        <v>13.258344348553724</v>
      </c>
      <c r="N183" s="45">
        <f t="shared" ref="N183:N190" si="67">N$71*M183+O$71</f>
        <v>11.433874079827188</v>
      </c>
      <c r="O183" s="45">
        <f t="shared" si="58"/>
        <v>-1.6125920172811448E-2</v>
      </c>
      <c r="R183" s="45">
        <f t="shared" ref="R183:R190" si="68">R$71*M183+S$71</f>
        <v>10.975398091134405</v>
      </c>
      <c r="S183" s="45">
        <f t="shared" ref="S183:S190" si="69">R183-D183</f>
        <v>-0.47460190886559417</v>
      </c>
    </row>
    <row r="184" spans="3:19" x14ac:dyDescent="0.2">
      <c r="C184" s="45">
        <v>18</v>
      </c>
      <c r="D184" s="45">
        <v>12.5</v>
      </c>
      <c r="E184" s="45">
        <v>2337</v>
      </c>
      <c r="F184" s="45">
        <f t="shared" si="59"/>
        <v>2067</v>
      </c>
      <c r="G184" s="45">
        <v>548</v>
      </c>
      <c r="H184" s="45">
        <f t="shared" si="60"/>
        <v>270</v>
      </c>
      <c r="I184" s="45">
        <f t="shared" si="57"/>
        <v>48.627275283179749</v>
      </c>
      <c r="J184" s="45">
        <v>21</v>
      </c>
      <c r="K184" s="45">
        <f t="shared" si="61"/>
        <v>69.627275283179756</v>
      </c>
      <c r="L184" s="45">
        <f t="shared" si="62"/>
        <v>33.75</v>
      </c>
      <c r="M184" s="45">
        <f t="shared" si="63"/>
        <v>14.370519129033056</v>
      </c>
      <c r="N184" s="45">
        <f t="shared" si="67"/>
        <v>12.507031102905826</v>
      </c>
      <c r="O184" s="45">
        <f t="shared" si="58"/>
        <v>7.031102905825648E-3</v>
      </c>
      <c r="R184" s="45">
        <f t="shared" si="68"/>
        <v>12.044754142565285</v>
      </c>
      <c r="S184" s="45">
        <f t="shared" si="69"/>
        <v>-0.45524585743471491</v>
      </c>
    </row>
    <row r="185" spans="3:19" x14ac:dyDescent="0.2">
      <c r="C185" s="45">
        <v>19</v>
      </c>
      <c r="D185" s="45">
        <v>13.67</v>
      </c>
      <c r="E185" s="45">
        <v>2416</v>
      </c>
      <c r="F185" s="45">
        <f t="shared" si="59"/>
        <v>2067</v>
      </c>
      <c r="G185" s="45">
        <v>547</v>
      </c>
      <c r="H185" s="45">
        <f t="shared" si="60"/>
        <v>349</v>
      </c>
      <c r="I185" s="45">
        <f t="shared" si="57"/>
        <v>50.856508539183594</v>
      </c>
      <c r="J185" s="45">
        <v>21</v>
      </c>
      <c r="K185" s="45">
        <f t="shared" si="61"/>
        <v>71.856508539183594</v>
      </c>
      <c r="L185" s="45">
        <f t="shared" si="62"/>
        <v>43.625</v>
      </c>
      <c r="M185" s="45">
        <f t="shared" si="63"/>
        <v>15.485135757034982</v>
      </c>
      <c r="N185" s="45">
        <f t="shared" si="67"/>
        <v>13.582544307642376</v>
      </c>
      <c r="O185" s="45">
        <f t="shared" si="58"/>
        <v>-8.745569235762396E-2</v>
      </c>
      <c r="R185" s="45">
        <f t="shared" si="68"/>
        <v>13.116458030389136</v>
      </c>
      <c r="S185" s="45">
        <f t="shared" si="69"/>
        <v>-0.55354196961086366</v>
      </c>
    </row>
    <row r="186" spans="3:19" x14ac:dyDescent="0.2">
      <c r="C186" s="45">
        <v>20</v>
      </c>
      <c r="D186" s="45">
        <v>14.5</v>
      </c>
      <c r="E186" s="45">
        <v>2488</v>
      </c>
      <c r="F186" s="45">
        <f t="shared" si="59"/>
        <v>2067</v>
      </c>
      <c r="G186" s="45">
        <v>547</v>
      </c>
      <c r="H186" s="45">
        <f t="shared" si="60"/>
        <v>421</v>
      </c>
      <c r="I186" s="45">
        <f t="shared" si="57"/>
        <v>52.485641916713362</v>
      </c>
      <c r="J186" s="45">
        <v>21</v>
      </c>
      <c r="K186" s="45">
        <f t="shared" si="61"/>
        <v>73.485641916713362</v>
      </c>
      <c r="L186" s="45">
        <f t="shared" si="62"/>
        <v>52.625</v>
      </c>
      <c r="M186" s="45">
        <f t="shared" si="63"/>
        <v>16.299702445799866</v>
      </c>
      <c r="N186" s="45">
        <f t="shared" si="67"/>
        <v>14.368534044288982</v>
      </c>
      <c r="O186" s="45">
        <f t="shared" si="58"/>
        <v>-0.13146595571101827</v>
      </c>
      <c r="R186" s="45">
        <f t="shared" si="68"/>
        <v>13.899663901636572</v>
      </c>
      <c r="S186" s="45">
        <f t="shared" si="69"/>
        <v>-0.60033609836342805</v>
      </c>
    </row>
    <row r="187" spans="3:19" x14ac:dyDescent="0.2">
      <c r="C187" s="45">
        <v>21</v>
      </c>
      <c r="D187" s="45">
        <v>15.6</v>
      </c>
      <c r="E187" s="45">
        <v>2618</v>
      </c>
      <c r="F187" s="45">
        <f t="shared" si="59"/>
        <v>2067</v>
      </c>
      <c r="G187" s="45">
        <v>547</v>
      </c>
      <c r="H187" s="45">
        <f t="shared" si="60"/>
        <v>551</v>
      </c>
      <c r="I187" s="45">
        <f t="shared" si="57"/>
        <v>54.823031977035697</v>
      </c>
      <c r="J187" s="45">
        <v>21</v>
      </c>
      <c r="K187" s="45">
        <f t="shared" si="61"/>
        <v>75.823031977035697</v>
      </c>
      <c r="L187" s="45">
        <f t="shared" si="62"/>
        <v>68.875</v>
      </c>
      <c r="M187" s="45">
        <f t="shared" si="63"/>
        <v>17.468397475961034</v>
      </c>
      <c r="N187" s="45">
        <f t="shared" si="67"/>
        <v>15.496228451200471</v>
      </c>
      <c r="O187" s="45">
        <f t="shared" si="58"/>
        <v>-0.10377154879952855</v>
      </c>
      <c r="R187" s="45">
        <f t="shared" si="68"/>
        <v>15.023364173136532</v>
      </c>
      <c r="S187" s="45">
        <f t="shared" si="69"/>
        <v>-0.57663582686346793</v>
      </c>
    </row>
    <row r="188" spans="3:19" s="36" customFormat="1" x14ac:dyDescent="0.2">
      <c r="C188" s="36">
        <v>22</v>
      </c>
      <c r="D188" s="36">
        <v>16.7</v>
      </c>
      <c r="E188" s="36">
        <v>2781</v>
      </c>
      <c r="F188" s="36">
        <f t="shared" si="59"/>
        <v>2067</v>
      </c>
      <c r="G188" s="36">
        <v>547</v>
      </c>
      <c r="H188" s="36">
        <f t="shared" si="60"/>
        <v>714</v>
      </c>
      <c r="I188" s="36">
        <f t="shared" si="57"/>
        <v>57.073964235523491</v>
      </c>
      <c r="J188" s="36">
        <v>21</v>
      </c>
      <c r="K188" s="36">
        <f t="shared" si="61"/>
        <v>78.073964235523491</v>
      </c>
      <c r="L188" s="36">
        <f t="shared" si="62"/>
        <v>89.25</v>
      </c>
      <c r="M188" s="36">
        <f t="shared" si="63"/>
        <v>18.593863605204927</v>
      </c>
      <c r="N188" s="36">
        <f t="shared" si="67"/>
        <v>16.582210530667034</v>
      </c>
      <c r="O188" s="36">
        <f t="shared" si="58"/>
        <v>-0.11778946933296552</v>
      </c>
      <c r="R188" s="36">
        <f t="shared" si="68"/>
        <v>16.105499856404538</v>
      </c>
      <c r="S188" s="36">
        <f t="shared" si="69"/>
        <v>-0.59450014359546088</v>
      </c>
    </row>
    <row r="189" spans="3:19" x14ac:dyDescent="0.2">
      <c r="C189" s="45">
        <v>23</v>
      </c>
      <c r="D189" s="45">
        <v>17.8</v>
      </c>
      <c r="E189" s="45">
        <v>3000</v>
      </c>
      <c r="F189" s="45">
        <f t="shared" si="59"/>
        <v>2067</v>
      </c>
      <c r="G189" s="45">
        <v>548</v>
      </c>
      <c r="H189" s="45">
        <f t="shared" si="60"/>
        <v>933</v>
      </c>
      <c r="I189" s="45">
        <f t="shared" si="57"/>
        <v>59.397632874930004</v>
      </c>
      <c r="J189" s="45">
        <v>21</v>
      </c>
      <c r="K189" s="45">
        <f t="shared" si="61"/>
        <v>80.397632874929997</v>
      </c>
      <c r="L189" s="45">
        <f t="shared" si="62"/>
        <v>116.625</v>
      </c>
      <c r="M189" s="45">
        <f t="shared" si="63"/>
        <v>19.755697924908183</v>
      </c>
      <c r="N189" s="45">
        <f t="shared" si="67"/>
        <v>17.703284917289949</v>
      </c>
      <c r="O189" s="45">
        <f t="shared" si="58"/>
        <v>-9.6715082710051803E-2</v>
      </c>
      <c r="R189" s="45">
        <f t="shared" si="68"/>
        <v>17.222603554799218</v>
      </c>
      <c r="S189" s="45">
        <f t="shared" si="69"/>
        <v>-0.57739644520078315</v>
      </c>
    </row>
    <row r="190" spans="3:19" x14ac:dyDescent="0.2">
      <c r="C190" s="45">
        <v>24</v>
      </c>
      <c r="D190" s="45">
        <v>19.399999999999999</v>
      </c>
      <c r="E190" s="45">
        <v>3408</v>
      </c>
      <c r="F190" s="45">
        <f t="shared" si="59"/>
        <v>2067</v>
      </c>
      <c r="G190" s="45">
        <v>548</v>
      </c>
      <c r="H190" s="45">
        <f t="shared" si="60"/>
        <v>1341</v>
      </c>
      <c r="I190" s="45">
        <f t="shared" si="57"/>
        <v>62.548575557031974</v>
      </c>
      <c r="J190" s="45">
        <v>21</v>
      </c>
      <c r="K190" s="45">
        <f t="shared" si="61"/>
        <v>83.548575557031967</v>
      </c>
      <c r="L190" s="45">
        <f t="shared" si="62"/>
        <v>167.625</v>
      </c>
      <c r="M190" s="45">
        <f t="shared" si="63"/>
        <v>21.331169265959172</v>
      </c>
      <c r="N190" s="45">
        <f t="shared" si="67"/>
        <v>19.223484946982502</v>
      </c>
      <c r="O190" s="45">
        <f t="shared" si="58"/>
        <v>-0.17651505301749637</v>
      </c>
      <c r="R190" s="45">
        <f t="shared" si="68"/>
        <v>18.737419249219744</v>
      </c>
      <c r="S190" s="45">
        <f t="shared" si="69"/>
        <v>-0.66258075078025414</v>
      </c>
    </row>
    <row r="193" spans="1:19" x14ac:dyDescent="0.2">
      <c r="D193" s="45" t="s">
        <v>22</v>
      </c>
      <c r="E193" s="45">
        <f>(D196-D211)/(I196-I211)</f>
        <v>0.48791429721142887</v>
      </c>
      <c r="F193" s="45">
        <f>(D212-D220)/(I212-I220)</f>
        <v>0.48245880140175534</v>
      </c>
    </row>
    <row r="194" spans="1:19" x14ac:dyDescent="0.2">
      <c r="D194" s="45" t="s">
        <v>23</v>
      </c>
      <c r="E194" s="45">
        <f>D196-E193*I196</f>
        <v>-22.439852270423039</v>
      </c>
      <c r="F194" s="45">
        <f>D212-F193*I212</f>
        <v>-10.953625845650278</v>
      </c>
    </row>
    <row r="195" spans="1:19" x14ac:dyDescent="0.2">
      <c r="A195" s="45" t="s">
        <v>18</v>
      </c>
      <c r="B195" s="45" t="s">
        <v>7</v>
      </c>
      <c r="C195" s="45" t="s">
        <v>3</v>
      </c>
      <c r="D195" s="45" t="s">
        <v>5</v>
      </c>
      <c r="E195" s="45" t="s">
        <v>4</v>
      </c>
      <c r="F195" s="45" t="s">
        <v>6</v>
      </c>
      <c r="G195" s="45" t="s">
        <v>8</v>
      </c>
      <c r="H195" s="45" t="s">
        <v>10</v>
      </c>
      <c r="I195" s="45" t="s">
        <v>11</v>
      </c>
      <c r="J195" s="45" t="s">
        <v>35</v>
      </c>
      <c r="K195" s="45" t="s">
        <v>36</v>
      </c>
      <c r="L195" s="45" t="s">
        <v>56</v>
      </c>
      <c r="M195" s="45" t="s">
        <v>11</v>
      </c>
      <c r="O195" s="45" t="s">
        <v>57</v>
      </c>
      <c r="S195" s="45" t="s">
        <v>57</v>
      </c>
    </row>
    <row r="196" spans="1:19" x14ac:dyDescent="0.2">
      <c r="C196" s="45">
        <v>0</v>
      </c>
      <c r="D196" s="45">
        <v>-6.5</v>
      </c>
      <c r="E196" s="45">
        <v>2110</v>
      </c>
      <c r="F196" s="45">
        <f>2105-38</f>
        <v>2067</v>
      </c>
      <c r="G196" s="45">
        <v>509</v>
      </c>
      <c r="H196" s="45">
        <f>E196-F196</f>
        <v>43</v>
      </c>
      <c r="I196" s="45">
        <f t="shared" ref="I196:I220" si="70">20*LOG10(H196)</f>
        <v>32.669369111591728</v>
      </c>
      <c r="J196" s="45">
        <v>0</v>
      </c>
      <c r="K196" s="45">
        <f>I196+J196</f>
        <v>32.669369111591728</v>
      </c>
      <c r="L196" s="45">
        <f>H196/8</f>
        <v>5.375</v>
      </c>
      <c r="M196" s="45">
        <f>10*LOG10(L196*830/1024)</f>
        <v>6.3915660432390489</v>
      </c>
      <c r="N196" s="45">
        <f>N$72*M196+O$72</f>
        <v>-6.6321178415037298</v>
      </c>
      <c r="O196" s="45">
        <f t="shared" ref="O196:O220" si="71">N196-D196</f>
        <v>-0.13211784150372985</v>
      </c>
      <c r="R196" s="45">
        <f>R$72*M196+S$72</f>
        <v>-4.3847357550948365</v>
      </c>
      <c r="S196" s="45">
        <f>R196-D196</f>
        <v>2.1152642449051635</v>
      </c>
    </row>
    <row r="197" spans="1:19" x14ac:dyDescent="0.2">
      <c r="C197" s="45">
        <v>1</v>
      </c>
      <c r="D197" s="45">
        <v>-5.4</v>
      </c>
      <c r="E197" s="45">
        <v>2123</v>
      </c>
      <c r="F197" s="45">
        <f t="shared" ref="F197:F220" si="72">2105-38</f>
        <v>2067</v>
      </c>
      <c r="G197" s="45">
        <v>510</v>
      </c>
      <c r="H197" s="45">
        <f t="shared" ref="H197:H220" si="73">E197-F197</f>
        <v>56</v>
      </c>
      <c r="I197" s="45">
        <f t="shared" si="70"/>
        <v>34.963760540124007</v>
      </c>
      <c r="J197" s="45">
        <v>0</v>
      </c>
      <c r="K197" s="45">
        <f t="shared" ref="K197:K220" si="74">I197+J197</f>
        <v>34.963760540124007</v>
      </c>
      <c r="L197" s="45">
        <f t="shared" ref="L197:L220" si="75">H197/8</f>
        <v>7</v>
      </c>
      <c r="M197" s="45">
        <f t="shared" ref="M197:M220" si="76">10*LOG10(L197*830/1024)</f>
        <v>7.5387617575051884</v>
      </c>
      <c r="N197" s="45">
        <f t="shared" ref="N197:N211" si="77">N$72*M197+O$72</f>
        <v>-5.5035777495747684</v>
      </c>
      <c r="O197" s="45">
        <f t="shared" si="71"/>
        <v>-0.10357774957476806</v>
      </c>
      <c r="R197" s="45">
        <f t="shared" ref="R197:R211" si="78">R$72*M197+S$72</f>
        <v>-3.2835425889707697</v>
      </c>
      <c r="S197" s="45">
        <f t="shared" ref="S197:S211" si="79">R197-D197</f>
        <v>2.1164574110292307</v>
      </c>
    </row>
    <row r="198" spans="1:19" x14ac:dyDescent="0.2">
      <c r="C198" s="45">
        <v>2</v>
      </c>
      <c r="D198" s="45">
        <v>-4.5</v>
      </c>
      <c r="E198" s="45">
        <v>2135</v>
      </c>
      <c r="F198" s="45">
        <f t="shared" si="72"/>
        <v>2067</v>
      </c>
      <c r="G198" s="45">
        <v>510</v>
      </c>
      <c r="H198" s="45">
        <f t="shared" si="73"/>
        <v>68</v>
      </c>
      <c r="I198" s="45">
        <f t="shared" si="70"/>
        <v>36.650178254124725</v>
      </c>
      <c r="J198" s="45">
        <v>0</v>
      </c>
      <c r="K198" s="45">
        <f t="shared" si="74"/>
        <v>36.650178254124725</v>
      </c>
      <c r="L198" s="45">
        <f t="shared" si="75"/>
        <v>8.5</v>
      </c>
      <c r="M198" s="45">
        <f t="shared" si="76"/>
        <v>8.3819706145055477</v>
      </c>
      <c r="N198" s="45">
        <f t="shared" si="77"/>
        <v>-4.6740811003450116</v>
      </c>
      <c r="O198" s="45">
        <f t="shared" si="71"/>
        <v>-0.17408110034501156</v>
      </c>
      <c r="R198" s="45">
        <f t="shared" si="78"/>
        <v>-2.474146407136125</v>
      </c>
      <c r="S198" s="45">
        <f t="shared" si="79"/>
        <v>2.025853592863875</v>
      </c>
    </row>
    <row r="199" spans="1:19" x14ac:dyDescent="0.2">
      <c r="C199" s="45">
        <v>3</v>
      </c>
      <c r="D199" s="45">
        <v>-3.7</v>
      </c>
      <c r="E199" s="45">
        <v>2149</v>
      </c>
      <c r="F199" s="45">
        <f t="shared" si="72"/>
        <v>2067</v>
      </c>
      <c r="G199" s="45">
        <v>510</v>
      </c>
      <c r="H199" s="45">
        <f t="shared" si="73"/>
        <v>82</v>
      </c>
      <c r="I199" s="45">
        <f t="shared" si="70"/>
        <v>38.276277047674334</v>
      </c>
      <c r="J199" s="45">
        <v>0</v>
      </c>
      <c r="K199" s="45">
        <f t="shared" si="74"/>
        <v>38.276277047674334</v>
      </c>
      <c r="L199" s="45">
        <f t="shared" si="75"/>
        <v>10.25</v>
      </c>
      <c r="M199" s="45">
        <f t="shared" si="76"/>
        <v>9.1950200112803504</v>
      </c>
      <c r="N199" s="45">
        <f t="shared" si="77"/>
        <v>-3.8742534601537439</v>
      </c>
      <c r="O199" s="45">
        <f t="shared" si="71"/>
        <v>-0.17425346015374377</v>
      </c>
      <c r="R199" s="45">
        <f t="shared" si="78"/>
        <v>-1.6937002911719912</v>
      </c>
      <c r="S199" s="45">
        <f t="shared" si="79"/>
        <v>2.006299708828009</v>
      </c>
    </row>
    <row r="200" spans="1:19" x14ac:dyDescent="0.2">
      <c r="C200" s="45">
        <v>4</v>
      </c>
      <c r="D200" s="45">
        <v>-2.6</v>
      </c>
      <c r="E200" s="45">
        <v>2171</v>
      </c>
      <c r="F200" s="45">
        <f t="shared" si="72"/>
        <v>2067</v>
      </c>
      <c r="G200" s="45">
        <v>510</v>
      </c>
      <c r="H200" s="45">
        <f t="shared" si="73"/>
        <v>104</v>
      </c>
      <c r="I200" s="45">
        <f t="shared" si="70"/>
        <v>40.340666785975607</v>
      </c>
      <c r="J200" s="45">
        <v>0</v>
      </c>
      <c r="K200" s="45">
        <f t="shared" si="74"/>
        <v>40.340666785975607</v>
      </c>
      <c r="L200" s="45">
        <f t="shared" si="75"/>
        <v>13</v>
      </c>
      <c r="M200" s="45">
        <f t="shared" si="76"/>
        <v>10.227214880430989</v>
      </c>
      <c r="N200" s="45">
        <f t="shared" si="77"/>
        <v>-2.8588440770520709</v>
      </c>
      <c r="O200" s="45">
        <f t="shared" si="71"/>
        <v>-0.2588440770520708</v>
      </c>
      <c r="R200" s="45">
        <f t="shared" si="78"/>
        <v>-0.70289643627429399</v>
      </c>
      <c r="S200" s="45">
        <f t="shared" si="79"/>
        <v>1.8971035637257061</v>
      </c>
    </row>
    <row r="201" spans="1:19" x14ac:dyDescent="0.2">
      <c r="C201" s="45">
        <v>5</v>
      </c>
      <c r="D201" s="45">
        <v>-1.7</v>
      </c>
      <c r="E201" s="45">
        <v>2201</v>
      </c>
      <c r="F201" s="45">
        <f t="shared" si="72"/>
        <v>2067</v>
      </c>
      <c r="G201" s="45">
        <v>510</v>
      </c>
      <c r="H201" s="45">
        <f t="shared" si="73"/>
        <v>134</v>
      </c>
      <c r="I201" s="45">
        <f t="shared" si="70"/>
        <v>42.542095967296156</v>
      </c>
      <c r="J201" s="45">
        <v>0</v>
      </c>
      <c r="K201" s="45">
        <f t="shared" si="74"/>
        <v>42.542095967296156</v>
      </c>
      <c r="L201" s="45">
        <f t="shared" si="75"/>
        <v>16.75</v>
      </c>
      <c r="M201" s="45">
        <f t="shared" si="76"/>
        <v>11.327929471091259</v>
      </c>
      <c r="N201" s="45">
        <f t="shared" si="77"/>
        <v>-1.7760292357100873</v>
      </c>
      <c r="O201" s="45">
        <f t="shared" si="71"/>
        <v>-7.6029235710087351E-2</v>
      </c>
      <c r="R201" s="45">
        <f t="shared" si="78"/>
        <v>0.35367949930049924</v>
      </c>
      <c r="S201" s="45">
        <f t="shared" si="79"/>
        <v>2.0536794993004994</v>
      </c>
    </row>
    <row r="202" spans="1:19" x14ac:dyDescent="0.2">
      <c r="C202" s="45">
        <v>6</v>
      </c>
      <c r="D202" s="45">
        <v>-0.6</v>
      </c>
      <c r="E202" s="45">
        <v>2236</v>
      </c>
      <c r="F202" s="45">
        <f t="shared" si="72"/>
        <v>2067</v>
      </c>
      <c r="G202" s="45">
        <v>510</v>
      </c>
      <c r="H202" s="45">
        <f t="shared" si="73"/>
        <v>169</v>
      </c>
      <c r="I202" s="45">
        <f t="shared" si="70"/>
        <v>44.557734092273471</v>
      </c>
      <c r="J202" s="45">
        <v>0</v>
      </c>
      <c r="K202" s="45">
        <f t="shared" si="74"/>
        <v>44.557734092273471</v>
      </c>
      <c r="L202" s="45">
        <f t="shared" si="75"/>
        <v>21.125</v>
      </c>
      <c r="M202" s="45">
        <f t="shared" si="76"/>
        <v>12.33574853357992</v>
      </c>
      <c r="N202" s="45">
        <f t="shared" si="77"/>
        <v>-0.78459926148264358</v>
      </c>
      <c r="O202" s="45">
        <f t="shared" si="71"/>
        <v>-0.18459926148264361</v>
      </c>
      <c r="R202" s="45">
        <f t="shared" si="78"/>
        <v>1.3210850173833659</v>
      </c>
      <c r="S202" s="45">
        <f t="shared" si="79"/>
        <v>1.921085017383366</v>
      </c>
    </row>
    <row r="203" spans="1:19" x14ac:dyDescent="0.2">
      <c r="C203" s="45">
        <v>7</v>
      </c>
      <c r="D203" s="45">
        <v>0.4</v>
      </c>
      <c r="E203" s="45">
        <v>2290</v>
      </c>
      <c r="F203" s="45">
        <f t="shared" si="72"/>
        <v>2067</v>
      </c>
      <c r="G203" s="45">
        <v>510</v>
      </c>
      <c r="H203" s="45">
        <f t="shared" si="73"/>
        <v>223</v>
      </c>
      <c r="I203" s="45">
        <f t="shared" si="70"/>
        <v>46.96609726096321</v>
      </c>
      <c r="J203" s="45">
        <v>0</v>
      </c>
      <c r="K203" s="45">
        <f t="shared" si="74"/>
        <v>46.96609726096321</v>
      </c>
      <c r="L203" s="45">
        <f t="shared" si="75"/>
        <v>27.875</v>
      </c>
      <c r="M203" s="45">
        <f t="shared" si="76"/>
        <v>13.53993011792479</v>
      </c>
      <c r="N203" s="45">
        <f t="shared" si="77"/>
        <v>0.40000000000000036</v>
      </c>
      <c r="O203" s="45">
        <f t="shared" si="71"/>
        <v>0</v>
      </c>
      <c r="R203" s="45">
        <f t="shared" si="78"/>
        <v>2.4769789201960055</v>
      </c>
      <c r="S203" s="45">
        <f t="shared" si="79"/>
        <v>2.0769789201960056</v>
      </c>
    </row>
    <row r="204" spans="1:19" x14ac:dyDescent="0.2">
      <c r="C204" s="45">
        <v>8</v>
      </c>
      <c r="D204" s="45">
        <v>1.5</v>
      </c>
      <c r="E204" s="45">
        <v>2357</v>
      </c>
      <c r="F204" s="45">
        <f t="shared" si="72"/>
        <v>2067</v>
      </c>
      <c r="G204" s="45">
        <v>512</v>
      </c>
      <c r="H204" s="45">
        <f t="shared" si="73"/>
        <v>290</v>
      </c>
      <c r="I204" s="45">
        <f t="shared" si="70"/>
        <v>49.24795995797912</v>
      </c>
      <c r="J204" s="45">
        <v>0</v>
      </c>
      <c r="K204" s="45">
        <f t="shared" si="74"/>
        <v>49.24795995797912</v>
      </c>
      <c r="L204" s="45">
        <f t="shared" si="75"/>
        <v>36.25</v>
      </c>
      <c r="M204" s="45">
        <f t="shared" si="76"/>
        <v>14.680861466432745</v>
      </c>
      <c r="N204" s="45">
        <f t="shared" si="77"/>
        <v>1.5223775968806414</v>
      </c>
      <c r="O204" s="45">
        <f t="shared" si="71"/>
        <v>2.2377596880641448E-2</v>
      </c>
      <c r="R204" s="45">
        <f t="shared" si="78"/>
        <v>3.5721589216287928</v>
      </c>
      <c r="S204" s="45">
        <f t="shared" si="79"/>
        <v>2.0721589216287928</v>
      </c>
    </row>
    <row r="205" spans="1:19" x14ac:dyDescent="0.2">
      <c r="C205" s="45">
        <v>9</v>
      </c>
      <c r="D205" s="45">
        <v>3.6</v>
      </c>
      <c r="E205" s="45">
        <v>2527</v>
      </c>
      <c r="F205" s="45">
        <f t="shared" si="72"/>
        <v>2067</v>
      </c>
      <c r="G205" s="45">
        <v>512</v>
      </c>
      <c r="H205" s="45">
        <f t="shared" si="73"/>
        <v>460</v>
      </c>
      <c r="I205" s="45">
        <f t="shared" si="70"/>
        <v>53.255156633631479</v>
      </c>
      <c r="J205" s="45">
        <v>0</v>
      </c>
      <c r="K205" s="45">
        <f t="shared" si="74"/>
        <v>53.255156633631479</v>
      </c>
      <c r="L205" s="45">
        <f t="shared" si="75"/>
        <v>57.5</v>
      </c>
      <c r="M205" s="45">
        <f t="shared" si="76"/>
        <v>16.684459804258925</v>
      </c>
      <c r="N205" s="45">
        <f t="shared" si="77"/>
        <v>3.4933935484225493</v>
      </c>
      <c r="O205" s="45">
        <f t="shared" si="71"/>
        <v>-0.10660645157745074</v>
      </c>
      <c r="R205" s="45">
        <f t="shared" si="78"/>
        <v>5.495412966108141</v>
      </c>
      <c r="S205" s="45">
        <f t="shared" si="79"/>
        <v>1.8954129661081409</v>
      </c>
    </row>
    <row r="206" spans="1:19" x14ac:dyDescent="0.2">
      <c r="C206" s="45">
        <v>10</v>
      </c>
      <c r="D206" s="45">
        <v>4.4000000000000004</v>
      </c>
      <c r="E206" s="45">
        <v>2633</v>
      </c>
      <c r="F206" s="45">
        <f t="shared" si="72"/>
        <v>2067</v>
      </c>
      <c r="G206" s="45">
        <v>512</v>
      </c>
      <c r="H206" s="45">
        <f t="shared" si="73"/>
        <v>566</v>
      </c>
      <c r="I206" s="45">
        <f t="shared" si="70"/>
        <v>55.056328623765431</v>
      </c>
      <c r="J206" s="45">
        <v>0</v>
      </c>
      <c r="K206" s="45">
        <f t="shared" si="74"/>
        <v>55.056328623765431</v>
      </c>
      <c r="L206" s="45">
        <f t="shared" si="75"/>
        <v>70.75</v>
      </c>
      <c r="M206" s="45">
        <f t="shared" si="76"/>
        <v>17.585045799325897</v>
      </c>
      <c r="N206" s="45">
        <f t="shared" si="77"/>
        <v>4.3793342724192144</v>
      </c>
      <c r="O206" s="45">
        <f t="shared" si="71"/>
        <v>-2.0665727580785997E-2</v>
      </c>
      <c r="R206" s="45">
        <f t="shared" si="78"/>
        <v>6.3598854627729295</v>
      </c>
      <c r="S206" s="45">
        <f t="shared" si="79"/>
        <v>1.9598854627729292</v>
      </c>
    </row>
    <row r="207" spans="1:19" x14ac:dyDescent="0.2">
      <c r="C207" s="45">
        <v>11</v>
      </c>
      <c r="D207" s="45">
        <v>5.5</v>
      </c>
      <c r="E207" s="45">
        <v>2791</v>
      </c>
      <c r="F207" s="45">
        <f t="shared" si="72"/>
        <v>2067</v>
      </c>
      <c r="G207" s="45">
        <v>512</v>
      </c>
      <c r="H207" s="45">
        <f t="shared" si="73"/>
        <v>724</v>
      </c>
      <c r="I207" s="45">
        <f t="shared" si="70"/>
        <v>57.194771323942945</v>
      </c>
      <c r="J207" s="45">
        <v>0</v>
      </c>
      <c r="K207" s="45">
        <f t="shared" si="74"/>
        <v>57.194771323942945</v>
      </c>
      <c r="L207" s="45">
        <f t="shared" si="75"/>
        <v>90.5</v>
      </c>
      <c r="M207" s="45">
        <f t="shared" si="76"/>
        <v>18.65426714941465</v>
      </c>
      <c r="N207" s="45">
        <f t="shared" si="77"/>
        <v>5.4311680142262695</v>
      </c>
      <c r="O207" s="45">
        <f t="shared" si="71"/>
        <v>-6.8831985773730509E-2</v>
      </c>
      <c r="R207" s="45">
        <f t="shared" si="78"/>
        <v>7.3862310367231245</v>
      </c>
      <c r="S207" s="45">
        <f t="shared" si="79"/>
        <v>1.8862310367231245</v>
      </c>
    </row>
    <row r="208" spans="1:19" x14ac:dyDescent="0.2">
      <c r="C208" s="45">
        <v>12</v>
      </c>
      <c r="D208" s="45">
        <v>6.7</v>
      </c>
      <c r="E208" s="45">
        <v>3017</v>
      </c>
      <c r="F208" s="45">
        <f t="shared" si="72"/>
        <v>2067</v>
      </c>
      <c r="G208" s="45">
        <v>510</v>
      </c>
      <c r="H208" s="45">
        <f t="shared" si="73"/>
        <v>950</v>
      </c>
      <c r="I208" s="45">
        <f t="shared" si="70"/>
        <v>59.554472105776952</v>
      </c>
      <c r="J208" s="45">
        <v>0</v>
      </c>
      <c r="K208" s="45">
        <f t="shared" si="74"/>
        <v>59.554472105776952</v>
      </c>
      <c r="L208" s="45">
        <f t="shared" si="75"/>
        <v>118.75</v>
      </c>
      <c r="M208" s="45">
        <f t="shared" si="76"/>
        <v>19.834117540331661</v>
      </c>
      <c r="N208" s="45">
        <f t="shared" si="77"/>
        <v>6.591831754571281</v>
      </c>
      <c r="O208" s="45">
        <f t="shared" si="71"/>
        <v>-0.10816824542871917</v>
      </c>
      <c r="R208" s="45">
        <f t="shared" si="78"/>
        <v>8.5187694269643615</v>
      </c>
      <c r="S208" s="45">
        <f t="shared" si="79"/>
        <v>1.8187694269643613</v>
      </c>
    </row>
    <row r="209" spans="3:19" x14ac:dyDescent="0.2">
      <c r="C209" s="45">
        <v>13</v>
      </c>
      <c r="D209" s="45">
        <v>7.7</v>
      </c>
      <c r="E209" s="45">
        <v>3301</v>
      </c>
      <c r="F209" s="45">
        <f t="shared" si="72"/>
        <v>2067</v>
      </c>
      <c r="G209" s="45">
        <v>510</v>
      </c>
      <c r="H209" s="45">
        <f t="shared" si="73"/>
        <v>1234</v>
      </c>
      <c r="I209" s="45">
        <f t="shared" si="70"/>
        <v>61.826303193944455</v>
      </c>
      <c r="J209" s="45">
        <v>0</v>
      </c>
      <c r="K209" s="45">
        <f t="shared" si="74"/>
        <v>61.826303193944455</v>
      </c>
      <c r="L209" s="45">
        <f t="shared" si="75"/>
        <v>154.25</v>
      </c>
      <c r="M209" s="45">
        <f t="shared" si="76"/>
        <v>20.970033084415412</v>
      </c>
      <c r="N209" s="45">
        <f t="shared" si="77"/>
        <v>7.7092751137141136</v>
      </c>
      <c r="O209" s="45">
        <f t="shared" si="71"/>
        <v>9.275113714113381E-3</v>
      </c>
      <c r="R209" s="45">
        <f t="shared" si="78"/>
        <v>9.6091347577303559</v>
      </c>
      <c r="S209" s="45">
        <f t="shared" si="79"/>
        <v>1.9091347577303557</v>
      </c>
    </row>
    <row r="210" spans="3:19" x14ac:dyDescent="0.2">
      <c r="C210" s="45">
        <v>14</v>
      </c>
      <c r="D210" s="45">
        <v>8.8000000000000007</v>
      </c>
      <c r="E210" s="45">
        <v>3666</v>
      </c>
      <c r="F210" s="45">
        <f t="shared" si="72"/>
        <v>2067</v>
      </c>
      <c r="G210" s="45">
        <v>511</v>
      </c>
      <c r="H210" s="45">
        <f t="shared" si="73"/>
        <v>1599</v>
      </c>
      <c r="I210" s="45">
        <f t="shared" si="70"/>
        <v>64.076969274924693</v>
      </c>
      <c r="J210" s="45">
        <v>0</v>
      </c>
      <c r="K210" s="45">
        <f t="shared" si="74"/>
        <v>64.076969274924693</v>
      </c>
      <c r="L210" s="45">
        <f t="shared" si="75"/>
        <v>199.875</v>
      </c>
      <c r="M210" s="45">
        <f t="shared" si="76"/>
        <v>22.095366124905528</v>
      </c>
      <c r="N210" s="45">
        <f t="shared" si="77"/>
        <v>8.816308061250723</v>
      </c>
      <c r="O210" s="45">
        <f t="shared" si="71"/>
        <v>1.6308061250722261E-2</v>
      </c>
      <c r="R210" s="45">
        <f t="shared" si="78"/>
        <v>10.689341943296817</v>
      </c>
      <c r="S210" s="45">
        <f t="shared" si="79"/>
        <v>1.8893419432968166</v>
      </c>
    </row>
    <row r="211" spans="3:19" x14ac:dyDescent="0.2">
      <c r="C211" s="45">
        <v>15</v>
      </c>
      <c r="D211" s="45">
        <v>9.8000000000000007</v>
      </c>
      <c r="E211" s="45">
        <v>4080</v>
      </c>
      <c r="F211" s="45">
        <f t="shared" si="72"/>
        <v>2067</v>
      </c>
      <c r="G211" s="45">
        <v>511</v>
      </c>
      <c r="H211" s="45">
        <f t="shared" si="73"/>
        <v>2013</v>
      </c>
      <c r="I211" s="45">
        <f t="shared" si="70"/>
        <v>66.076875497773088</v>
      </c>
      <c r="J211" s="45">
        <v>0</v>
      </c>
      <c r="K211" s="45">
        <f t="shared" si="74"/>
        <v>66.076875497773088</v>
      </c>
      <c r="L211" s="45">
        <f t="shared" si="75"/>
        <v>251.625</v>
      </c>
      <c r="M211" s="45">
        <f t="shared" si="76"/>
        <v>23.095319236329729</v>
      </c>
      <c r="N211" s="45">
        <f t="shared" si="77"/>
        <v>9.8000000000000007</v>
      </c>
      <c r="O211" s="45">
        <f t="shared" si="71"/>
        <v>0</v>
      </c>
      <c r="R211" s="45">
        <f t="shared" si="78"/>
        <v>11.649196934952908</v>
      </c>
      <c r="S211" s="45">
        <f t="shared" si="79"/>
        <v>1.8491969349529072</v>
      </c>
    </row>
    <row r="212" spans="3:19" x14ac:dyDescent="0.2">
      <c r="C212" s="45">
        <v>16</v>
      </c>
      <c r="D212" s="45">
        <v>10.9</v>
      </c>
      <c r="E212" s="45">
        <v>2251</v>
      </c>
      <c r="F212" s="45">
        <f t="shared" si="72"/>
        <v>2067</v>
      </c>
      <c r="G212" s="45">
        <v>511</v>
      </c>
      <c r="H212" s="45">
        <f t="shared" si="73"/>
        <v>184</v>
      </c>
      <c r="I212" s="45">
        <f t="shared" si="70"/>
        <v>45.296356460190729</v>
      </c>
      <c r="J212" s="45">
        <v>21</v>
      </c>
      <c r="K212" s="45">
        <f t="shared" si="74"/>
        <v>66.296356460190736</v>
      </c>
      <c r="L212" s="45">
        <f t="shared" si="75"/>
        <v>23</v>
      </c>
      <c r="M212" s="45">
        <f t="shared" si="76"/>
        <v>12.70505971753855</v>
      </c>
      <c r="N212" s="45">
        <f>N$71*M212+O$71</f>
        <v>10.9</v>
      </c>
      <c r="O212" s="45">
        <f t="shared" si="71"/>
        <v>0</v>
      </c>
      <c r="P212" s="45" t="s">
        <v>22</v>
      </c>
      <c r="Q212" s="45" t="s">
        <v>23</v>
      </c>
      <c r="R212" s="45">
        <f>R$71*M212+S$71</f>
        <v>10.443414918413318</v>
      </c>
      <c r="S212" s="45">
        <f>R212-D212</f>
        <v>-0.45658508158668276</v>
      </c>
    </row>
    <row r="213" spans="3:19" x14ac:dyDescent="0.2">
      <c r="C213" s="45">
        <v>17</v>
      </c>
      <c r="D213" s="45">
        <v>12.1</v>
      </c>
      <c r="E213" s="45">
        <v>2313</v>
      </c>
      <c r="F213" s="45">
        <f t="shared" si="72"/>
        <v>2067</v>
      </c>
      <c r="G213" s="45">
        <v>512</v>
      </c>
      <c r="H213" s="45">
        <f t="shared" si="73"/>
        <v>246</v>
      </c>
      <c r="I213" s="45">
        <f t="shared" si="70"/>
        <v>47.818702142067586</v>
      </c>
      <c r="J213" s="45">
        <v>21</v>
      </c>
      <c r="K213" s="45">
        <f t="shared" si="74"/>
        <v>68.818702142067593</v>
      </c>
      <c r="L213" s="45">
        <f t="shared" si="75"/>
        <v>30.75</v>
      </c>
      <c r="M213" s="45">
        <f t="shared" si="76"/>
        <v>13.966232558476975</v>
      </c>
      <c r="N213" s="45">
        <f t="shared" ref="N213:N220" si="80">N$71*M213+O$71</f>
        <v>12.116927874399199</v>
      </c>
      <c r="O213" s="45">
        <f t="shared" si="71"/>
        <v>1.6927874399199183E-2</v>
      </c>
      <c r="P213" s="45">
        <f>(D220-D212)/(M220-M212)</f>
        <v>0.96491760280351069</v>
      </c>
      <c r="Q213" s="45">
        <f>D212-P213*M212</f>
        <v>-1.3593357661227454</v>
      </c>
      <c r="R213" s="45">
        <f t="shared" ref="R213:R220" si="81">R$71*M213+S$71</f>
        <v>11.656032604975611</v>
      </c>
      <c r="S213" s="45">
        <f t="shared" ref="S213:S220" si="82">R213-D213</f>
        <v>-0.44396739502438898</v>
      </c>
    </row>
    <row r="214" spans="3:19" x14ac:dyDescent="0.2">
      <c r="C214" s="45">
        <v>18</v>
      </c>
      <c r="D214" s="45">
        <v>13.1</v>
      </c>
      <c r="E214" s="45">
        <v>2376</v>
      </c>
      <c r="F214" s="45">
        <f t="shared" si="72"/>
        <v>2067</v>
      </c>
      <c r="G214" s="45">
        <v>511</v>
      </c>
      <c r="H214" s="45">
        <f t="shared" si="73"/>
        <v>309</v>
      </c>
      <c r="I214" s="45">
        <f t="shared" si="70"/>
        <v>49.799169588496696</v>
      </c>
      <c r="J214" s="45">
        <v>21</v>
      </c>
      <c r="K214" s="45">
        <f t="shared" si="74"/>
        <v>70.799169588496696</v>
      </c>
      <c r="L214" s="45">
        <f t="shared" si="75"/>
        <v>38.625</v>
      </c>
      <c r="M214" s="45">
        <f t="shared" si="76"/>
        <v>14.956466281691529</v>
      </c>
      <c r="N214" s="45">
        <f t="shared" si="80"/>
        <v>13.072421824818582</v>
      </c>
      <c r="O214" s="45">
        <f t="shared" si="71"/>
        <v>-2.7578175181417919E-2</v>
      </c>
      <c r="R214" s="45">
        <f t="shared" si="81"/>
        <v>12.608142329846405</v>
      </c>
      <c r="S214" s="45">
        <f t="shared" si="82"/>
        <v>-0.49185767015359438</v>
      </c>
    </row>
    <row r="215" spans="3:19" x14ac:dyDescent="0.2">
      <c r="C215" s="45">
        <v>19</v>
      </c>
      <c r="D215" s="45">
        <v>14.3</v>
      </c>
      <c r="E215" s="45">
        <v>2481</v>
      </c>
      <c r="F215" s="45">
        <f t="shared" si="72"/>
        <v>2067</v>
      </c>
      <c r="G215" s="45">
        <v>513</v>
      </c>
      <c r="H215" s="45">
        <f t="shared" si="73"/>
        <v>414</v>
      </c>
      <c r="I215" s="45">
        <f t="shared" si="70"/>
        <v>52.340006822417983</v>
      </c>
      <c r="J215" s="45">
        <v>21</v>
      </c>
      <c r="K215" s="45">
        <f t="shared" si="74"/>
        <v>73.34000682241799</v>
      </c>
      <c r="L215" s="45">
        <f t="shared" si="75"/>
        <v>51.75</v>
      </c>
      <c r="M215" s="45">
        <f t="shared" si="76"/>
        <v>16.226884898652173</v>
      </c>
      <c r="N215" s="45">
        <f t="shared" si="80"/>
        <v>14.298271111253198</v>
      </c>
      <c r="O215" s="45">
        <f t="shared" si="71"/>
        <v>-1.7288887468023262E-3</v>
      </c>
      <c r="P215" s="45">
        <f>(D211-D203)/(M211-M203)</f>
        <v>0.98373806482609494</v>
      </c>
      <c r="Q215" s="45">
        <f>D203-P215*M203</f>
        <v>-12.919744652087893</v>
      </c>
      <c r="R215" s="45">
        <f t="shared" si="81"/>
        <v>13.829649830054066</v>
      </c>
      <c r="S215" s="45">
        <f t="shared" si="82"/>
        <v>-0.47035016994593448</v>
      </c>
    </row>
    <row r="216" spans="3:19" x14ac:dyDescent="0.2">
      <c r="C216" s="45">
        <v>20</v>
      </c>
      <c r="D216" s="45">
        <v>15.1</v>
      </c>
      <c r="E216" s="45">
        <v>2572</v>
      </c>
      <c r="F216" s="45">
        <f t="shared" si="72"/>
        <v>2067</v>
      </c>
      <c r="G216" s="45">
        <v>513</v>
      </c>
      <c r="H216" s="45">
        <f t="shared" si="73"/>
        <v>505</v>
      </c>
      <c r="I216" s="45">
        <f t="shared" si="70"/>
        <v>54.065827562373229</v>
      </c>
      <c r="J216" s="45">
        <v>21</v>
      </c>
      <c r="K216" s="45">
        <f t="shared" si="74"/>
        <v>75.065827562373229</v>
      </c>
      <c r="L216" s="45">
        <f t="shared" si="75"/>
        <v>63.125</v>
      </c>
      <c r="M216" s="45">
        <f t="shared" si="76"/>
        <v>17.089795268629796</v>
      </c>
      <c r="N216" s="45">
        <f t="shared" si="80"/>
        <v>15.130908516886295</v>
      </c>
      <c r="O216" s="45">
        <f t="shared" si="71"/>
        <v>3.09085168862957E-2</v>
      </c>
      <c r="R216" s="45">
        <f t="shared" si="81"/>
        <v>14.659338150787548</v>
      </c>
      <c r="S216" s="45">
        <f t="shared" si="82"/>
        <v>-0.44066184921245188</v>
      </c>
    </row>
    <row r="217" spans="3:19" x14ac:dyDescent="0.2">
      <c r="C217" s="45">
        <v>21</v>
      </c>
      <c r="D217" s="45">
        <v>16.2</v>
      </c>
      <c r="E217" s="45">
        <v>2707</v>
      </c>
      <c r="F217" s="45">
        <f t="shared" si="72"/>
        <v>2067</v>
      </c>
      <c r="G217" s="45">
        <v>512</v>
      </c>
      <c r="H217" s="45">
        <f t="shared" si="73"/>
        <v>640</v>
      </c>
      <c r="I217" s="45">
        <f t="shared" si="70"/>
        <v>56.123599479677743</v>
      </c>
      <c r="J217" s="45">
        <v>21</v>
      </c>
      <c r="K217" s="45">
        <f t="shared" si="74"/>
        <v>77.12359947967775</v>
      </c>
      <c r="L217" s="45">
        <f t="shared" si="75"/>
        <v>80</v>
      </c>
      <c r="M217" s="45">
        <f t="shared" si="76"/>
        <v>18.118681227282057</v>
      </c>
      <c r="N217" s="45">
        <f t="shared" si="80"/>
        <v>16.123698689667229</v>
      </c>
      <c r="O217" s="45">
        <f t="shared" si="71"/>
        <v>-7.63013103327701E-2</v>
      </c>
      <c r="R217" s="45">
        <f t="shared" si="81"/>
        <v>15.648612000031697</v>
      </c>
      <c r="S217" s="45">
        <f t="shared" si="82"/>
        <v>-0.55138799996830201</v>
      </c>
    </row>
    <row r="218" spans="3:19" x14ac:dyDescent="0.2">
      <c r="C218" s="45">
        <v>22</v>
      </c>
      <c r="D218" s="45">
        <v>17.3</v>
      </c>
      <c r="E218" s="45">
        <v>2899</v>
      </c>
      <c r="F218" s="45">
        <f t="shared" si="72"/>
        <v>2067</v>
      </c>
      <c r="G218" s="45">
        <v>513</v>
      </c>
      <c r="H218" s="45">
        <f t="shared" si="73"/>
        <v>832</v>
      </c>
      <c r="I218" s="45">
        <f t="shared" si="70"/>
        <v>58.402466525814482</v>
      </c>
      <c r="J218" s="45">
        <v>21</v>
      </c>
      <c r="K218" s="45">
        <f t="shared" si="74"/>
        <v>79.402466525814475</v>
      </c>
      <c r="L218" s="45">
        <f t="shared" si="75"/>
        <v>104</v>
      </c>
      <c r="M218" s="45">
        <f t="shared" si="76"/>
        <v>19.258114750350423</v>
      </c>
      <c r="N218" s="45">
        <f t="shared" si="80"/>
        <v>17.223158153300311</v>
      </c>
      <c r="O218" s="45">
        <f t="shared" si="71"/>
        <v>-7.6841846699689853E-2</v>
      </c>
      <c r="R218" s="45">
        <f t="shared" si="81"/>
        <v>16.744177332461931</v>
      </c>
      <c r="S218" s="45">
        <f t="shared" si="82"/>
        <v>-0.55582266753807019</v>
      </c>
    </row>
    <row r="219" spans="3:19" x14ac:dyDescent="0.2">
      <c r="C219" s="45">
        <v>23</v>
      </c>
      <c r="D219" s="45">
        <v>18.399999999999999</v>
      </c>
      <c r="E219" s="45">
        <v>3154</v>
      </c>
      <c r="F219" s="45">
        <f t="shared" si="72"/>
        <v>2067</v>
      </c>
      <c r="G219" s="45">
        <v>514</v>
      </c>
      <c r="H219" s="45">
        <f t="shared" si="73"/>
        <v>1087</v>
      </c>
      <c r="I219" s="45">
        <f t="shared" si="70"/>
        <v>60.724590881725895</v>
      </c>
      <c r="J219" s="45">
        <v>21</v>
      </c>
      <c r="K219" s="45">
        <f t="shared" si="74"/>
        <v>81.724590881725902</v>
      </c>
      <c r="L219" s="45">
        <f t="shared" si="75"/>
        <v>135.875</v>
      </c>
      <c r="M219" s="45">
        <f t="shared" si="76"/>
        <v>20.419176928306129</v>
      </c>
      <c r="N219" s="45">
        <f t="shared" si="80"/>
        <v>18.343487486759159</v>
      </c>
      <c r="O219" s="45">
        <f t="shared" si="71"/>
        <v>-5.6512513240839723E-2</v>
      </c>
      <c r="R219" s="45">
        <f t="shared" si="81"/>
        <v>17.860538616566341</v>
      </c>
      <c r="S219" s="45">
        <f t="shared" si="82"/>
        <v>-0.53946138343365746</v>
      </c>
    </row>
    <row r="220" spans="3:19" x14ac:dyDescent="0.2">
      <c r="C220" s="45">
        <v>24</v>
      </c>
      <c r="D220" s="45">
        <v>20</v>
      </c>
      <c r="E220" s="45">
        <v>3681</v>
      </c>
      <c r="F220" s="45">
        <f t="shared" si="72"/>
        <v>2067</v>
      </c>
      <c r="G220" s="45">
        <v>513</v>
      </c>
      <c r="H220" s="45">
        <f t="shared" si="73"/>
        <v>1614</v>
      </c>
      <c r="I220" s="45">
        <f t="shared" si="70"/>
        <v>64.158070607721029</v>
      </c>
      <c r="J220" s="45">
        <v>21</v>
      </c>
      <c r="K220" s="45">
        <f t="shared" si="74"/>
        <v>85.158070607721029</v>
      </c>
      <c r="L220" s="45">
        <f t="shared" si="75"/>
        <v>201.75</v>
      </c>
      <c r="M220" s="45">
        <f t="shared" si="76"/>
        <v>22.1359167913037</v>
      </c>
      <c r="N220" s="45">
        <f t="shared" si="80"/>
        <v>20</v>
      </c>
      <c r="O220" s="45">
        <f t="shared" si="71"/>
        <v>0</v>
      </c>
      <c r="R220" s="45">
        <f t="shared" si="81"/>
        <v>19.511183994838508</v>
      </c>
      <c r="S220" s="45">
        <f t="shared" si="82"/>
        <v>-0.48881600516149248</v>
      </c>
    </row>
    <row r="223" spans="3:19" x14ac:dyDescent="0.2">
      <c r="D223" s="45" t="s">
        <v>22</v>
      </c>
      <c r="E223" s="45">
        <f>(D226-D241)/(I226-I241)</f>
        <v>0.47064447913144786</v>
      </c>
      <c r="F223" s="45">
        <f>(D242-D250)/(I242-I250)</f>
        <v>0.47293623843085036</v>
      </c>
    </row>
    <row r="224" spans="3:19" x14ac:dyDescent="0.2">
      <c r="D224" s="45" t="s">
        <v>23</v>
      </c>
      <c r="E224" s="45">
        <f>D226-E223*I226</f>
        <v>-21.439638578040512</v>
      </c>
      <c r="F224" s="45">
        <f>D242-F223*I242</f>
        <v>-10.504170627888747</v>
      </c>
    </row>
    <row r="225" spans="1:19" x14ac:dyDescent="0.2">
      <c r="A225" s="45" t="s">
        <v>24</v>
      </c>
      <c r="B225" s="45" t="s">
        <v>7</v>
      </c>
      <c r="C225" s="45" t="s">
        <v>3</v>
      </c>
      <c r="D225" s="45" t="s">
        <v>5</v>
      </c>
      <c r="E225" s="45" t="s">
        <v>4</v>
      </c>
      <c r="F225" s="45" t="s">
        <v>6</v>
      </c>
      <c r="G225" s="45" t="s">
        <v>8</v>
      </c>
      <c r="H225" s="45" t="s">
        <v>10</v>
      </c>
      <c r="I225" s="45" t="s">
        <v>11</v>
      </c>
      <c r="J225" s="45" t="s">
        <v>35</v>
      </c>
      <c r="K225" s="45" t="s">
        <v>36</v>
      </c>
      <c r="L225" s="45" t="s">
        <v>56</v>
      </c>
      <c r="M225" s="45" t="s">
        <v>11</v>
      </c>
      <c r="O225" s="45" t="s">
        <v>57</v>
      </c>
      <c r="S225" s="45" t="s">
        <v>57</v>
      </c>
    </row>
    <row r="226" spans="1:19" x14ac:dyDescent="0.2">
      <c r="C226" s="45">
        <v>0</v>
      </c>
      <c r="D226" s="45">
        <v>-5.97</v>
      </c>
      <c r="E226" s="45">
        <v>2111</v>
      </c>
      <c r="F226" s="45">
        <f>2105-38</f>
        <v>2067</v>
      </c>
      <c r="G226" s="45">
        <v>473</v>
      </c>
      <c r="H226" s="45">
        <f>E226-F226</f>
        <v>44</v>
      </c>
      <c r="I226" s="45">
        <f t="shared" ref="I226:I250" si="83">20*LOG10(H226)</f>
        <v>32.86905352972375</v>
      </c>
      <c r="J226" s="45">
        <v>0</v>
      </c>
      <c r="K226" s="45">
        <f>I226+J226</f>
        <v>32.86905352972375</v>
      </c>
      <c r="L226" s="45">
        <f>H226/8</f>
        <v>5.5</v>
      </c>
      <c r="M226" s="45">
        <f>10*LOG10(L226*830/1024)</f>
        <v>6.4914082523050576</v>
      </c>
      <c r="N226" s="45">
        <f>N$72*M226+O$72</f>
        <v>-6.5338992599691723</v>
      </c>
      <c r="O226" s="45">
        <f t="shared" ref="O226:O250" si="84">N226-D226</f>
        <v>-0.56389925996917256</v>
      </c>
      <c r="R226" s="45">
        <f>R$72*M226+S$72</f>
        <v>-4.2888972186123748</v>
      </c>
      <c r="S226" s="45">
        <f>R226-D226</f>
        <v>1.6811027813876249</v>
      </c>
    </row>
    <row r="227" spans="1:19" x14ac:dyDescent="0.2">
      <c r="C227" s="45">
        <v>1</v>
      </c>
      <c r="D227" s="45">
        <v>-4.9000000000000004</v>
      </c>
      <c r="E227" s="45">
        <v>2127</v>
      </c>
      <c r="F227" s="45">
        <f t="shared" ref="F227:F250" si="85">2105-38</f>
        <v>2067</v>
      </c>
      <c r="G227" s="45">
        <v>474</v>
      </c>
      <c r="H227" s="45">
        <f t="shared" ref="H227:H250" si="86">E227-F227</f>
        <v>60</v>
      </c>
      <c r="I227" s="45">
        <f t="shared" si="83"/>
        <v>35.56302500767287</v>
      </c>
      <c r="J227" s="45">
        <v>0</v>
      </c>
      <c r="K227" s="45">
        <f t="shared" ref="K227:K250" si="87">I227+J227</f>
        <v>35.56302500767287</v>
      </c>
      <c r="L227" s="45">
        <f t="shared" ref="L227:L250" si="88">H227/8</f>
        <v>7.5</v>
      </c>
      <c r="M227" s="45">
        <f t="shared" ref="M227:M250" si="89">10*LOG10(L227*830/1024)</f>
        <v>7.8383939912796201</v>
      </c>
      <c r="N227" s="45">
        <f t="shared" ref="N227:N241" si="90">N$72*M227+O$72</f>
        <v>-5.2088181157619884</v>
      </c>
      <c r="O227" s="45">
        <f t="shared" si="84"/>
        <v>-0.30881811576198803</v>
      </c>
      <c r="R227" s="45">
        <f t="shared" ref="R227:R241" si="91">R$72*M227+S$72</f>
        <v>-2.9959256077706922</v>
      </c>
      <c r="S227" s="45">
        <f t="shared" ref="S227:S241" si="92">R227-D227</f>
        <v>1.9040743922293082</v>
      </c>
    </row>
    <row r="228" spans="1:19" x14ac:dyDescent="0.2">
      <c r="C228" s="45">
        <v>2</v>
      </c>
      <c r="D228" s="45">
        <v>-3.9</v>
      </c>
      <c r="E228" s="45">
        <v>2142</v>
      </c>
      <c r="F228" s="45">
        <f t="shared" si="85"/>
        <v>2067</v>
      </c>
      <c r="G228" s="45">
        <v>474</v>
      </c>
      <c r="H228" s="45">
        <f t="shared" si="86"/>
        <v>75</v>
      </c>
      <c r="I228" s="45">
        <f t="shared" si="83"/>
        <v>37.501225267834002</v>
      </c>
      <c r="J228" s="45">
        <v>0</v>
      </c>
      <c r="K228" s="45">
        <f t="shared" si="87"/>
        <v>37.501225267834002</v>
      </c>
      <c r="L228" s="45">
        <f t="shared" si="88"/>
        <v>9.375</v>
      </c>
      <c r="M228" s="45">
        <f t="shared" si="89"/>
        <v>8.8074941213601843</v>
      </c>
      <c r="N228" s="45">
        <f t="shared" si="90"/>
        <v>-4.2554774291738173</v>
      </c>
      <c r="O228" s="45">
        <f t="shared" si="84"/>
        <v>-0.35547742917381742</v>
      </c>
      <c r="R228" s="45">
        <f t="shared" si="91"/>
        <v>-2.0656863929063594</v>
      </c>
      <c r="S228" s="45">
        <f t="shared" si="92"/>
        <v>1.8343136070936406</v>
      </c>
    </row>
    <row r="229" spans="1:19" x14ac:dyDescent="0.2">
      <c r="C229" s="45">
        <v>3</v>
      </c>
      <c r="D229" s="45">
        <v>-3.1</v>
      </c>
      <c r="E229" s="45">
        <v>2157</v>
      </c>
      <c r="F229" s="45">
        <f t="shared" si="85"/>
        <v>2067</v>
      </c>
      <c r="G229" s="45">
        <v>474</v>
      </c>
      <c r="H229" s="45">
        <f t="shared" si="86"/>
        <v>90</v>
      </c>
      <c r="I229" s="45">
        <f t="shared" si="83"/>
        <v>39.084850188786497</v>
      </c>
      <c r="J229" s="45">
        <v>0</v>
      </c>
      <c r="K229" s="45">
        <f t="shared" si="87"/>
        <v>39.084850188786497</v>
      </c>
      <c r="L229" s="45">
        <f t="shared" si="88"/>
        <v>11.25</v>
      </c>
      <c r="M229" s="45">
        <f t="shared" si="89"/>
        <v>9.5993065818364318</v>
      </c>
      <c r="N229" s="45">
        <f t="shared" si="90"/>
        <v>-3.4765413715997244</v>
      </c>
      <c r="O229" s="45">
        <f t="shared" si="84"/>
        <v>-0.37654137159972434</v>
      </c>
      <c r="R229" s="45">
        <f t="shared" si="91"/>
        <v>-1.3056256120952092</v>
      </c>
      <c r="S229" s="45">
        <f t="shared" si="92"/>
        <v>1.7943743879047909</v>
      </c>
    </row>
    <row r="230" spans="1:19" x14ac:dyDescent="0.2">
      <c r="C230" s="45">
        <v>4</v>
      </c>
      <c r="D230" s="45">
        <v>-2.1</v>
      </c>
      <c r="E230" s="45">
        <v>2188</v>
      </c>
      <c r="F230" s="45">
        <f t="shared" si="85"/>
        <v>2067</v>
      </c>
      <c r="G230" s="45">
        <v>474</v>
      </c>
      <c r="H230" s="45">
        <f t="shared" si="86"/>
        <v>121</v>
      </c>
      <c r="I230" s="45">
        <f t="shared" si="83"/>
        <v>41.655707406329007</v>
      </c>
      <c r="J230" s="45">
        <v>0</v>
      </c>
      <c r="K230" s="45">
        <f t="shared" si="87"/>
        <v>41.655707406329007</v>
      </c>
      <c r="L230" s="45">
        <f t="shared" si="88"/>
        <v>15.125</v>
      </c>
      <c r="M230" s="45">
        <f t="shared" si="89"/>
        <v>10.884735190607683</v>
      </c>
      <c r="N230" s="45">
        <f t="shared" si="90"/>
        <v>-2.2120163195349942</v>
      </c>
      <c r="O230" s="45">
        <f t="shared" si="84"/>
        <v>-0.11201631953499414</v>
      </c>
      <c r="R230" s="45">
        <f t="shared" si="91"/>
        <v>-7.1742690535684162E-2</v>
      </c>
      <c r="S230" s="45">
        <f t="shared" si="92"/>
        <v>2.0282573094643159</v>
      </c>
    </row>
    <row r="231" spans="1:19" x14ac:dyDescent="0.2">
      <c r="C231" s="45">
        <v>5</v>
      </c>
      <c r="D231" s="45">
        <v>-1.1000000000000001</v>
      </c>
      <c r="E231" s="45">
        <v>2215</v>
      </c>
      <c r="F231" s="45">
        <f t="shared" si="85"/>
        <v>2067</v>
      </c>
      <c r="G231" s="45">
        <v>476</v>
      </c>
      <c r="H231" s="45">
        <f t="shared" si="86"/>
        <v>148</v>
      </c>
      <c r="I231" s="45">
        <f t="shared" si="83"/>
        <v>43.40523430789915</v>
      </c>
      <c r="J231" s="45">
        <v>0</v>
      </c>
      <c r="K231" s="45">
        <f t="shared" si="87"/>
        <v>43.40523430789915</v>
      </c>
      <c r="L231" s="45">
        <f t="shared" si="88"/>
        <v>18.5</v>
      </c>
      <c r="M231" s="45">
        <f t="shared" si="89"/>
        <v>11.759498641392758</v>
      </c>
      <c r="N231" s="45">
        <f t="shared" si="90"/>
        <v>-1.351478215279089</v>
      </c>
      <c r="O231" s="45">
        <f t="shared" si="84"/>
        <v>-0.25147821527908887</v>
      </c>
      <c r="R231" s="45">
        <f t="shared" si="91"/>
        <v>0.76794274587290801</v>
      </c>
      <c r="S231" s="45">
        <f t="shared" si="92"/>
        <v>1.8679427458729081</v>
      </c>
    </row>
    <row r="232" spans="1:19" x14ac:dyDescent="0.2">
      <c r="C232" s="45">
        <v>6</v>
      </c>
      <c r="D232" s="45">
        <v>0</v>
      </c>
      <c r="E232" s="45">
        <v>2259</v>
      </c>
      <c r="F232" s="45">
        <f t="shared" si="85"/>
        <v>2067</v>
      </c>
      <c r="G232" s="45">
        <v>475</v>
      </c>
      <c r="H232" s="45">
        <f t="shared" si="86"/>
        <v>192</v>
      </c>
      <c r="I232" s="45">
        <f t="shared" si="83"/>
        <v>45.666024574070995</v>
      </c>
      <c r="J232" s="45">
        <v>0</v>
      </c>
      <c r="K232" s="45">
        <f t="shared" si="87"/>
        <v>45.666024574070995</v>
      </c>
      <c r="L232" s="45">
        <f t="shared" si="88"/>
        <v>24</v>
      </c>
      <c r="M232" s="45">
        <f t="shared" si="89"/>
        <v>12.889893774478679</v>
      </c>
      <c r="N232" s="45">
        <f t="shared" si="90"/>
        <v>-0.23946549456830901</v>
      </c>
      <c r="O232" s="45">
        <f t="shared" si="84"/>
        <v>-0.23946549456830901</v>
      </c>
      <c r="R232" s="45">
        <f t="shared" si="91"/>
        <v>1.8530090341220848</v>
      </c>
      <c r="S232" s="45">
        <f t="shared" si="92"/>
        <v>1.8530090341220848</v>
      </c>
    </row>
    <row r="233" spans="1:19" x14ac:dyDescent="0.2">
      <c r="C233" s="45">
        <v>7</v>
      </c>
      <c r="D233" s="45">
        <v>1</v>
      </c>
      <c r="E233" s="45">
        <v>2315</v>
      </c>
      <c r="F233" s="45">
        <f t="shared" si="85"/>
        <v>2067</v>
      </c>
      <c r="G233" s="45">
        <v>476</v>
      </c>
      <c r="H233" s="45">
        <f t="shared" si="86"/>
        <v>248</v>
      </c>
      <c r="I233" s="45">
        <f t="shared" si="83"/>
        <v>47.88903361652433</v>
      </c>
      <c r="J233" s="45">
        <v>0</v>
      </c>
      <c r="K233" s="45">
        <f t="shared" si="87"/>
        <v>47.88903361652433</v>
      </c>
      <c r="L233" s="45">
        <f t="shared" si="88"/>
        <v>31</v>
      </c>
      <c r="M233" s="45">
        <f t="shared" si="89"/>
        <v>14.001398295705346</v>
      </c>
      <c r="N233" s="45">
        <f t="shared" si="90"/>
        <v>0.85396381218866857</v>
      </c>
      <c r="O233" s="45">
        <f t="shared" si="84"/>
        <v>-0.14603618781133143</v>
      </c>
      <c r="R233" s="45">
        <f t="shared" si="91"/>
        <v>2.9199422240475617</v>
      </c>
      <c r="S233" s="45">
        <f t="shared" si="92"/>
        <v>1.9199422240475617</v>
      </c>
    </row>
    <row r="234" spans="1:19" x14ac:dyDescent="0.2">
      <c r="C234" s="45">
        <v>8</v>
      </c>
      <c r="D234" s="45">
        <v>2</v>
      </c>
      <c r="E234" s="45">
        <v>2388</v>
      </c>
      <c r="F234" s="45">
        <f t="shared" si="85"/>
        <v>2067</v>
      </c>
      <c r="G234" s="45">
        <v>476</v>
      </c>
      <c r="H234" s="45">
        <f t="shared" si="86"/>
        <v>321</v>
      </c>
      <c r="I234" s="45">
        <f t="shared" si="83"/>
        <v>50.130100648097439</v>
      </c>
      <c r="J234" s="45">
        <v>0</v>
      </c>
      <c r="K234" s="45">
        <f t="shared" si="87"/>
        <v>50.130100648097439</v>
      </c>
      <c r="L234" s="45">
        <f t="shared" si="88"/>
        <v>40.125</v>
      </c>
      <c r="M234" s="45">
        <f t="shared" si="89"/>
        <v>15.121931811491905</v>
      </c>
      <c r="N234" s="45">
        <f t="shared" si="90"/>
        <v>1.9562752845813183</v>
      </c>
      <c r="O234" s="45">
        <f t="shared" si="84"/>
        <v>-4.3724715418681726E-2</v>
      </c>
      <c r="R234" s="45">
        <f t="shared" si="91"/>
        <v>3.9955423458510797</v>
      </c>
      <c r="S234" s="45">
        <f t="shared" si="92"/>
        <v>1.9955423458510797</v>
      </c>
    </row>
    <row r="235" spans="1:19" x14ac:dyDescent="0.2">
      <c r="C235" s="45">
        <v>9</v>
      </c>
      <c r="D235" s="45">
        <v>4.0999999999999996</v>
      </c>
      <c r="E235" s="45">
        <v>2599</v>
      </c>
      <c r="F235" s="45">
        <f t="shared" si="85"/>
        <v>2067</v>
      </c>
      <c r="G235" s="45">
        <v>476</v>
      </c>
      <c r="H235" s="45">
        <f t="shared" si="86"/>
        <v>532</v>
      </c>
      <c r="I235" s="45">
        <f t="shared" si="83"/>
        <v>54.518232645900966</v>
      </c>
      <c r="J235" s="45">
        <v>0</v>
      </c>
      <c r="K235" s="45">
        <f t="shared" si="87"/>
        <v>54.518232645900966</v>
      </c>
      <c r="L235" s="45">
        <f t="shared" si="88"/>
        <v>66.5</v>
      </c>
      <c r="M235" s="45">
        <f t="shared" si="89"/>
        <v>17.315997810393668</v>
      </c>
      <c r="N235" s="45">
        <f t="shared" si="90"/>
        <v>4.1146615244416722</v>
      </c>
      <c r="O235" s="45">
        <f t="shared" si="84"/>
        <v>1.4661524441672569E-2</v>
      </c>
      <c r="R235" s="45">
        <f t="shared" si="91"/>
        <v>6.1016262981968836</v>
      </c>
      <c r="S235" s="45">
        <f t="shared" si="92"/>
        <v>2.001626298196884</v>
      </c>
    </row>
    <row r="236" spans="1:19" x14ac:dyDescent="0.2">
      <c r="C236" s="45">
        <v>10</v>
      </c>
      <c r="D236" s="45">
        <v>5</v>
      </c>
      <c r="E236" s="45">
        <v>2724</v>
      </c>
      <c r="F236" s="45">
        <f t="shared" si="85"/>
        <v>2067</v>
      </c>
      <c r="G236" s="45">
        <v>476</v>
      </c>
      <c r="H236" s="45">
        <f t="shared" si="86"/>
        <v>657</v>
      </c>
      <c r="I236" s="45">
        <f t="shared" si="83"/>
        <v>56.351307391195611</v>
      </c>
      <c r="J236" s="45">
        <v>0</v>
      </c>
      <c r="K236" s="45">
        <f t="shared" si="87"/>
        <v>56.351307391195611</v>
      </c>
      <c r="L236" s="45">
        <f t="shared" si="88"/>
        <v>82.125</v>
      </c>
      <c r="M236" s="45">
        <f t="shared" si="89"/>
        <v>18.232535183040991</v>
      </c>
      <c r="N236" s="45">
        <f t="shared" si="90"/>
        <v>5.0162942257505421</v>
      </c>
      <c r="O236" s="45">
        <f t="shared" si="84"/>
        <v>1.6294225750542068E-2</v>
      </c>
      <c r="R236" s="45">
        <f t="shared" si="91"/>
        <v>6.9814105222010454</v>
      </c>
      <c r="S236" s="45">
        <f t="shared" si="92"/>
        <v>1.9814105222010454</v>
      </c>
    </row>
    <row r="237" spans="1:19" x14ac:dyDescent="0.2">
      <c r="C237" s="45">
        <v>11</v>
      </c>
      <c r="D237" s="45">
        <v>6.1</v>
      </c>
      <c r="E237" s="45">
        <v>2921</v>
      </c>
      <c r="F237" s="45">
        <f t="shared" si="85"/>
        <v>2067</v>
      </c>
      <c r="G237" s="45">
        <v>476</v>
      </c>
      <c r="H237" s="45">
        <f t="shared" si="86"/>
        <v>854</v>
      </c>
      <c r="I237" s="45">
        <f t="shared" si="83"/>
        <v>58.629157413780099</v>
      </c>
      <c r="J237" s="45">
        <v>0</v>
      </c>
      <c r="K237" s="45">
        <f t="shared" si="87"/>
        <v>58.629157413780099</v>
      </c>
      <c r="L237" s="45">
        <f t="shared" si="88"/>
        <v>106.75</v>
      </c>
      <c r="M237" s="45">
        <f t="shared" si="89"/>
        <v>19.371460194333235</v>
      </c>
      <c r="N237" s="45">
        <f t="shared" si="90"/>
        <v>6.136698112341211</v>
      </c>
      <c r="O237" s="45">
        <f t="shared" si="84"/>
        <v>3.6698112341211342E-2</v>
      </c>
      <c r="R237" s="45">
        <f t="shared" si="91"/>
        <v>8.0746646405404725</v>
      </c>
      <c r="S237" s="45">
        <f t="shared" si="92"/>
        <v>1.9746646405404729</v>
      </c>
    </row>
    <row r="238" spans="1:19" x14ac:dyDescent="0.2">
      <c r="C238" s="45">
        <v>12</v>
      </c>
      <c r="D238" s="45">
        <v>7.2</v>
      </c>
      <c r="E238" s="45">
        <v>3191</v>
      </c>
      <c r="F238" s="45">
        <f t="shared" si="85"/>
        <v>2067</v>
      </c>
      <c r="G238" s="45">
        <v>476</v>
      </c>
      <c r="H238" s="45">
        <f t="shared" si="86"/>
        <v>1124</v>
      </c>
      <c r="I238" s="45">
        <f t="shared" si="83"/>
        <v>61.015326224660846</v>
      </c>
      <c r="J238" s="45">
        <v>0</v>
      </c>
      <c r="K238" s="45">
        <f t="shared" si="87"/>
        <v>61.015326224660846</v>
      </c>
      <c r="L238" s="45">
        <f t="shared" si="88"/>
        <v>140.5</v>
      </c>
      <c r="M238" s="45">
        <f t="shared" si="89"/>
        <v>20.564544599773605</v>
      </c>
      <c r="N238" s="45">
        <f t="shared" si="90"/>
        <v>7.3103806565233143</v>
      </c>
      <c r="O238" s="45">
        <f t="shared" si="84"/>
        <v>0.11038065652331408</v>
      </c>
      <c r="R238" s="45">
        <f t="shared" si="91"/>
        <v>9.2199063613226819</v>
      </c>
      <c r="S238" s="45">
        <f t="shared" si="92"/>
        <v>2.0199063613226818</v>
      </c>
    </row>
    <row r="239" spans="1:19" x14ac:dyDescent="0.2">
      <c r="C239" s="45">
        <v>13</v>
      </c>
      <c r="D239" s="45">
        <v>8.3000000000000007</v>
      </c>
      <c r="E239" s="45">
        <v>3499</v>
      </c>
      <c r="F239" s="45">
        <f t="shared" si="85"/>
        <v>2067</v>
      </c>
      <c r="G239" s="45">
        <v>476</v>
      </c>
      <c r="H239" s="45">
        <f t="shared" si="86"/>
        <v>1432</v>
      </c>
      <c r="I239" s="45">
        <f t="shared" si="83"/>
        <v>63.118860359436731</v>
      </c>
      <c r="J239" s="45">
        <v>0</v>
      </c>
      <c r="K239" s="45">
        <f t="shared" si="87"/>
        <v>63.118860359436731</v>
      </c>
      <c r="L239" s="45">
        <f t="shared" si="88"/>
        <v>179</v>
      </c>
      <c r="M239" s="45">
        <f t="shared" si="89"/>
        <v>21.616311667161551</v>
      </c>
      <c r="N239" s="45">
        <f t="shared" si="90"/>
        <v>8.345043956043348</v>
      </c>
      <c r="O239" s="45">
        <f t="shared" si="84"/>
        <v>4.5043956043347322E-2</v>
      </c>
      <c r="R239" s="45">
        <f t="shared" si="91"/>
        <v>10.229497569308371</v>
      </c>
      <c r="S239" s="45">
        <f t="shared" si="92"/>
        <v>1.9294975693083707</v>
      </c>
    </row>
    <row r="240" spans="1:19" x14ac:dyDescent="0.2">
      <c r="C240" s="45">
        <v>14</v>
      </c>
      <c r="D240" s="45">
        <v>9.4</v>
      </c>
      <c r="E240" s="45">
        <v>3963</v>
      </c>
      <c r="F240" s="45">
        <f t="shared" si="85"/>
        <v>2067</v>
      </c>
      <c r="G240" s="45">
        <v>475</v>
      </c>
      <c r="H240" s="45">
        <f t="shared" si="86"/>
        <v>1896</v>
      </c>
      <c r="I240" s="45">
        <f t="shared" si="83"/>
        <v>65.55676666004095</v>
      </c>
      <c r="J240" s="45">
        <v>0</v>
      </c>
      <c r="K240" s="45">
        <f t="shared" si="87"/>
        <v>65.55676666004095</v>
      </c>
      <c r="L240" s="45">
        <f t="shared" si="88"/>
        <v>237</v>
      </c>
      <c r="M240" s="45">
        <f t="shared" si="89"/>
        <v>22.835264817463656</v>
      </c>
      <c r="N240" s="45">
        <f t="shared" si="90"/>
        <v>9.5441745692352136</v>
      </c>
      <c r="O240" s="45">
        <f t="shared" si="84"/>
        <v>0.14417456923521321</v>
      </c>
      <c r="R240" s="45">
        <f t="shared" si="91"/>
        <v>11.399570698283362</v>
      </c>
      <c r="S240" s="45">
        <f t="shared" si="92"/>
        <v>1.9995706982833621</v>
      </c>
    </row>
    <row r="241" spans="1:19" x14ac:dyDescent="0.2">
      <c r="C241" s="45">
        <v>15</v>
      </c>
      <c r="D241" s="45">
        <v>10.4</v>
      </c>
      <c r="E241" s="45">
        <v>4480</v>
      </c>
      <c r="F241" s="45">
        <f t="shared" si="85"/>
        <v>2067</v>
      </c>
      <c r="G241" s="45">
        <v>476</v>
      </c>
      <c r="H241" s="45">
        <f t="shared" si="86"/>
        <v>2413</v>
      </c>
      <c r="I241" s="45">
        <f t="shared" si="83"/>
        <v>67.651146438175715</v>
      </c>
      <c r="J241" s="45">
        <v>0</v>
      </c>
      <c r="K241" s="45">
        <f t="shared" si="87"/>
        <v>67.651146438175715</v>
      </c>
      <c r="L241" s="45">
        <f t="shared" si="88"/>
        <v>301.625</v>
      </c>
      <c r="M241" s="45">
        <f t="shared" si="89"/>
        <v>23.882454706531039</v>
      </c>
      <c r="N241" s="45">
        <f t="shared" si="90"/>
        <v>10.574335124211814</v>
      </c>
      <c r="O241" s="45">
        <f t="shared" si="84"/>
        <v>0.17433512421181341</v>
      </c>
      <c r="R241" s="45">
        <f t="shared" si="91"/>
        <v>12.404768272799146</v>
      </c>
      <c r="S241" s="45">
        <f t="shared" si="92"/>
        <v>2.0047682727991454</v>
      </c>
    </row>
    <row r="242" spans="1:19" x14ac:dyDescent="0.2">
      <c r="C242" s="45">
        <v>16</v>
      </c>
      <c r="D242" s="45">
        <v>11.5</v>
      </c>
      <c r="E242" s="45">
        <v>2279</v>
      </c>
      <c r="F242" s="45">
        <f t="shared" si="85"/>
        <v>2067</v>
      </c>
      <c r="G242" s="45">
        <v>476</v>
      </c>
      <c r="H242" s="45">
        <f t="shared" si="86"/>
        <v>212</v>
      </c>
      <c r="I242" s="45">
        <f t="shared" si="83"/>
        <v>46.526717218575023</v>
      </c>
      <c r="J242" s="45">
        <v>21</v>
      </c>
      <c r="K242" s="45">
        <f t="shared" si="87"/>
        <v>67.526717218575016</v>
      </c>
      <c r="L242" s="45">
        <f t="shared" si="88"/>
        <v>26.5</v>
      </c>
      <c r="M242" s="45">
        <f t="shared" si="89"/>
        <v>13.320240096730698</v>
      </c>
      <c r="N242" s="45">
        <f>N$71*M242+O$71</f>
        <v>11.493598376781843</v>
      </c>
      <c r="O242" s="45">
        <f t="shared" si="84"/>
        <v>-6.4016232181565158E-3</v>
      </c>
      <c r="R242" s="45">
        <f>R$71*M242+S$71</f>
        <v>11.034910853006565</v>
      </c>
      <c r="S242" s="45">
        <f>R242-D242</f>
        <v>-0.46508914699343507</v>
      </c>
    </row>
    <row r="243" spans="1:19" x14ac:dyDescent="0.2">
      <c r="C243" s="45">
        <v>17</v>
      </c>
      <c r="D243" s="45">
        <v>12.7</v>
      </c>
      <c r="E243" s="45">
        <v>2356</v>
      </c>
      <c r="F243" s="45">
        <f t="shared" si="85"/>
        <v>2067</v>
      </c>
      <c r="G243" s="45">
        <v>476</v>
      </c>
      <c r="H243" s="45">
        <f t="shared" si="86"/>
        <v>289</v>
      </c>
      <c r="I243" s="45">
        <f t="shared" si="83"/>
        <v>49.217956855130957</v>
      </c>
      <c r="J243" s="45">
        <v>21</v>
      </c>
      <c r="K243" s="45">
        <f t="shared" si="87"/>
        <v>70.21795685513095</v>
      </c>
      <c r="L243" s="45">
        <f t="shared" si="88"/>
        <v>36.125</v>
      </c>
      <c r="M243" s="45">
        <f t="shared" si="89"/>
        <v>14.665859915008664</v>
      </c>
      <c r="N243" s="45">
        <f t="shared" ref="N243:N250" si="93">N$71*M243+O$71</f>
        <v>12.792010626119513</v>
      </c>
      <c r="O243" s="45">
        <f t="shared" si="84"/>
        <v>9.2010626119513717E-2</v>
      </c>
      <c r="R243" s="45">
        <f t="shared" ref="R243:R250" si="94">R$71*M243+S$71</f>
        <v>12.32872430828083</v>
      </c>
      <c r="S243" s="45">
        <f t="shared" ref="S243:S250" si="95">R243-D243</f>
        <v>-0.37127569171916974</v>
      </c>
    </row>
    <row r="244" spans="1:19" x14ac:dyDescent="0.2">
      <c r="C244" s="45">
        <v>18</v>
      </c>
      <c r="D244" s="45">
        <v>13.8</v>
      </c>
      <c r="E244" s="45">
        <v>2428</v>
      </c>
      <c r="F244" s="45">
        <f t="shared" si="85"/>
        <v>2067</v>
      </c>
      <c r="G244" s="45">
        <v>477</v>
      </c>
      <c r="H244" s="45">
        <f t="shared" si="86"/>
        <v>361</v>
      </c>
      <c r="I244" s="45">
        <f t="shared" si="83"/>
        <v>51.150144038113154</v>
      </c>
      <c r="J244" s="45">
        <v>21</v>
      </c>
      <c r="K244" s="45">
        <f t="shared" si="87"/>
        <v>72.150144038113154</v>
      </c>
      <c r="L244" s="45">
        <f t="shared" si="88"/>
        <v>45.125</v>
      </c>
      <c r="M244" s="45">
        <f t="shared" si="89"/>
        <v>15.631953506499762</v>
      </c>
      <c r="N244" s="45">
        <f t="shared" si="93"/>
        <v>13.724211338504938</v>
      </c>
      <c r="O244" s="45">
        <f t="shared" si="84"/>
        <v>-7.578866149506247E-2</v>
      </c>
      <c r="R244" s="45">
        <f t="shared" si="94"/>
        <v>13.257623296499521</v>
      </c>
      <c r="S244" s="45">
        <f t="shared" si="95"/>
        <v>-0.54237670350048006</v>
      </c>
    </row>
    <row r="245" spans="1:19" x14ac:dyDescent="0.2">
      <c r="C245" s="45">
        <v>19</v>
      </c>
      <c r="D245" s="45">
        <v>14.9</v>
      </c>
      <c r="E245" s="45">
        <v>2545</v>
      </c>
      <c r="F245" s="45">
        <f t="shared" si="85"/>
        <v>2067</v>
      </c>
      <c r="G245" s="45">
        <v>478</v>
      </c>
      <c r="H245" s="45">
        <f t="shared" si="86"/>
        <v>478</v>
      </c>
      <c r="I245" s="45">
        <f t="shared" si="83"/>
        <v>53.588557932242374</v>
      </c>
      <c r="J245" s="45">
        <v>21</v>
      </c>
      <c r="K245" s="45">
        <f t="shared" si="87"/>
        <v>74.588557932242367</v>
      </c>
      <c r="L245" s="45">
        <f t="shared" si="88"/>
        <v>59.75</v>
      </c>
      <c r="M245" s="45">
        <f t="shared" si="89"/>
        <v>16.851160453564372</v>
      </c>
      <c r="N245" s="45">
        <f t="shared" si="93"/>
        <v>14.900645583187908</v>
      </c>
      <c r="O245" s="45">
        <f t="shared" si="84"/>
        <v>6.4558318790730596E-4</v>
      </c>
      <c r="R245" s="45">
        <f t="shared" si="94"/>
        <v>14.429890776102145</v>
      </c>
      <c r="S245" s="45">
        <f t="shared" si="95"/>
        <v>-0.4701092238978557</v>
      </c>
    </row>
    <row r="246" spans="1:19" x14ac:dyDescent="0.2">
      <c r="C246" s="45">
        <v>20</v>
      </c>
      <c r="D246" s="45">
        <v>15.8</v>
      </c>
      <c r="E246" s="45">
        <v>2661</v>
      </c>
      <c r="F246" s="45">
        <f t="shared" si="85"/>
        <v>2067</v>
      </c>
      <c r="G246" s="45">
        <v>477</v>
      </c>
      <c r="H246" s="45">
        <f t="shared" si="86"/>
        <v>594</v>
      </c>
      <c r="I246" s="45">
        <f t="shared" si="83"/>
        <v>55.475728899623874</v>
      </c>
      <c r="J246" s="45">
        <v>21</v>
      </c>
      <c r="K246" s="45">
        <f t="shared" si="87"/>
        <v>76.475728899623874</v>
      </c>
      <c r="L246" s="45">
        <f t="shared" si="88"/>
        <v>74.25</v>
      </c>
      <c r="M246" s="45">
        <f t="shared" si="89"/>
        <v>17.794745937255119</v>
      </c>
      <c r="N246" s="45">
        <f t="shared" si="93"/>
        <v>15.811127826150974</v>
      </c>
      <c r="O246" s="45">
        <f t="shared" si="84"/>
        <v>1.1127826150973519E-2</v>
      </c>
      <c r="R246" s="45">
        <f t="shared" si="94"/>
        <v>15.337148218670794</v>
      </c>
      <c r="S246" s="45">
        <f t="shared" si="95"/>
        <v>-0.46285178132920635</v>
      </c>
    </row>
    <row r="247" spans="1:19" x14ac:dyDescent="0.2">
      <c r="C247" s="45">
        <v>21</v>
      </c>
      <c r="D247" s="45">
        <v>16.899999999999999</v>
      </c>
      <c r="E247" s="45">
        <v>2832</v>
      </c>
      <c r="F247" s="45">
        <f t="shared" si="85"/>
        <v>2067</v>
      </c>
      <c r="G247" s="45">
        <v>477</v>
      </c>
      <c r="H247" s="45">
        <f t="shared" si="86"/>
        <v>765</v>
      </c>
      <c r="I247" s="45">
        <f t="shared" si="83"/>
        <v>57.673228703072354</v>
      </c>
      <c r="J247" s="45">
        <v>21</v>
      </c>
      <c r="K247" s="45">
        <f t="shared" si="87"/>
        <v>78.673228703072354</v>
      </c>
      <c r="L247" s="45">
        <f t="shared" si="88"/>
        <v>95.625</v>
      </c>
      <c r="M247" s="45">
        <f t="shared" si="89"/>
        <v>18.893495838979359</v>
      </c>
      <c r="N247" s="45">
        <f t="shared" si="93"/>
        <v>16.871330947403322</v>
      </c>
      <c r="O247" s="45">
        <f t="shared" si="84"/>
        <v>-2.8669052596676181E-2</v>
      </c>
      <c r="R247" s="45">
        <f t="shared" si="94"/>
        <v>16.393596249178653</v>
      </c>
      <c r="S247" s="45">
        <f t="shared" si="95"/>
        <v>-0.50640375082134526</v>
      </c>
    </row>
    <row r="248" spans="1:19" x14ac:dyDescent="0.2">
      <c r="C248" s="45">
        <v>22</v>
      </c>
      <c r="D248" s="45">
        <v>17.899999999999999</v>
      </c>
      <c r="E248" s="45">
        <v>3050</v>
      </c>
      <c r="F248" s="45">
        <f t="shared" si="85"/>
        <v>2067</v>
      </c>
      <c r="G248" s="45">
        <v>477</v>
      </c>
      <c r="H248" s="45">
        <f t="shared" si="86"/>
        <v>983</v>
      </c>
      <c r="I248" s="45">
        <f t="shared" si="83"/>
        <v>59.851070356642708</v>
      </c>
      <c r="J248" s="45">
        <v>21</v>
      </c>
      <c r="K248" s="45">
        <f t="shared" si="87"/>
        <v>80.851070356642708</v>
      </c>
      <c r="L248" s="45">
        <f t="shared" si="88"/>
        <v>122.875</v>
      </c>
      <c r="M248" s="45">
        <f t="shared" si="89"/>
        <v>19.982416665764539</v>
      </c>
      <c r="N248" s="45">
        <f t="shared" si="93"/>
        <v>17.922049821227695</v>
      </c>
      <c r="O248" s="45">
        <f t="shared" si="84"/>
        <v>2.2049821227696498E-2</v>
      </c>
      <c r="R248" s="45">
        <f t="shared" si="94"/>
        <v>17.440593624132603</v>
      </c>
      <c r="S248" s="45">
        <f t="shared" si="95"/>
        <v>-0.45940637586739541</v>
      </c>
    </row>
    <row r="249" spans="1:19" x14ac:dyDescent="0.2">
      <c r="C249" s="45">
        <v>23</v>
      </c>
      <c r="D249" s="45">
        <v>19</v>
      </c>
      <c r="E249" s="45">
        <v>3364</v>
      </c>
      <c r="F249" s="45">
        <f t="shared" si="85"/>
        <v>2067</v>
      </c>
      <c r="G249" s="45">
        <v>476</v>
      </c>
      <c r="H249" s="45">
        <f t="shared" si="86"/>
        <v>1297</v>
      </c>
      <c r="I249" s="45">
        <f t="shared" si="83"/>
        <v>62.258799521681603</v>
      </c>
      <c r="J249" s="45">
        <v>21</v>
      </c>
      <c r="K249" s="45">
        <f t="shared" si="87"/>
        <v>83.258799521681595</v>
      </c>
      <c r="L249" s="45">
        <f t="shared" si="88"/>
        <v>162.125</v>
      </c>
      <c r="M249" s="45">
        <f t="shared" si="89"/>
        <v>21.186281248283983</v>
      </c>
      <c r="N249" s="45">
        <f t="shared" si="93"/>
        <v>19.083679948292406</v>
      </c>
      <c r="O249" s="45">
        <f t="shared" si="84"/>
        <v>8.3679948292406436E-2</v>
      </c>
      <c r="R249" s="45">
        <f t="shared" si="94"/>
        <v>18.59810942022505</v>
      </c>
      <c r="S249" s="45">
        <f t="shared" si="95"/>
        <v>-0.40189057977494969</v>
      </c>
    </row>
    <row r="250" spans="1:19" x14ac:dyDescent="0.2">
      <c r="C250" s="45">
        <v>24</v>
      </c>
      <c r="D250" s="45">
        <v>20.5</v>
      </c>
      <c r="E250" s="45">
        <v>3963</v>
      </c>
      <c r="F250" s="45">
        <f t="shared" si="85"/>
        <v>2067</v>
      </c>
      <c r="G250" s="45">
        <v>476</v>
      </c>
      <c r="H250" s="45">
        <f t="shared" si="86"/>
        <v>1896</v>
      </c>
      <c r="I250" s="45">
        <f t="shared" si="83"/>
        <v>65.55676666004095</v>
      </c>
      <c r="J250" s="45">
        <v>21</v>
      </c>
      <c r="K250" s="45">
        <f t="shared" si="87"/>
        <v>86.55676666004095</v>
      </c>
      <c r="L250" s="45">
        <f t="shared" si="88"/>
        <v>237</v>
      </c>
      <c r="M250" s="45">
        <f t="shared" si="89"/>
        <v>22.835264817463656</v>
      </c>
      <c r="N250" s="45">
        <f t="shared" si="93"/>
        <v>20.674813220927632</v>
      </c>
      <c r="O250" s="45">
        <f t="shared" si="84"/>
        <v>0.17481322092763207</v>
      </c>
      <c r="R250" s="45">
        <f t="shared" si="94"/>
        <v>20.183607121991304</v>
      </c>
      <c r="S250" s="45">
        <f t="shared" si="95"/>
        <v>-0.31639287800869553</v>
      </c>
    </row>
    <row r="253" spans="1:19" x14ac:dyDescent="0.2">
      <c r="D253" s="45" t="s">
        <v>22</v>
      </c>
      <c r="E253" s="45">
        <f>(D256-D271)/(I256-I271)</f>
        <v>0.47112505717357689</v>
      </c>
      <c r="F253" s="45">
        <f>(D272-D280)/(I272-I280)</f>
        <v>0.46620631340531093</v>
      </c>
    </row>
    <row r="254" spans="1:19" x14ac:dyDescent="0.2">
      <c r="D254" s="45" t="s">
        <v>23</v>
      </c>
      <c r="E254" s="45">
        <f>D256-E253*I256</f>
        <v>-21.569043467599876</v>
      </c>
      <c r="F254" s="45">
        <f>D272-F253*I272</f>
        <v>-10.209808513506166</v>
      </c>
    </row>
    <row r="255" spans="1:19" x14ac:dyDescent="0.2">
      <c r="A255" s="9" t="s">
        <v>25</v>
      </c>
      <c r="B255" s="45" t="s">
        <v>7</v>
      </c>
      <c r="C255" s="45" t="s">
        <v>3</v>
      </c>
      <c r="D255" s="45" t="s">
        <v>5</v>
      </c>
      <c r="E255" s="45" t="s">
        <v>4</v>
      </c>
      <c r="F255" s="45" t="s">
        <v>6</v>
      </c>
      <c r="G255" s="45" t="s">
        <v>8</v>
      </c>
      <c r="H255" s="45" t="s">
        <v>10</v>
      </c>
      <c r="I255" s="45" t="s">
        <v>11</v>
      </c>
      <c r="J255" s="45" t="s">
        <v>35</v>
      </c>
      <c r="K255" s="45" t="s">
        <v>36</v>
      </c>
      <c r="L255" s="45" t="s">
        <v>56</v>
      </c>
      <c r="M255" s="45" t="s">
        <v>11</v>
      </c>
      <c r="O255" s="45" t="s">
        <v>57</v>
      </c>
      <c r="S255" s="45" t="s">
        <v>57</v>
      </c>
    </row>
    <row r="256" spans="1:19" x14ac:dyDescent="0.2">
      <c r="A256" s="9"/>
      <c r="C256" s="45">
        <v>0</v>
      </c>
      <c r="D256" s="45">
        <v>-5.4</v>
      </c>
      <c r="E256" s="45">
        <v>2119</v>
      </c>
      <c r="F256" s="45">
        <f>2105-38</f>
        <v>2067</v>
      </c>
      <c r="G256" s="45">
        <v>440</v>
      </c>
      <c r="H256" s="45">
        <f>E256-F256</f>
        <v>52</v>
      </c>
      <c r="I256" s="45">
        <f t="shared" ref="I256:I280" si="96">20*LOG10(H256)</f>
        <v>34.320066872695982</v>
      </c>
      <c r="J256" s="45">
        <v>0</v>
      </c>
      <c r="K256" s="45">
        <f>I256+J256</f>
        <v>34.320066872695982</v>
      </c>
      <c r="L256" s="45">
        <f>H256/8</f>
        <v>6.5</v>
      </c>
      <c r="M256" s="45">
        <f>10*LOG10(L256*830/1024)</f>
        <v>7.2169149237911761</v>
      </c>
      <c r="N256" s="45">
        <f>N$72*M256+O$72</f>
        <v>-5.820190730942997</v>
      </c>
      <c r="O256" s="45">
        <f t="shared" ref="O256:O280" si="97">N256-D256</f>
        <v>-0.42019073094299664</v>
      </c>
      <c r="R256" s="45">
        <f>R$72*M256+S$72</f>
        <v>-3.5924833646528498</v>
      </c>
      <c r="S256" s="45">
        <f>R256-D256</f>
        <v>1.8075166353471506</v>
      </c>
    </row>
    <row r="257" spans="3:19" x14ac:dyDescent="0.2">
      <c r="C257" s="45">
        <v>1</v>
      </c>
      <c r="D257" s="45">
        <v>-4.3</v>
      </c>
      <c r="E257" s="45">
        <v>2130</v>
      </c>
      <c r="F257" s="45">
        <f t="shared" ref="F257:F280" si="98">2105-38</f>
        <v>2067</v>
      </c>
      <c r="G257" s="45">
        <v>440</v>
      </c>
      <c r="H257" s="45">
        <f t="shared" ref="H257:H280" si="99">E257-F257</f>
        <v>63</v>
      </c>
      <c r="I257" s="45">
        <f t="shared" si="96"/>
        <v>35.986810989071635</v>
      </c>
      <c r="J257" s="45">
        <v>0</v>
      </c>
      <c r="K257" s="45">
        <f t="shared" ref="K257:K280" si="100">I257+J257</f>
        <v>35.986810989071635</v>
      </c>
      <c r="L257" s="45">
        <f t="shared" ref="L257:L280" si="101">H257/8</f>
        <v>7.875</v>
      </c>
      <c r="M257" s="45">
        <f t="shared" ref="M257:M280" si="102">10*LOG10(L257*830/1024)</f>
        <v>8.0502869819789993</v>
      </c>
      <c r="N257" s="45">
        <f t="shared" ref="N257:N271" si="103">N$72*M257+O$72</f>
        <v>-5.0003709151411675</v>
      </c>
      <c r="O257" s="45">
        <f t="shared" si="97"/>
        <v>-0.70037091514116767</v>
      </c>
      <c r="R257" s="45">
        <f t="shared" ref="R257:R271" si="104">R$72*M257+S$72</f>
        <v>-2.7925295259983587</v>
      </c>
      <c r="S257" s="45">
        <f t="shared" ref="S257:S271" si="105">R257-D257</f>
        <v>1.5074704740016411</v>
      </c>
    </row>
    <row r="258" spans="3:19" x14ac:dyDescent="0.2">
      <c r="C258" s="45">
        <v>2</v>
      </c>
      <c r="D258" s="45">
        <v>-3.4</v>
      </c>
      <c r="E258" s="45">
        <v>2155</v>
      </c>
      <c r="F258" s="45">
        <f t="shared" si="98"/>
        <v>2067</v>
      </c>
      <c r="G258" s="45">
        <v>440</v>
      </c>
      <c r="H258" s="45">
        <f t="shared" si="99"/>
        <v>88</v>
      </c>
      <c r="I258" s="45">
        <f t="shared" si="96"/>
        <v>38.889653443003375</v>
      </c>
      <c r="J258" s="45">
        <v>0</v>
      </c>
      <c r="K258" s="45">
        <f t="shared" si="100"/>
        <v>38.889653443003375</v>
      </c>
      <c r="L258" s="45">
        <f t="shared" si="101"/>
        <v>11</v>
      </c>
      <c r="M258" s="45">
        <f t="shared" si="102"/>
        <v>9.5017082089448692</v>
      </c>
      <c r="N258" s="45">
        <f t="shared" si="103"/>
        <v>-3.5725526060782471</v>
      </c>
      <c r="O258" s="45">
        <f t="shared" si="97"/>
        <v>-0.17255260607824718</v>
      </c>
      <c r="R258" s="45">
        <f t="shared" si="104"/>
        <v>-1.399310290233819</v>
      </c>
      <c r="S258" s="45">
        <f t="shared" si="105"/>
        <v>2.0006897097661809</v>
      </c>
    </row>
    <row r="259" spans="3:19" x14ac:dyDescent="0.2">
      <c r="C259" s="45">
        <v>3</v>
      </c>
      <c r="D259" s="45">
        <v>-2.6</v>
      </c>
      <c r="E259" s="45">
        <v>2172</v>
      </c>
      <c r="F259" s="45">
        <f t="shared" si="98"/>
        <v>2067</v>
      </c>
      <c r="G259" s="45">
        <v>440</v>
      </c>
      <c r="H259" s="45">
        <f t="shared" si="99"/>
        <v>105</v>
      </c>
      <c r="I259" s="45">
        <f t="shared" si="96"/>
        <v>40.423785981398765</v>
      </c>
      <c r="J259" s="45">
        <v>0</v>
      </c>
      <c r="K259" s="45">
        <f t="shared" si="100"/>
        <v>40.423785981398765</v>
      </c>
      <c r="L259" s="45">
        <f t="shared" si="101"/>
        <v>13.125</v>
      </c>
      <c r="M259" s="45">
        <f t="shared" si="102"/>
        <v>10.268774478142564</v>
      </c>
      <c r="N259" s="45">
        <f t="shared" si="103"/>
        <v>-2.8179603188243334</v>
      </c>
      <c r="O259" s="45">
        <f t="shared" si="97"/>
        <v>-0.21796031882433331</v>
      </c>
      <c r="R259" s="45">
        <f t="shared" si="104"/>
        <v>-0.66300337843095214</v>
      </c>
      <c r="S259" s="45">
        <f t="shared" si="105"/>
        <v>1.9369966215690479</v>
      </c>
    </row>
    <row r="260" spans="3:19" x14ac:dyDescent="0.2">
      <c r="C260" s="45">
        <v>4</v>
      </c>
      <c r="D260" s="45">
        <v>-1.5</v>
      </c>
      <c r="E260" s="45">
        <v>2206</v>
      </c>
      <c r="F260" s="45">
        <f t="shared" si="98"/>
        <v>2067</v>
      </c>
      <c r="G260" s="45">
        <v>440</v>
      </c>
      <c r="H260" s="45">
        <f t="shared" si="99"/>
        <v>139</v>
      </c>
      <c r="I260" s="45">
        <f t="shared" si="96"/>
        <v>42.860296005081899</v>
      </c>
      <c r="J260" s="45">
        <v>0</v>
      </c>
      <c r="K260" s="45">
        <f t="shared" si="100"/>
        <v>42.860296005081899</v>
      </c>
      <c r="L260" s="45">
        <f t="shared" si="101"/>
        <v>17.375</v>
      </c>
      <c r="M260" s="45">
        <f t="shared" si="102"/>
        <v>11.487029489984135</v>
      </c>
      <c r="N260" s="45">
        <f t="shared" si="103"/>
        <v>-1.6195164910106161</v>
      </c>
      <c r="O260" s="45">
        <f t="shared" si="97"/>
        <v>-0.11951649101061612</v>
      </c>
      <c r="R260" s="45">
        <f t="shared" si="104"/>
        <v>0.50639960743577106</v>
      </c>
      <c r="S260" s="45">
        <f t="shared" si="105"/>
        <v>2.0063996074357711</v>
      </c>
    </row>
    <row r="261" spans="3:19" x14ac:dyDescent="0.2">
      <c r="C261" s="45">
        <v>5</v>
      </c>
      <c r="D261" s="45">
        <v>-0.5</v>
      </c>
      <c r="E261" s="45">
        <v>2241</v>
      </c>
      <c r="F261" s="45">
        <f t="shared" si="98"/>
        <v>2067</v>
      </c>
      <c r="G261" s="45">
        <v>440</v>
      </c>
      <c r="H261" s="45">
        <f t="shared" si="99"/>
        <v>174</v>
      </c>
      <c r="I261" s="45">
        <f t="shared" si="96"/>
        <v>44.810984965651997</v>
      </c>
      <c r="J261" s="45">
        <v>0</v>
      </c>
      <c r="K261" s="45">
        <f t="shared" si="100"/>
        <v>44.810984965651997</v>
      </c>
      <c r="L261" s="45">
        <f t="shared" si="101"/>
        <v>21.75</v>
      </c>
      <c r="M261" s="45">
        <f t="shared" si="102"/>
        <v>12.46237397026918</v>
      </c>
      <c r="N261" s="45">
        <f t="shared" si="103"/>
        <v>-0.66003299943619176</v>
      </c>
      <c r="O261" s="45">
        <f t="shared" si="97"/>
        <v>-0.16003299943619176</v>
      </c>
      <c r="R261" s="45">
        <f t="shared" si="104"/>
        <v>1.4426327740613853</v>
      </c>
      <c r="S261" s="45">
        <f t="shared" si="105"/>
        <v>1.9426327740613853</v>
      </c>
    </row>
    <row r="262" spans="3:19" x14ac:dyDescent="0.2">
      <c r="C262" s="45">
        <v>6</v>
      </c>
      <c r="D262" s="45">
        <v>0.5</v>
      </c>
      <c r="E262" s="45">
        <v>2295</v>
      </c>
      <c r="F262" s="45">
        <f t="shared" si="98"/>
        <v>2067</v>
      </c>
      <c r="G262" s="45">
        <v>440</v>
      </c>
      <c r="H262" s="45">
        <f t="shared" si="99"/>
        <v>228</v>
      </c>
      <c r="I262" s="45">
        <f t="shared" si="96"/>
        <v>47.158696940009079</v>
      </c>
      <c r="J262" s="45">
        <v>0</v>
      </c>
      <c r="K262" s="45">
        <f t="shared" si="100"/>
        <v>47.158696940009079</v>
      </c>
      <c r="L262" s="45">
        <f t="shared" si="101"/>
        <v>28.5</v>
      </c>
      <c r="M262" s="45">
        <f t="shared" si="102"/>
        <v>13.636229957447721</v>
      </c>
      <c r="N262" s="45">
        <f t="shared" si="103"/>
        <v>0.49473381777535153</v>
      </c>
      <c r="O262" s="45">
        <f t="shared" si="97"/>
        <v>-5.2661822246484746E-3</v>
      </c>
      <c r="R262" s="45">
        <f t="shared" si="104"/>
        <v>2.5694171361540672</v>
      </c>
      <c r="S262" s="45">
        <f t="shared" si="105"/>
        <v>2.0694171361540672</v>
      </c>
    </row>
    <row r="263" spans="3:19" x14ac:dyDescent="0.2">
      <c r="C263" s="45">
        <v>7</v>
      </c>
      <c r="D263" s="45">
        <v>1.5</v>
      </c>
      <c r="E263" s="45">
        <v>2362</v>
      </c>
      <c r="F263" s="45">
        <f t="shared" si="98"/>
        <v>2067</v>
      </c>
      <c r="G263" s="45">
        <v>440</v>
      </c>
      <c r="H263" s="45">
        <f t="shared" si="99"/>
        <v>295</v>
      </c>
      <c r="I263" s="45">
        <f t="shared" si="96"/>
        <v>49.396440319563261</v>
      </c>
      <c r="J263" s="45">
        <v>0</v>
      </c>
      <c r="K263" s="45">
        <f t="shared" si="100"/>
        <v>49.396440319563261</v>
      </c>
      <c r="L263" s="45">
        <f t="shared" si="101"/>
        <v>36.875</v>
      </c>
      <c r="M263" s="45">
        <f t="shared" si="102"/>
        <v>14.755101647224812</v>
      </c>
      <c r="N263" s="45">
        <f t="shared" si="103"/>
        <v>1.5954104886653706</v>
      </c>
      <c r="O263" s="45">
        <f t="shared" si="97"/>
        <v>9.5410488665370607E-2</v>
      </c>
      <c r="R263" s="45">
        <f t="shared" si="104"/>
        <v>3.6434220711710967</v>
      </c>
      <c r="S263" s="45">
        <f t="shared" si="105"/>
        <v>2.1434220711710967</v>
      </c>
    </row>
    <row r="264" spans="3:19" x14ac:dyDescent="0.2">
      <c r="C264" s="45">
        <v>8</v>
      </c>
      <c r="D264" s="45">
        <v>2.6</v>
      </c>
      <c r="E264" s="45">
        <v>2446</v>
      </c>
      <c r="F264" s="45">
        <f t="shared" si="98"/>
        <v>2067</v>
      </c>
      <c r="G264" s="45">
        <v>440</v>
      </c>
      <c r="H264" s="45">
        <f t="shared" si="99"/>
        <v>379</v>
      </c>
      <c r="I264" s="45">
        <f t="shared" si="96"/>
        <v>51.572784199361443</v>
      </c>
      <c r="J264" s="45">
        <v>0</v>
      </c>
      <c r="K264" s="45">
        <f t="shared" si="100"/>
        <v>51.572784199361443</v>
      </c>
      <c r="L264" s="45">
        <f t="shared" si="101"/>
        <v>47.375</v>
      </c>
      <c r="M264" s="45">
        <f t="shared" si="102"/>
        <v>15.843273587123907</v>
      </c>
      <c r="N264" s="45">
        <f t="shared" si="103"/>
        <v>2.6658866470197626</v>
      </c>
      <c r="O264" s="45">
        <f t="shared" si="97"/>
        <v>6.5886647019762545E-2</v>
      </c>
      <c r="R264" s="45">
        <f t="shared" si="104"/>
        <v>4.6879583162802376</v>
      </c>
      <c r="S264" s="45">
        <f t="shared" si="105"/>
        <v>2.0879583162802375</v>
      </c>
    </row>
    <row r="265" spans="3:19" x14ac:dyDescent="0.2">
      <c r="C265" s="45">
        <v>9</v>
      </c>
      <c r="D265" s="45">
        <v>4.7</v>
      </c>
      <c r="E265" s="45">
        <v>2697</v>
      </c>
      <c r="F265" s="45">
        <f t="shared" si="98"/>
        <v>2067</v>
      </c>
      <c r="G265" s="45">
        <v>440</v>
      </c>
      <c r="H265" s="45">
        <f t="shared" si="99"/>
        <v>630</v>
      </c>
      <c r="I265" s="45">
        <f t="shared" si="96"/>
        <v>55.986810989071635</v>
      </c>
      <c r="J265" s="45">
        <v>0</v>
      </c>
      <c r="K265" s="45">
        <f t="shared" si="100"/>
        <v>55.986810989071635</v>
      </c>
      <c r="L265" s="45">
        <f t="shared" si="101"/>
        <v>78.75</v>
      </c>
      <c r="M265" s="45">
        <f t="shared" si="102"/>
        <v>18.050286981978999</v>
      </c>
      <c r="N265" s="45">
        <f t="shared" si="103"/>
        <v>4.8370097331197819</v>
      </c>
      <c r="O265" s="45">
        <f t="shared" si="97"/>
        <v>0.13700973311978171</v>
      </c>
      <c r="R265" s="45">
        <f t="shared" si="104"/>
        <v>6.8064704740016424</v>
      </c>
      <c r="S265" s="45">
        <f t="shared" si="105"/>
        <v>2.1064704740016422</v>
      </c>
    </row>
    <row r="266" spans="3:19" x14ac:dyDescent="0.2">
      <c r="C266" s="45">
        <v>10</v>
      </c>
      <c r="D266" s="45">
        <v>5.6</v>
      </c>
      <c r="E266" s="45">
        <v>2844</v>
      </c>
      <c r="F266" s="45">
        <f t="shared" si="98"/>
        <v>2067</v>
      </c>
      <c r="G266" s="45">
        <v>440</v>
      </c>
      <c r="H266" s="45">
        <f t="shared" si="99"/>
        <v>777</v>
      </c>
      <c r="I266" s="45">
        <f t="shared" si="96"/>
        <v>57.808420376018283</v>
      </c>
      <c r="J266" s="45">
        <v>0</v>
      </c>
      <c r="K266" s="45">
        <f t="shared" si="100"/>
        <v>57.808420376018283</v>
      </c>
      <c r="L266" s="45">
        <f t="shared" si="101"/>
        <v>97.125</v>
      </c>
      <c r="M266" s="45">
        <f t="shared" si="102"/>
        <v>18.961091675452327</v>
      </c>
      <c r="N266" s="45">
        <f t="shared" si="103"/>
        <v>5.7330029797117561</v>
      </c>
      <c r="O266" s="45">
        <f t="shared" si="97"/>
        <v>0.13300297971175645</v>
      </c>
      <c r="R266" s="45">
        <f t="shared" si="104"/>
        <v>7.6807518992666886</v>
      </c>
      <c r="S266" s="45">
        <f t="shared" si="105"/>
        <v>2.0807518992666889</v>
      </c>
    </row>
    <row r="267" spans="3:19" x14ac:dyDescent="0.2">
      <c r="C267" s="45">
        <v>11</v>
      </c>
      <c r="D267" s="45">
        <v>6.6</v>
      </c>
      <c r="E267" s="45">
        <v>3073</v>
      </c>
      <c r="F267" s="45">
        <f t="shared" si="98"/>
        <v>2067</v>
      </c>
      <c r="G267" s="45">
        <v>439</v>
      </c>
      <c r="H267" s="45">
        <f t="shared" si="99"/>
        <v>1006</v>
      </c>
      <c r="I267" s="45">
        <f t="shared" si="96"/>
        <v>60.051959614398172</v>
      </c>
      <c r="J267" s="45">
        <v>0</v>
      </c>
      <c r="K267" s="45">
        <f t="shared" si="100"/>
        <v>60.051959614398172</v>
      </c>
      <c r="L267" s="45">
        <f t="shared" si="101"/>
        <v>125.75</v>
      </c>
      <c r="M267" s="45">
        <f t="shared" si="102"/>
        <v>20.082861294642271</v>
      </c>
      <c r="N267" s="45">
        <f t="shared" si="103"/>
        <v>6.8365304540743779</v>
      </c>
      <c r="O267" s="45">
        <f t="shared" si="97"/>
        <v>0.23653045407437823</v>
      </c>
      <c r="R267" s="45">
        <f t="shared" si="104"/>
        <v>8.7575385567271162</v>
      </c>
      <c r="S267" s="45">
        <f t="shared" si="105"/>
        <v>2.1575385567271166</v>
      </c>
    </row>
    <row r="268" spans="3:19" x14ac:dyDescent="0.2">
      <c r="C268" s="45">
        <v>12</v>
      </c>
      <c r="D268" s="45">
        <v>7.8</v>
      </c>
      <c r="E268" s="45">
        <v>3411</v>
      </c>
      <c r="F268" s="45">
        <f t="shared" si="98"/>
        <v>2067</v>
      </c>
      <c r="G268" s="45">
        <v>441</v>
      </c>
      <c r="H268" s="45">
        <f t="shared" si="99"/>
        <v>1344</v>
      </c>
      <c r="I268" s="45">
        <f t="shared" si="96"/>
        <v>62.567985374356134</v>
      </c>
      <c r="J268" s="45">
        <v>0</v>
      </c>
      <c r="K268" s="45">
        <f t="shared" si="100"/>
        <v>62.567985374356134</v>
      </c>
      <c r="L268" s="45">
        <f t="shared" si="101"/>
        <v>168</v>
      </c>
      <c r="M268" s="45">
        <f t="shared" si="102"/>
        <v>21.340874174621248</v>
      </c>
      <c r="N268" s="45">
        <f t="shared" si="103"/>
        <v>8.0740856101512009</v>
      </c>
      <c r="O268" s="45">
        <f t="shared" si="97"/>
        <v>0.27408561015120103</v>
      </c>
      <c r="R268" s="45">
        <f t="shared" si="104"/>
        <v>9.9651051202189365</v>
      </c>
      <c r="S268" s="45">
        <f t="shared" si="105"/>
        <v>2.1651051202189366</v>
      </c>
    </row>
    <row r="269" spans="3:19" x14ac:dyDescent="0.2">
      <c r="C269" s="45">
        <v>13</v>
      </c>
      <c r="D269" s="45">
        <v>8.9</v>
      </c>
      <c r="E269" s="45">
        <v>3785</v>
      </c>
      <c r="F269" s="45">
        <f t="shared" si="98"/>
        <v>2067</v>
      </c>
      <c r="G269" s="45">
        <v>441</v>
      </c>
      <c r="H269" s="45">
        <f t="shared" si="99"/>
        <v>1718</v>
      </c>
      <c r="I269" s="45">
        <f t="shared" si="96"/>
        <v>64.700463189904468</v>
      </c>
      <c r="J269" s="45">
        <v>0</v>
      </c>
      <c r="K269" s="45">
        <f t="shared" si="100"/>
        <v>64.700463189904468</v>
      </c>
      <c r="L269" s="45">
        <f t="shared" si="101"/>
        <v>214.75</v>
      </c>
      <c r="M269" s="45">
        <f t="shared" si="102"/>
        <v>22.407113082395419</v>
      </c>
      <c r="N269" s="45">
        <f t="shared" si="103"/>
        <v>9.1229854099272529</v>
      </c>
      <c r="O269" s="45">
        <f t="shared" si="97"/>
        <v>0.22298540992725258</v>
      </c>
      <c r="R269" s="45">
        <f t="shared" si="104"/>
        <v>10.988587847791361</v>
      </c>
      <c r="S269" s="45">
        <f t="shared" si="105"/>
        <v>2.0885878477913611</v>
      </c>
    </row>
    <row r="270" spans="3:19" x14ac:dyDescent="0.2">
      <c r="C270" s="45">
        <v>14</v>
      </c>
      <c r="D270" s="45">
        <v>10</v>
      </c>
      <c r="E270" s="45">
        <v>4309</v>
      </c>
      <c r="F270" s="45">
        <f t="shared" si="98"/>
        <v>2067</v>
      </c>
      <c r="G270" s="45">
        <v>441</v>
      </c>
      <c r="H270" s="45">
        <f t="shared" si="99"/>
        <v>2242</v>
      </c>
      <c r="I270" s="45">
        <f t="shared" si="96"/>
        <v>67.012712165179082</v>
      </c>
      <c r="J270" s="45">
        <v>0</v>
      </c>
      <c r="K270" s="45">
        <f t="shared" si="100"/>
        <v>67.012712165179082</v>
      </c>
      <c r="L270" s="45">
        <f t="shared" si="101"/>
        <v>280.25</v>
      </c>
      <c r="M270" s="45">
        <f t="shared" si="102"/>
        <v>23.563237570032726</v>
      </c>
      <c r="N270" s="45">
        <f t="shared" si="103"/>
        <v>10.260309076093638</v>
      </c>
      <c r="O270" s="45">
        <f t="shared" si="97"/>
        <v>0.26030907609363751</v>
      </c>
      <c r="R270" s="45">
        <f t="shared" si="104"/>
        <v>12.098351743474414</v>
      </c>
      <c r="S270" s="45">
        <f t="shared" si="105"/>
        <v>2.0983517434744137</v>
      </c>
    </row>
    <row r="271" spans="3:19" x14ac:dyDescent="0.2">
      <c r="C271" s="45">
        <v>15</v>
      </c>
      <c r="D271" s="45">
        <v>11</v>
      </c>
      <c r="E271" s="45">
        <v>4928</v>
      </c>
      <c r="F271" s="45">
        <f t="shared" si="98"/>
        <v>2067</v>
      </c>
      <c r="G271" s="45">
        <v>441</v>
      </c>
      <c r="H271" s="45">
        <f t="shared" si="99"/>
        <v>2861</v>
      </c>
      <c r="I271" s="45">
        <f t="shared" si="96"/>
        <v>69.130357156105248</v>
      </c>
      <c r="J271" s="45">
        <v>0</v>
      </c>
      <c r="K271" s="45">
        <f t="shared" si="100"/>
        <v>69.130357156105248</v>
      </c>
      <c r="L271" s="45">
        <f t="shared" si="101"/>
        <v>357.625</v>
      </c>
      <c r="M271" s="45">
        <f t="shared" si="102"/>
        <v>24.622060065495809</v>
      </c>
      <c r="N271" s="45">
        <f t="shared" si="103"/>
        <v>11.301913068774827</v>
      </c>
      <c r="O271" s="45">
        <f t="shared" si="97"/>
        <v>0.3019130687748266</v>
      </c>
      <c r="R271" s="45">
        <f t="shared" si="104"/>
        <v>13.114715456869426</v>
      </c>
      <c r="S271" s="45">
        <f t="shared" si="105"/>
        <v>2.1147154568694262</v>
      </c>
    </row>
    <row r="272" spans="3:19" x14ac:dyDescent="0.2">
      <c r="C272" s="45">
        <v>16</v>
      </c>
      <c r="D272" s="45">
        <v>12.1</v>
      </c>
      <c r="E272" s="45">
        <v>2314</v>
      </c>
      <c r="F272" s="45">
        <f t="shared" si="98"/>
        <v>2067</v>
      </c>
      <c r="G272" s="45">
        <v>441</v>
      </c>
      <c r="H272" s="45">
        <f t="shared" si="99"/>
        <v>247</v>
      </c>
      <c r="I272" s="45">
        <f t="shared" si="96"/>
        <v>47.853939065193316</v>
      </c>
      <c r="J272" s="45">
        <v>21</v>
      </c>
      <c r="K272" s="45">
        <f t="shared" si="100"/>
        <v>68.853939065193316</v>
      </c>
      <c r="L272" s="45">
        <f t="shared" si="101"/>
        <v>30.875</v>
      </c>
      <c r="M272" s="45">
        <f t="shared" si="102"/>
        <v>13.983851020039841</v>
      </c>
      <c r="N272" s="45">
        <f>N$71*M272+O$71</f>
        <v>12.133928238095526</v>
      </c>
      <c r="O272" s="45">
        <f t="shared" si="97"/>
        <v>3.3928238095526808E-2</v>
      </c>
      <c r="R272" s="45">
        <f>R$71*M272+S$71</f>
        <v>11.672972755768306</v>
      </c>
      <c r="S272" s="45">
        <f>R272-D272</f>
        <v>-0.42702724423169336</v>
      </c>
    </row>
    <row r="273" spans="1:19" x14ac:dyDescent="0.2">
      <c r="C273" s="45">
        <v>17</v>
      </c>
      <c r="D273" s="45">
        <v>13.3</v>
      </c>
      <c r="E273" s="45">
        <v>2407</v>
      </c>
      <c r="F273" s="45">
        <f t="shared" si="98"/>
        <v>2067</v>
      </c>
      <c r="G273" s="45">
        <v>441</v>
      </c>
      <c r="H273" s="45">
        <f t="shared" si="99"/>
        <v>340</v>
      </c>
      <c r="I273" s="45">
        <f t="shared" si="96"/>
        <v>50.6295783408451</v>
      </c>
      <c r="J273" s="45">
        <v>21</v>
      </c>
      <c r="K273" s="45">
        <f t="shared" si="100"/>
        <v>71.6295783408451</v>
      </c>
      <c r="L273" s="45">
        <f t="shared" si="101"/>
        <v>42.5</v>
      </c>
      <c r="M273" s="45">
        <f t="shared" si="102"/>
        <v>15.371670657865735</v>
      </c>
      <c r="N273" s="45">
        <f t="shared" ref="N273:N280" si="106">N$71*M273+O$71</f>
        <v>13.473059836150124</v>
      </c>
      <c r="O273" s="45">
        <f t="shared" si="97"/>
        <v>0.17305983615012366</v>
      </c>
      <c r="R273" s="45">
        <f t="shared" ref="R273:R280" si="107">R$71*M273+S$71</f>
        <v>13.007361337537905</v>
      </c>
      <c r="S273" s="45">
        <f t="shared" ref="S273:S280" si="108">R273-D273</f>
        <v>-0.29263866246209602</v>
      </c>
    </row>
    <row r="274" spans="1:19" x14ac:dyDescent="0.2">
      <c r="C274" s="45">
        <v>18</v>
      </c>
      <c r="D274" s="45">
        <v>14.4</v>
      </c>
      <c r="E274" s="45">
        <v>2502</v>
      </c>
      <c r="F274" s="45">
        <f t="shared" si="98"/>
        <v>2067</v>
      </c>
      <c r="G274" s="45">
        <v>442</v>
      </c>
      <c r="H274" s="45">
        <f t="shared" si="99"/>
        <v>435</v>
      </c>
      <c r="I274" s="45">
        <f t="shared" si="96"/>
        <v>52.769785139092747</v>
      </c>
      <c r="J274" s="45">
        <v>21</v>
      </c>
      <c r="K274" s="45">
        <f t="shared" si="100"/>
        <v>73.769785139092747</v>
      </c>
      <c r="L274" s="45">
        <f t="shared" si="101"/>
        <v>54.375</v>
      </c>
      <c r="M274" s="45">
        <f t="shared" si="102"/>
        <v>16.441774056989559</v>
      </c>
      <c r="N274" s="45">
        <f t="shared" si="106"/>
        <v>14.505621442784571</v>
      </c>
      <c r="O274" s="45">
        <f t="shared" si="97"/>
        <v>0.10562144278457097</v>
      </c>
      <c r="R274" s="45">
        <f t="shared" si="107"/>
        <v>14.036265755795462</v>
      </c>
      <c r="S274" s="45">
        <f t="shared" si="108"/>
        <v>-0.36373424420453837</v>
      </c>
    </row>
    <row r="275" spans="1:19" x14ac:dyDescent="0.2">
      <c r="C275" s="45">
        <v>19</v>
      </c>
      <c r="D275" s="45">
        <v>15.5</v>
      </c>
      <c r="E275" s="45">
        <v>2636</v>
      </c>
      <c r="F275" s="45">
        <f t="shared" si="98"/>
        <v>2067</v>
      </c>
      <c r="G275" s="45">
        <v>442</v>
      </c>
      <c r="H275" s="45">
        <f t="shared" si="99"/>
        <v>569</v>
      </c>
      <c r="I275" s="45">
        <f t="shared" si="96"/>
        <v>55.102245327901429</v>
      </c>
      <c r="J275" s="45">
        <v>21</v>
      </c>
      <c r="K275" s="45">
        <f t="shared" si="100"/>
        <v>76.102245327901429</v>
      </c>
      <c r="L275" s="45">
        <f t="shared" si="101"/>
        <v>71.125</v>
      </c>
      <c r="M275" s="45">
        <f t="shared" si="102"/>
        <v>17.608004151393896</v>
      </c>
      <c r="N275" s="45">
        <f t="shared" si="106"/>
        <v>15.630937389794516</v>
      </c>
      <c r="O275" s="45">
        <f t="shared" si="97"/>
        <v>0.13093738979451608</v>
      </c>
      <c r="R275" s="45">
        <f t="shared" si="107"/>
        <v>15.157595991565231</v>
      </c>
      <c r="S275" s="45">
        <f t="shared" si="108"/>
        <v>-0.34240400843476948</v>
      </c>
    </row>
    <row r="276" spans="1:19" x14ac:dyDescent="0.2">
      <c r="C276" s="45">
        <v>20</v>
      </c>
      <c r="D276" s="45">
        <v>16.399999999999999</v>
      </c>
      <c r="E276" s="45">
        <v>2764</v>
      </c>
      <c r="F276" s="45">
        <f t="shared" si="98"/>
        <v>2067</v>
      </c>
      <c r="G276" s="45">
        <v>443</v>
      </c>
      <c r="H276" s="45">
        <f t="shared" si="99"/>
        <v>697</v>
      </c>
      <c r="I276" s="45">
        <f t="shared" si="96"/>
        <v>56.864655561960191</v>
      </c>
      <c r="J276" s="45">
        <v>21</v>
      </c>
      <c r="K276" s="45">
        <f t="shared" si="100"/>
        <v>77.864655561960191</v>
      </c>
      <c r="L276" s="45">
        <f t="shared" si="101"/>
        <v>87.125</v>
      </c>
      <c r="M276" s="45">
        <f t="shared" si="102"/>
        <v>18.489209268423281</v>
      </c>
      <c r="N276" s="45">
        <f t="shared" si="106"/>
        <v>16.481227718896697</v>
      </c>
      <c r="O276" s="45">
        <f t="shared" si="97"/>
        <v>8.1227718896698775E-2</v>
      </c>
      <c r="R276" s="45">
        <f t="shared" si="107"/>
        <v>16.004874711588982</v>
      </c>
      <c r="S276" s="45">
        <f t="shared" si="108"/>
        <v>-0.39512528841101613</v>
      </c>
    </row>
    <row r="277" spans="1:19" x14ac:dyDescent="0.2">
      <c r="C277" s="45">
        <v>21</v>
      </c>
      <c r="D277" s="45">
        <v>17.5</v>
      </c>
      <c r="E277" s="45">
        <v>2972</v>
      </c>
      <c r="F277" s="45">
        <f t="shared" si="98"/>
        <v>2067</v>
      </c>
      <c r="G277" s="45">
        <v>443</v>
      </c>
      <c r="H277" s="45">
        <f t="shared" si="99"/>
        <v>905</v>
      </c>
      <c r="I277" s="45">
        <f t="shared" si="96"/>
        <v>59.13297158410407</v>
      </c>
      <c r="J277" s="45">
        <v>21</v>
      </c>
      <c r="K277" s="45">
        <f t="shared" si="100"/>
        <v>80.13297158410407</v>
      </c>
      <c r="L277" s="45">
        <f t="shared" si="101"/>
        <v>113.125</v>
      </c>
      <c r="M277" s="45">
        <f t="shared" si="102"/>
        <v>19.623367279495216</v>
      </c>
      <c r="N277" s="45">
        <f t="shared" si="106"/>
        <v>17.575596748140626</v>
      </c>
      <c r="O277" s="45">
        <f t="shared" si="97"/>
        <v>7.5596748140625891E-2</v>
      </c>
      <c r="R277" s="45">
        <f t="shared" si="107"/>
        <v>17.095367639234649</v>
      </c>
      <c r="S277" s="45">
        <f t="shared" si="108"/>
        <v>-0.40463236076535125</v>
      </c>
    </row>
    <row r="278" spans="1:19" x14ac:dyDescent="0.2">
      <c r="C278" s="45">
        <v>22</v>
      </c>
      <c r="D278" s="45">
        <v>18.5</v>
      </c>
      <c r="E278" s="45">
        <v>3255</v>
      </c>
      <c r="F278" s="45">
        <f t="shared" si="98"/>
        <v>2067</v>
      </c>
      <c r="G278" s="45">
        <v>443</v>
      </c>
      <c r="H278" s="45">
        <f t="shared" si="99"/>
        <v>1188</v>
      </c>
      <c r="I278" s="45">
        <f t="shared" si="96"/>
        <v>61.496328812903499</v>
      </c>
      <c r="J278" s="45">
        <v>21</v>
      </c>
      <c r="K278" s="45">
        <f t="shared" si="100"/>
        <v>82.496328812903499</v>
      </c>
      <c r="L278" s="45">
        <f t="shared" si="101"/>
        <v>148.5</v>
      </c>
      <c r="M278" s="45">
        <f t="shared" si="102"/>
        <v>20.805045893894931</v>
      </c>
      <c r="N278" s="45">
        <f t="shared" si="106"/>
        <v>18.715819244031373</v>
      </c>
      <c r="O278" s="45">
        <f t="shared" si="97"/>
        <v>0.21581924403137265</v>
      </c>
      <c r="R278" s="45">
        <f t="shared" si="107"/>
        <v>18.231551626979975</v>
      </c>
      <c r="S278" s="45">
        <f t="shared" si="108"/>
        <v>-0.26844837302002489</v>
      </c>
    </row>
    <row r="279" spans="1:19" x14ac:dyDescent="0.2">
      <c r="C279" s="45">
        <v>23</v>
      </c>
      <c r="D279" s="45">
        <v>19.600000000000001</v>
      </c>
      <c r="E279" s="45">
        <v>3629</v>
      </c>
      <c r="F279" s="45">
        <f t="shared" si="98"/>
        <v>2067</v>
      </c>
      <c r="G279" s="45">
        <v>443</v>
      </c>
      <c r="H279" s="45">
        <f t="shared" si="99"/>
        <v>1562</v>
      </c>
      <c r="I279" s="45">
        <f t="shared" si="96"/>
        <v>63.873620590825631</v>
      </c>
      <c r="J279" s="45">
        <v>21</v>
      </c>
      <c r="K279" s="45">
        <f t="shared" si="100"/>
        <v>84.873620590825624</v>
      </c>
      <c r="L279" s="45">
        <f t="shared" si="101"/>
        <v>195.25</v>
      </c>
      <c r="M279" s="45">
        <f t="shared" si="102"/>
        <v>21.993691782856001</v>
      </c>
      <c r="N279" s="45">
        <f t="shared" si="106"/>
        <v>19.86276458578994</v>
      </c>
      <c r="O279" s="45">
        <f t="shared" si="97"/>
        <v>0.26276458578993811</v>
      </c>
      <c r="R279" s="45">
        <f t="shared" si="107"/>
        <v>19.374434649216045</v>
      </c>
      <c r="S279" s="45">
        <f t="shared" si="108"/>
        <v>-0.22556535078395612</v>
      </c>
    </row>
    <row r="280" spans="1:19" x14ac:dyDescent="0.2">
      <c r="C280" s="45">
        <v>24</v>
      </c>
      <c r="D280" s="45">
        <v>21.1</v>
      </c>
      <c r="E280" s="45">
        <v>4347</v>
      </c>
      <c r="F280" s="45">
        <f t="shared" si="98"/>
        <v>2067</v>
      </c>
      <c r="G280" s="45">
        <v>443</v>
      </c>
      <c r="H280" s="45">
        <f t="shared" si="99"/>
        <v>2280</v>
      </c>
      <c r="I280" s="45">
        <f t="shared" si="96"/>
        <v>67.158696940009079</v>
      </c>
      <c r="J280" s="45">
        <v>21</v>
      </c>
      <c r="K280" s="45">
        <f t="shared" si="100"/>
        <v>88.158696940009079</v>
      </c>
      <c r="L280" s="45">
        <f t="shared" si="101"/>
        <v>285</v>
      </c>
      <c r="M280" s="45">
        <f t="shared" si="102"/>
        <v>23.636229957447725</v>
      </c>
      <c r="N280" s="45">
        <f t="shared" si="106"/>
        <v>21.447678583730237</v>
      </c>
      <c r="O280" s="45">
        <f t="shared" si="97"/>
        <v>0.34767858373023586</v>
      </c>
      <c r="R280" s="45">
        <f t="shared" si="107"/>
        <v>20.953735104085986</v>
      </c>
      <c r="S280" s="45">
        <f t="shared" si="108"/>
        <v>-0.14626489591401537</v>
      </c>
    </row>
    <row r="283" spans="1:19" x14ac:dyDescent="0.2">
      <c r="D283" s="45" t="s">
        <v>22</v>
      </c>
      <c r="E283" s="45">
        <f>(D286-D301)/(I286-I301)</f>
        <v>0.47665578531032776</v>
      </c>
      <c r="F283" s="45">
        <f>(D302-D310)/(I302-I310)</f>
        <v>0.46061404671864858</v>
      </c>
    </row>
    <row r="284" spans="1:19" x14ac:dyDescent="0.2">
      <c r="D284" s="45" t="s">
        <v>23</v>
      </c>
      <c r="E284" s="45">
        <f>D286-E283*I286</f>
        <v>-21.919755890900305</v>
      </c>
      <c r="F284" s="45">
        <f>D302-F283*I302</f>
        <v>-10.025477546610187</v>
      </c>
    </row>
    <row r="285" spans="1:19" x14ac:dyDescent="0.2">
      <c r="A285" s="9" t="s">
        <v>26</v>
      </c>
      <c r="B285" s="45" t="s">
        <v>7</v>
      </c>
      <c r="C285" s="45" t="s">
        <v>3</v>
      </c>
      <c r="D285" s="45" t="s">
        <v>5</v>
      </c>
      <c r="E285" s="45" t="s">
        <v>4</v>
      </c>
      <c r="F285" s="45" t="s">
        <v>6</v>
      </c>
      <c r="G285" s="45" t="s">
        <v>8</v>
      </c>
      <c r="H285" s="45" t="s">
        <v>10</v>
      </c>
      <c r="I285" s="45" t="s">
        <v>11</v>
      </c>
      <c r="J285" s="45" t="s">
        <v>35</v>
      </c>
      <c r="K285" s="45" t="s">
        <v>36</v>
      </c>
      <c r="L285" s="45" t="s">
        <v>56</v>
      </c>
      <c r="M285" s="45" t="s">
        <v>11</v>
      </c>
      <c r="O285" s="45" t="s">
        <v>57</v>
      </c>
      <c r="S285" s="45" t="s">
        <v>57</v>
      </c>
    </row>
    <row r="286" spans="1:19" x14ac:dyDescent="0.2">
      <c r="C286" s="45">
        <v>0</v>
      </c>
      <c r="D286" s="45">
        <v>-4.9000000000000004</v>
      </c>
      <c r="E286" s="45">
        <v>2128</v>
      </c>
      <c r="F286" s="45">
        <f>2105-38</f>
        <v>2067</v>
      </c>
      <c r="G286" s="45">
        <v>404</v>
      </c>
      <c r="H286" s="45">
        <f>E286-F286</f>
        <v>61</v>
      </c>
      <c r="I286" s="45">
        <f t="shared" ref="I286:I310" si="109">20*LOG10(H286)</f>
        <v>35.706596700215343</v>
      </c>
      <c r="J286" s="45">
        <v>0</v>
      </c>
      <c r="K286" s="45">
        <f>I286+J286</f>
        <v>35.706596700215343</v>
      </c>
      <c r="L286" s="45">
        <f>H286/8</f>
        <v>7.625</v>
      </c>
      <c r="M286" s="45">
        <f>10*LOG10(L286*830/1024)</f>
        <v>7.9101798375508539</v>
      </c>
      <c r="N286" s="45">
        <f>N$72*M286+O$72-0.5</f>
        <v>-5.6381996462692214</v>
      </c>
      <c r="O286" s="45">
        <f t="shared" ref="O286:O310" si="110">N286-D286</f>
        <v>-0.73819964626922108</v>
      </c>
      <c r="R286" s="45">
        <f>R$72*M286+S$72-0.5</f>
        <v>-3.4270183739349349</v>
      </c>
      <c r="S286" s="45">
        <f>R286-D286</f>
        <v>1.4729816260650654</v>
      </c>
    </row>
    <row r="287" spans="1:19" x14ac:dyDescent="0.2">
      <c r="C287" s="45">
        <v>1</v>
      </c>
      <c r="D287" s="45">
        <v>-3.8</v>
      </c>
      <c r="E287" s="45">
        <v>2148</v>
      </c>
      <c r="F287" s="45">
        <f t="shared" ref="F287:F310" si="111">2105-38</f>
        <v>2067</v>
      </c>
      <c r="G287" s="45">
        <v>404</v>
      </c>
      <c r="H287" s="45">
        <f t="shared" ref="H287:H310" si="112">E287-F287</f>
        <v>81</v>
      </c>
      <c r="I287" s="45">
        <f t="shared" si="109"/>
        <v>38.169700377572994</v>
      </c>
      <c r="J287" s="45">
        <v>0</v>
      </c>
      <c r="K287" s="45">
        <f t="shared" ref="K287:K310" si="113">I287+J287</f>
        <v>38.169700377572994</v>
      </c>
      <c r="L287" s="45">
        <f t="shared" ref="L287:L310" si="114">H287/8</f>
        <v>10.125</v>
      </c>
      <c r="M287" s="45">
        <f t="shared" ref="M287:M310" si="115">10*LOG10(L287*830/1024)</f>
        <v>9.1417316762296803</v>
      </c>
      <c r="N287" s="45">
        <f t="shared" ref="N287:N301" si="116">N$72*M287+O$72-0.5</f>
        <v>-4.4266752237542946</v>
      </c>
      <c r="O287" s="45">
        <f t="shared" si="110"/>
        <v>-0.62667522375429474</v>
      </c>
      <c r="R287" s="45">
        <f t="shared" ref="R287:R301" si="117">R$72*M287+S$72-0.5</f>
        <v>-2.2448517639871302</v>
      </c>
      <c r="S287" s="45">
        <f t="shared" ref="S287:S301" si="118">R287-D287</f>
        <v>1.5551482360128697</v>
      </c>
    </row>
    <row r="288" spans="1:19" x14ac:dyDescent="0.2">
      <c r="C288" s="45">
        <v>2</v>
      </c>
      <c r="D288" s="45">
        <v>-2.8</v>
      </c>
      <c r="E288" s="45">
        <v>2170</v>
      </c>
      <c r="F288" s="45">
        <f t="shared" si="111"/>
        <v>2067</v>
      </c>
      <c r="G288" s="45">
        <v>404</v>
      </c>
      <c r="H288" s="45">
        <f t="shared" si="112"/>
        <v>103</v>
      </c>
      <c r="I288" s="45">
        <f t="shared" si="109"/>
        <v>40.256744494103444</v>
      </c>
      <c r="J288" s="45">
        <v>0</v>
      </c>
      <c r="K288" s="45">
        <f t="shared" si="113"/>
        <v>40.256744494103444</v>
      </c>
      <c r="L288" s="45">
        <f t="shared" si="114"/>
        <v>12.875</v>
      </c>
      <c r="M288" s="45">
        <f t="shared" si="115"/>
        <v>10.185253734494905</v>
      </c>
      <c r="N288" s="45">
        <f t="shared" si="116"/>
        <v>-3.4001228535531176</v>
      </c>
      <c r="O288" s="45">
        <f t="shared" si="110"/>
        <v>-0.60012285355311779</v>
      </c>
      <c r="R288" s="45">
        <f t="shared" si="117"/>
        <v>-1.2431749402583403</v>
      </c>
      <c r="S288" s="45">
        <f t="shared" si="118"/>
        <v>1.5568250597416595</v>
      </c>
    </row>
    <row r="289" spans="3:19" x14ac:dyDescent="0.2">
      <c r="C289" s="45">
        <v>3</v>
      </c>
      <c r="D289" s="45">
        <v>-2</v>
      </c>
      <c r="E289" s="45">
        <v>2192</v>
      </c>
      <c r="F289" s="45">
        <f t="shared" si="111"/>
        <v>2067</v>
      </c>
      <c r="G289" s="45">
        <v>404</v>
      </c>
      <c r="H289" s="45">
        <f t="shared" si="112"/>
        <v>125</v>
      </c>
      <c r="I289" s="45">
        <f t="shared" si="109"/>
        <v>41.938200260161125</v>
      </c>
      <c r="J289" s="45">
        <v>0</v>
      </c>
      <c r="K289" s="45">
        <f t="shared" si="113"/>
        <v>41.938200260161125</v>
      </c>
      <c r="L289" s="45">
        <f t="shared" si="114"/>
        <v>15.625</v>
      </c>
      <c r="M289" s="45">
        <f t="shared" si="115"/>
        <v>11.025981617523748</v>
      </c>
      <c r="N289" s="45">
        <f t="shared" si="116"/>
        <v>-2.5730668328569859</v>
      </c>
      <c r="O289" s="45">
        <f t="shared" si="110"/>
        <v>-0.5730668328569859</v>
      </c>
      <c r="R289" s="45">
        <f t="shared" si="117"/>
        <v>-0.43616024533895548</v>
      </c>
      <c r="S289" s="45">
        <f t="shared" si="118"/>
        <v>1.5638397546610445</v>
      </c>
    </row>
    <row r="290" spans="3:19" x14ac:dyDescent="0.2">
      <c r="C290" s="45">
        <v>4</v>
      </c>
      <c r="D290" s="45">
        <v>-1</v>
      </c>
      <c r="E290" s="45">
        <v>2231</v>
      </c>
      <c r="F290" s="45">
        <f t="shared" si="111"/>
        <v>2067</v>
      </c>
      <c r="G290" s="45">
        <v>404</v>
      </c>
      <c r="H290" s="45">
        <f t="shared" si="112"/>
        <v>164</v>
      </c>
      <c r="I290" s="45">
        <f t="shared" si="109"/>
        <v>44.296876960953959</v>
      </c>
      <c r="J290" s="45">
        <v>0</v>
      </c>
      <c r="K290" s="45">
        <f t="shared" si="113"/>
        <v>44.296876960953959</v>
      </c>
      <c r="L290" s="45">
        <f t="shared" si="114"/>
        <v>20.5</v>
      </c>
      <c r="M290" s="45">
        <f t="shared" si="115"/>
        <v>12.205319967920163</v>
      </c>
      <c r="N290" s="45">
        <f t="shared" si="116"/>
        <v>-1.4129068062628161</v>
      </c>
      <c r="O290" s="45">
        <f t="shared" si="110"/>
        <v>-0.41290680626281606</v>
      </c>
      <c r="R290" s="45">
        <f t="shared" si="117"/>
        <v>0.69588663720656463</v>
      </c>
      <c r="S290" s="45">
        <f t="shared" si="118"/>
        <v>1.6958866372065646</v>
      </c>
    </row>
    <row r="291" spans="3:19" x14ac:dyDescent="0.2">
      <c r="C291" s="45">
        <v>5</v>
      </c>
      <c r="D291" s="45">
        <v>0</v>
      </c>
      <c r="E291" s="45">
        <v>2270</v>
      </c>
      <c r="F291" s="45">
        <f t="shared" si="111"/>
        <v>2067</v>
      </c>
      <c r="G291" s="45">
        <v>405</v>
      </c>
      <c r="H291" s="45">
        <f t="shared" si="112"/>
        <v>203</v>
      </c>
      <c r="I291" s="45">
        <f t="shared" si="109"/>
        <v>46.149920758264258</v>
      </c>
      <c r="J291" s="45">
        <v>0</v>
      </c>
      <c r="K291" s="45">
        <f t="shared" si="113"/>
        <v>46.149920758264258</v>
      </c>
      <c r="L291" s="45">
        <f t="shared" si="114"/>
        <v>25.375</v>
      </c>
      <c r="M291" s="45">
        <f t="shared" si="115"/>
        <v>13.131841866575314</v>
      </c>
      <c r="N291" s="45">
        <f t="shared" si="116"/>
        <v>-0.50145194666079895</v>
      </c>
      <c r="O291" s="45">
        <f t="shared" si="110"/>
        <v>-0.50145194666079895</v>
      </c>
      <c r="R291" s="45">
        <f t="shared" si="117"/>
        <v>1.5852550077256442</v>
      </c>
      <c r="S291" s="45">
        <f t="shared" si="118"/>
        <v>1.5852550077256442</v>
      </c>
    </row>
    <row r="292" spans="3:19" x14ac:dyDescent="0.2">
      <c r="C292" s="45">
        <v>6</v>
      </c>
      <c r="D292" s="45">
        <v>1</v>
      </c>
      <c r="E292" s="45">
        <v>2334</v>
      </c>
      <c r="F292" s="45">
        <f t="shared" si="111"/>
        <v>2067</v>
      </c>
      <c r="G292" s="45">
        <v>406</v>
      </c>
      <c r="H292" s="45">
        <f t="shared" si="112"/>
        <v>267</v>
      </c>
      <c r="I292" s="45">
        <f t="shared" si="109"/>
        <v>48.53022522729151</v>
      </c>
      <c r="J292" s="45">
        <v>0</v>
      </c>
      <c r="K292" s="45">
        <f t="shared" si="113"/>
        <v>48.53022522729151</v>
      </c>
      <c r="L292" s="45">
        <f t="shared" si="114"/>
        <v>33.375</v>
      </c>
      <c r="M292" s="45">
        <f t="shared" si="115"/>
        <v>14.321994101088935</v>
      </c>
      <c r="N292" s="45">
        <f t="shared" si="116"/>
        <v>0.66934610936808348</v>
      </c>
      <c r="O292" s="45">
        <f t="shared" si="110"/>
        <v>-0.33065389063191652</v>
      </c>
      <c r="R292" s="45">
        <f t="shared" si="117"/>
        <v>2.7276821376352682</v>
      </c>
      <c r="S292" s="45">
        <f t="shared" si="118"/>
        <v>1.7276821376352682</v>
      </c>
    </row>
    <row r="293" spans="3:19" x14ac:dyDescent="0.2">
      <c r="C293" s="45">
        <v>7</v>
      </c>
      <c r="D293" s="45">
        <v>2.1</v>
      </c>
      <c r="E293" s="45">
        <v>2408</v>
      </c>
      <c r="F293" s="45">
        <f t="shared" si="111"/>
        <v>2067</v>
      </c>
      <c r="G293" s="45">
        <v>406</v>
      </c>
      <c r="H293" s="45">
        <f t="shared" si="112"/>
        <v>341</v>
      </c>
      <c r="I293" s="45">
        <f t="shared" si="109"/>
        <v>50.655087579849948</v>
      </c>
      <c r="J293" s="45">
        <v>0</v>
      </c>
      <c r="K293" s="45">
        <f t="shared" si="113"/>
        <v>50.655087579849948</v>
      </c>
      <c r="L293" s="45">
        <f t="shared" si="114"/>
        <v>42.625</v>
      </c>
      <c r="M293" s="45">
        <f t="shared" si="115"/>
        <v>15.384425277368161</v>
      </c>
      <c r="N293" s="45">
        <f t="shared" si="116"/>
        <v>1.7145000987319214</v>
      </c>
      <c r="O293" s="45">
        <f t="shared" si="110"/>
        <v>-0.38549990126807865</v>
      </c>
      <c r="R293" s="45">
        <f t="shared" si="117"/>
        <v>3.7475098237456983</v>
      </c>
      <c r="S293" s="45">
        <f t="shared" si="118"/>
        <v>1.6475098237456982</v>
      </c>
    </row>
    <row r="294" spans="3:19" x14ac:dyDescent="0.2">
      <c r="C294" s="45">
        <v>8</v>
      </c>
      <c r="D294" s="45">
        <v>3.2</v>
      </c>
      <c r="E294" s="45">
        <v>2513</v>
      </c>
      <c r="F294" s="45">
        <f t="shared" si="111"/>
        <v>2067</v>
      </c>
      <c r="G294" s="45">
        <v>406</v>
      </c>
      <c r="H294" s="45">
        <f t="shared" si="112"/>
        <v>446</v>
      </c>
      <c r="I294" s="45">
        <f t="shared" si="109"/>
        <v>52.986697174242835</v>
      </c>
      <c r="J294" s="45">
        <v>0</v>
      </c>
      <c r="K294" s="45">
        <f t="shared" si="113"/>
        <v>52.986697174242835</v>
      </c>
      <c r="L294" s="45">
        <f t="shared" si="114"/>
        <v>55.75</v>
      </c>
      <c r="M294" s="45">
        <f t="shared" si="115"/>
        <v>16.550230074564602</v>
      </c>
      <c r="N294" s="45">
        <f t="shared" si="116"/>
        <v>2.8613466538909265</v>
      </c>
      <c r="O294" s="45">
        <f t="shared" si="110"/>
        <v>-0.33865334610907372</v>
      </c>
      <c r="R294" s="45">
        <f t="shared" si="117"/>
        <v>4.8665658485745613</v>
      </c>
      <c r="S294" s="45">
        <f t="shared" si="118"/>
        <v>1.6665658485745611</v>
      </c>
    </row>
    <row r="295" spans="3:19" x14ac:dyDescent="0.2">
      <c r="C295" s="45">
        <v>9</v>
      </c>
      <c r="D295" s="45">
        <v>5.2</v>
      </c>
      <c r="E295" s="45">
        <v>2799</v>
      </c>
      <c r="F295" s="45">
        <f t="shared" si="111"/>
        <v>2067</v>
      </c>
      <c r="G295" s="45">
        <v>407</v>
      </c>
      <c r="H295" s="45">
        <f t="shared" si="112"/>
        <v>732</v>
      </c>
      <c r="I295" s="45">
        <f t="shared" si="109"/>
        <v>57.290221621167838</v>
      </c>
      <c r="J295" s="45">
        <v>0</v>
      </c>
      <c r="K295" s="45">
        <f t="shared" si="113"/>
        <v>57.290221621167838</v>
      </c>
      <c r="L295" s="45">
        <f t="shared" si="114"/>
        <v>91.5</v>
      </c>
      <c r="M295" s="45">
        <f t="shared" si="115"/>
        <v>18.701992298027101</v>
      </c>
      <c r="N295" s="45">
        <f t="shared" si="116"/>
        <v>4.9781170595658182</v>
      </c>
      <c r="O295" s="45">
        <f t="shared" si="110"/>
        <v>-0.221882940434182</v>
      </c>
      <c r="R295" s="45">
        <f t="shared" si="117"/>
        <v>6.9320424068762136</v>
      </c>
      <c r="S295" s="45">
        <f t="shared" si="118"/>
        <v>1.7320424068762135</v>
      </c>
    </row>
    <row r="296" spans="3:19" x14ac:dyDescent="0.2">
      <c r="C296" s="45">
        <v>10</v>
      </c>
      <c r="D296" s="45">
        <v>6.1</v>
      </c>
      <c r="E296" s="45">
        <v>2981</v>
      </c>
      <c r="F296" s="45">
        <f t="shared" si="111"/>
        <v>2067</v>
      </c>
      <c r="G296" s="45">
        <v>407</v>
      </c>
      <c r="H296" s="45">
        <f t="shared" si="112"/>
        <v>914</v>
      </c>
      <c r="I296" s="45">
        <f t="shared" si="109"/>
        <v>59.218923914676623</v>
      </c>
      <c r="J296" s="45">
        <v>0</v>
      </c>
      <c r="K296" s="45">
        <f t="shared" si="113"/>
        <v>59.218923914676623</v>
      </c>
      <c r="L296" s="45">
        <f t="shared" si="114"/>
        <v>114.25</v>
      </c>
      <c r="M296" s="45">
        <f t="shared" si="115"/>
        <v>19.666343444781496</v>
      </c>
      <c r="N296" s="45">
        <f t="shared" si="116"/>
        <v>5.9267859904868132</v>
      </c>
      <c r="O296" s="45">
        <f t="shared" si="110"/>
        <v>-0.17321400951318644</v>
      </c>
      <c r="R296" s="45">
        <f t="shared" si="117"/>
        <v>7.8577230726457579</v>
      </c>
      <c r="S296" s="45">
        <f t="shared" si="118"/>
        <v>1.7577230726457582</v>
      </c>
    </row>
    <row r="297" spans="3:19" x14ac:dyDescent="0.2">
      <c r="C297" s="45">
        <v>11</v>
      </c>
      <c r="D297" s="45">
        <v>7.2</v>
      </c>
      <c r="E297" s="45">
        <v>3263</v>
      </c>
      <c r="F297" s="45">
        <f t="shared" si="111"/>
        <v>2067</v>
      </c>
      <c r="G297" s="45">
        <v>407</v>
      </c>
      <c r="H297" s="45">
        <f t="shared" si="112"/>
        <v>1196</v>
      </c>
      <c r="I297" s="45">
        <f t="shared" si="109"/>
        <v>61.554623593047843</v>
      </c>
      <c r="J297" s="45">
        <v>0</v>
      </c>
      <c r="K297" s="45">
        <f t="shared" si="113"/>
        <v>61.554623593047843</v>
      </c>
      <c r="L297" s="45">
        <f t="shared" si="114"/>
        <v>149.5</v>
      </c>
      <c r="M297" s="45">
        <f t="shared" si="115"/>
        <v>20.834193283967103</v>
      </c>
      <c r="N297" s="45">
        <f t="shared" si="116"/>
        <v>7.075644331294729</v>
      </c>
      <c r="O297" s="45">
        <f t="shared" si="110"/>
        <v>-0.12435566870527115</v>
      </c>
      <c r="R297" s="45">
        <f t="shared" si="117"/>
        <v>8.9787421332800221</v>
      </c>
      <c r="S297" s="45">
        <f t="shared" si="118"/>
        <v>1.778742133280022</v>
      </c>
    </row>
    <row r="298" spans="3:19" x14ac:dyDescent="0.2">
      <c r="C298" s="45">
        <v>12</v>
      </c>
      <c r="D298" s="45">
        <v>8.4</v>
      </c>
      <c r="E298" s="45">
        <v>3651</v>
      </c>
      <c r="F298" s="45">
        <f t="shared" si="111"/>
        <v>2067</v>
      </c>
      <c r="G298" s="45">
        <v>406</v>
      </c>
      <c r="H298" s="45">
        <f t="shared" si="112"/>
        <v>1584</v>
      </c>
      <c r="I298" s="45">
        <f t="shared" si="109"/>
        <v>63.995103545069497</v>
      </c>
      <c r="J298" s="45">
        <v>0</v>
      </c>
      <c r="K298" s="45">
        <f t="shared" si="113"/>
        <v>63.995103545069497</v>
      </c>
      <c r="L298" s="45">
        <f t="shared" si="114"/>
        <v>198</v>
      </c>
      <c r="M298" s="45">
        <f t="shared" si="115"/>
        <v>22.05443325997793</v>
      </c>
      <c r="N298" s="45">
        <f t="shared" si="116"/>
        <v>8.2760408439190591</v>
      </c>
      <c r="O298" s="45">
        <f t="shared" si="110"/>
        <v>-0.12395915608094121</v>
      </c>
      <c r="R298" s="45">
        <f t="shared" si="117"/>
        <v>10.150050486252816</v>
      </c>
      <c r="S298" s="45">
        <f t="shared" si="118"/>
        <v>1.7500504862528157</v>
      </c>
    </row>
    <row r="299" spans="3:19" x14ac:dyDescent="0.2">
      <c r="C299" s="45">
        <v>13</v>
      </c>
      <c r="D299" s="45">
        <v>9.4</v>
      </c>
      <c r="E299" s="45">
        <v>4110</v>
      </c>
      <c r="F299" s="45">
        <f t="shared" si="111"/>
        <v>2067</v>
      </c>
      <c r="G299" s="45">
        <v>407</v>
      </c>
      <c r="H299" s="45">
        <f t="shared" si="112"/>
        <v>2043</v>
      </c>
      <c r="I299" s="45">
        <f t="shared" si="109"/>
        <v>66.205367332648962</v>
      </c>
      <c r="J299" s="45">
        <v>0</v>
      </c>
      <c r="K299" s="45">
        <f t="shared" si="113"/>
        <v>66.205367332648962</v>
      </c>
      <c r="L299" s="45">
        <f t="shared" si="114"/>
        <v>255.375</v>
      </c>
      <c r="M299" s="45">
        <f t="shared" si="115"/>
        <v>23.159565153767659</v>
      </c>
      <c r="N299" s="45">
        <f t="shared" si="116"/>
        <v>9.3632011544933675</v>
      </c>
      <c r="O299" s="45">
        <f t="shared" si="110"/>
        <v>-3.6798845506632816E-2</v>
      </c>
      <c r="R299" s="45">
        <f t="shared" si="117"/>
        <v>11.210866591101574</v>
      </c>
      <c r="S299" s="45">
        <f t="shared" si="118"/>
        <v>1.8108665911015738</v>
      </c>
    </row>
    <row r="300" spans="3:19" x14ac:dyDescent="0.2">
      <c r="C300" s="45">
        <v>14</v>
      </c>
      <c r="D300" s="45">
        <v>10.6</v>
      </c>
      <c r="E300" s="45">
        <v>4773</v>
      </c>
      <c r="F300" s="45">
        <f t="shared" si="111"/>
        <v>2067</v>
      </c>
      <c r="G300" s="45">
        <v>406</v>
      </c>
      <c r="H300" s="45">
        <f t="shared" si="112"/>
        <v>2706</v>
      </c>
      <c r="I300" s="45">
        <f t="shared" si="109"/>
        <v>68.646555845232086</v>
      </c>
      <c r="J300" s="45">
        <v>0</v>
      </c>
      <c r="K300" s="45">
        <f t="shared" si="113"/>
        <v>68.646555845232086</v>
      </c>
      <c r="L300" s="45">
        <f t="shared" si="114"/>
        <v>338.25</v>
      </c>
      <c r="M300" s="45">
        <f t="shared" si="115"/>
        <v>24.380159410059225</v>
      </c>
      <c r="N300" s="45">
        <f t="shared" si="116"/>
        <v>10.563946186115476</v>
      </c>
      <c r="O300" s="45">
        <f t="shared" si="110"/>
        <v>-3.6053813884523223E-2</v>
      </c>
      <c r="R300" s="45">
        <f t="shared" si="117"/>
        <v>12.38251501771585</v>
      </c>
      <c r="S300" s="45">
        <f t="shared" si="118"/>
        <v>1.7825150177158502</v>
      </c>
    </row>
    <row r="301" spans="3:19" x14ac:dyDescent="0.2">
      <c r="C301" s="45">
        <v>15</v>
      </c>
      <c r="D301" s="45">
        <v>11.6</v>
      </c>
      <c r="E301" s="45">
        <v>5349</v>
      </c>
      <c r="F301" s="45">
        <f t="shared" si="111"/>
        <v>2067</v>
      </c>
      <c r="G301" s="45">
        <v>406</v>
      </c>
      <c r="H301" s="45">
        <f t="shared" si="112"/>
        <v>3282</v>
      </c>
      <c r="I301" s="45">
        <f t="shared" si="109"/>
        <v>70.322771534341484</v>
      </c>
      <c r="J301" s="45">
        <v>0</v>
      </c>
      <c r="K301" s="45">
        <f t="shared" si="113"/>
        <v>70.322771534341484</v>
      </c>
      <c r="L301" s="45">
        <f t="shared" si="114"/>
        <v>410.25</v>
      </c>
      <c r="M301" s="45">
        <f t="shared" si="115"/>
        <v>25.218267254613927</v>
      </c>
      <c r="N301" s="45">
        <f t="shared" si="116"/>
        <v>11.38842477523329</v>
      </c>
      <c r="O301" s="45">
        <f t="shared" si="110"/>
        <v>-0.21157522476670998</v>
      </c>
      <c r="R301" s="45">
        <f t="shared" si="117"/>
        <v>13.187014737703908</v>
      </c>
      <c r="S301" s="45">
        <f t="shared" si="118"/>
        <v>1.5870147377039086</v>
      </c>
    </row>
    <row r="302" spans="3:19" x14ac:dyDescent="0.2">
      <c r="C302" s="45">
        <v>16</v>
      </c>
      <c r="D302" s="45">
        <v>12.7</v>
      </c>
      <c r="E302" s="45">
        <v>2360</v>
      </c>
      <c r="F302" s="45">
        <f t="shared" si="111"/>
        <v>2067</v>
      </c>
      <c r="G302" s="45">
        <v>406</v>
      </c>
      <c r="H302" s="45">
        <f t="shared" si="112"/>
        <v>293</v>
      </c>
      <c r="I302" s="45">
        <f t="shared" si="109"/>
        <v>49.337352407082193</v>
      </c>
      <c r="J302" s="45">
        <v>21</v>
      </c>
      <c r="K302" s="45">
        <f t="shared" si="113"/>
        <v>70.337352407082193</v>
      </c>
      <c r="L302" s="45">
        <f t="shared" si="114"/>
        <v>36.625</v>
      </c>
      <c r="M302" s="45">
        <f t="shared" si="115"/>
        <v>14.725557690984278</v>
      </c>
      <c r="N302" s="45">
        <f>N$71*M302+O$71-0.5</f>
        <v>12.349614061006605</v>
      </c>
      <c r="O302" s="45">
        <f t="shared" si="110"/>
        <v>-0.35038593899339432</v>
      </c>
      <c r="R302" s="45">
        <f>R$71*M302+S$71-0.5</f>
        <v>11.886123719881382</v>
      </c>
      <c r="S302" s="45">
        <f>R302-D302</f>
        <v>-0.81387628011861679</v>
      </c>
    </row>
    <row r="303" spans="3:19" x14ac:dyDescent="0.2">
      <c r="C303" s="45">
        <v>17</v>
      </c>
      <c r="D303" s="45">
        <v>13.9</v>
      </c>
      <c r="E303" s="45">
        <v>2466</v>
      </c>
      <c r="F303" s="45">
        <f t="shared" si="111"/>
        <v>2067</v>
      </c>
      <c r="G303" s="45">
        <v>407</v>
      </c>
      <c r="H303" s="45">
        <f t="shared" si="112"/>
        <v>399</v>
      </c>
      <c r="I303" s="45">
        <f t="shared" si="109"/>
        <v>52.019457913734968</v>
      </c>
      <c r="J303" s="45">
        <v>21</v>
      </c>
      <c r="K303" s="45">
        <f t="shared" si="113"/>
        <v>73.019457913734968</v>
      </c>
      <c r="L303" s="45">
        <f t="shared" si="114"/>
        <v>49.875</v>
      </c>
      <c r="M303" s="45">
        <f t="shared" si="115"/>
        <v>16.066610444310665</v>
      </c>
      <c r="N303" s="45">
        <f t="shared" ref="N303:N310" si="119">N$71*M303+O$71-0.5</f>
        <v>13.643619468979349</v>
      </c>
      <c r="O303" s="45">
        <f t="shared" si="110"/>
        <v>-0.2563805310206515</v>
      </c>
      <c r="R303" s="45">
        <f t="shared" ref="R303:R310" si="120">R$71*M303+S$71-0.5</f>
        <v>13.175545942204707</v>
      </c>
      <c r="S303" s="45">
        <f t="shared" ref="S303:S310" si="121">R303-D303</f>
        <v>-0.72445405779529359</v>
      </c>
    </row>
    <row r="304" spans="3:19" x14ac:dyDescent="0.2">
      <c r="C304" s="45">
        <v>18</v>
      </c>
      <c r="D304" s="45">
        <v>15</v>
      </c>
      <c r="E304" s="45">
        <v>2587</v>
      </c>
      <c r="F304" s="45">
        <f t="shared" si="111"/>
        <v>2067</v>
      </c>
      <c r="G304" s="45">
        <v>407</v>
      </c>
      <c r="H304" s="45">
        <f t="shared" si="112"/>
        <v>520</v>
      </c>
      <c r="I304" s="45">
        <f t="shared" si="109"/>
        <v>54.320066872695982</v>
      </c>
      <c r="J304" s="45">
        <v>21</v>
      </c>
      <c r="K304" s="45">
        <f t="shared" si="113"/>
        <v>75.320066872695975</v>
      </c>
      <c r="L304" s="45">
        <f t="shared" si="114"/>
        <v>65</v>
      </c>
      <c r="M304" s="45">
        <f t="shared" si="115"/>
        <v>17.216914923791176</v>
      </c>
      <c r="N304" s="45">
        <f t="shared" si="119"/>
        <v>14.753568509813823</v>
      </c>
      <c r="O304" s="45">
        <f t="shared" si="110"/>
        <v>-0.24643149018617727</v>
      </c>
      <c r="R304" s="45">
        <f t="shared" si="120"/>
        <v>14.281563699225217</v>
      </c>
      <c r="S304" s="45">
        <f t="shared" si="121"/>
        <v>-0.71843630077478338</v>
      </c>
    </row>
    <row r="305" spans="1:19" x14ac:dyDescent="0.2">
      <c r="C305" s="45">
        <v>19</v>
      </c>
      <c r="D305" s="45">
        <v>16.100000000000001</v>
      </c>
      <c r="E305" s="45">
        <v>2758</v>
      </c>
      <c r="F305" s="45">
        <f t="shared" si="111"/>
        <v>2067</v>
      </c>
      <c r="G305" s="45">
        <v>407</v>
      </c>
      <c r="H305" s="45">
        <f t="shared" si="112"/>
        <v>691</v>
      </c>
      <c r="I305" s="45">
        <f t="shared" si="109"/>
        <v>56.78956094748397</v>
      </c>
      <c r="J305" s="45">
        <v>21</v>
      </c>
      <c r="K305" s="45">
        <f t="shared" si="113"/>
        <v>77.789560947483977</v>
      </c>
      <c r="L305" s="45">
        <f t="shared" si="114"/>
        <v>86.375</v>
      </c>
      <c r="M305" s="45">
        <f t="shared" si="115"/>
        <v>18.451661961185167</v>
      </c>
      <c r="N305" s="45">
        <f t="shared" si="119"/>
        <v>15.944997661204773</v>
      </c>
      <c r="O305" s="45">
        <f t="shared" si="110"/>
        <v>-0.15500233879522796</v>
      </c>
      <c r="R305" s="45">
        <f t="shared" si="120"/>
        <v>15.468772975679538</v>
      </c>
      <c r="S305" s="45">
        <f t="shared" si="121"/>
        <v>-0.63122702432046296</v>
      </c>
    </row>
    <row r="306" spans="1:19" x14ac:dyDescent="0.2">
      <c r="C306" s="45">
        <v>20</v>
      </c>
      <c r="D306" s="45">
        <v>17</v>
      </c>
      <c r="E306" s="45">
        <v>2920</v>
      </c>
      <c r="F306" s="45">
        <f t="shared" si="111"/>
        <v>2067</v>
      </c>
      <c r="G306" s="45">
        <v>408</v>
      </c>
      <c r="H306" s="45">
        <f t="shared" si="112"/>
        <v>853</v>
      </c>
      <c r="I306" s="45">
        <f t="shared" si="109"/>
        <v>58.618980623350453</v>
      </c>
      <c r="J306" s="45">
        <v>21</v>
      </c>
      <c r="K306" s="45">
        <f t="shared" si="113"/>
        <v>79.618980623350453</v>
      </c>
      <c r="L306" s="45">
        <f t="shared" si="114"/>
        <v>106.625</v>
      </c>
      <c r="M306" s="45">
        <f t="shared" si="115"/>
        <v>19.366371799118415</v>
      </c>
      <c r="N306" s="45">
        <f t="shared" si="119"/>
        <v>16.827617285284106</v>
      </c>
      <c r="O306" s="45">
        <f t="shared" si="110"/>
        <v>-0.17238271471589428</v>
      </c>
      <c r="R306" s="45">
        <f t="shared" si="120"/>
        <v>16.348266484852356</v>
      </c>
      <c r="S306" s="45">
        <f t="shared" si="121"/>
        <v>-0.65173351514764377</v>
      </c>
    </row>
    <row r="307" spans="1:19" x14ac:dyDescent="0.2">
      <c r="C307" s="45">
        <v>21</v>
      </c>
      <c r="D307" s="45">
        <v>18</v>
      </c>
      <c r="E307" s="45">
        <v>3161</v>
      </c>
      <c r="F307" s="45">
        <f t="shared" si="111"/>
        <v>2067</v>
      </c>
      <c r="G307" s="45">
        <v>408</v>
      </c>
      <c r="H307" s="45">
        <f t="shared" si="112"/>
        <v>1094</v>
      </c>
      <c r="I307" s="45">
        <f t="shared" si="109"/>
        <v>60.780346439948246</v>
      </c>
      <c r="J307" s="45">
        <v>21</v>
      </c>
      <c r="K307" s="45">
        <f t="shared" si="113"/>
        <v>81.780346439948246</v>
      </c>
      <c r="L307" s="45">
        <f t="shared" si="114"/>
        <v>136.75</v>
      </c>
      <c r="M307" s="45">
        <f t="shared" si="115"/>
        <v>20.447054707417305</v>
      </c>
      <c r="N307" s="45">
        <f t="shared" si="119"/>
        <v>17.8703872465506</v>
      </c>
      <c r="O307" s="45">
        <f t="shared" si="110"/>
        <v>-0.12961275344940049</v>
      </c>
      <c r="R307" s="45">
        <f t="shared" si="120"/>
        <v>17.387343101181738</v>
      </c>
      <c r="S307" s="45">
        <f t="shared" si="121"/>
        <v>-0.61265689881826191</v>
      </c>
    </row>
    <row r="308" spans="1:19" s="36" customFormat="1" x14ac:dyDescent="0.2">
      <c r="C308" s="36">
        <v>22</v>
      </c>
      <c r="D308" s="36">
        <v>19.100000000000001</v>
      </c>
      <c r="E308" s="36">
        <v>3483</v>
      </c>
      <c r="F308" s="36">
        <f t="shared" si="111"/>
        <v>2067</v>
      </c>
      <c r="G308" s="36">
        <v>408</v>
      </c>
      <c r="H308" s="36">
        <f t="shared" si="112"/>
        <v>1416</v>
      </c>
      <c r="I308" s="36">
        <f t="shared" si="109"/>
        <v>63.021265067075007</v>
      </c>
      <c r="J308" s="36">
        <v>21</v>
      </c>
      <c r="K308" s="36">
        <f t="shared" si="113"/>
        <v>84.021265067075007</v>
      </c>
      <c r="L308" s="36">
        <f t="shared" si="114"/>
        <v>177</v>
      </c>
      <c r="M308" s="36">
        <f t="shared" si="115"/>
        <v>21.567514020980685</v>
      </c>
      <c r="N308" s="36">
        <f t="shared" si="119"/>
        <v>18.951538161433042</v>
      </c>
      <c r="O308" s="36">
        <f t="shared" si="110"/>
        <v>-0.14846183856695916</v>
      </c>
      <c r="R308" s="36">
        <f t="shared" si="120"/>
        <v>18.464664731172928</v>
      </c>
      <c r="S308" s="36">
        <f t="shared" si="121"/>
        <v>-0.63533526882707392</v>
      </c>
    </row>
    <row r="309" spans="1:19" x14ac:dyDescent="0.2">
      <c r="C309" s="45">
        <v>23</v>
      </c>
      <c r="D309" s="45">
        <v>20.2</v>
      </c>
      <c r="E309" s="45">
        <v>3921</v>
      </c>
      <c r="F309" s="45">
        <f t="shared" si="111"/>
        <v>2067</v>
      </c>
      <c r="G309" s="45">
        <v>408</v>
      </c>
      <c r="H309" s="45">
        <f t="shared" si="112"/>
        <v>1854</v>
      </c>
      <c r="I309" s="45">
        <f t="shared" si="109"/>
        <v>65.362194596169573</v>
      </c>
      <c r="J309" s="45">
        <v>21</v>
      </c>
      <c r="K309" s="45">
        <f t="shared" si="113"/>
        <v>86.362194596169573</v>
      </c>
      <c r="L309" s="45">
        <f t="shared" si="114"/>
        <v>231.75</v>
      </c>
      <c r="M309" s="45">
        <f t="shared" si="115"/>
        <v>22.737978785527968</v>
      </c>
      <c r="N309" s="45">
        <f t="shared" si="119"/>
        <v>20.080940216205981</v>
      </c>
      <c r="O309" s="45">
        <f t="shared" si="110"/>
        <v>-0.11905978379401816</v>
      </c>
      <c r="R309" s="45">
        <f t="shared" si="120"/>
        <v>19.590066602285141</v>
      </c>
      <c r="S309" s="45">
        <f t="shared" si="121"/>
        <v>-0.60993339771485822</v>
      </c>
    </row>
    <row r="310" spans="1:19" x14ac:dyDescent="0.2">
      <c r="C310" s="45">
        <v>24</v>
      </c>
      <c r="D310" s="45">
        <v>21.6</v>
      </c>
      <c r="E310" s="45">
        <v>4777</v>
      </c>
      <c r="F310" s="45">
        <f t="shared" si="111"/>
        <v>2067</v>
      </c>
      <c r="G310" s="45">
        <v>408</v>
      </c>
      <c r="H310" s="45">
        <f t="shared" si="112"/>
        <v>2710</v>
      </c>
      <c r="I310" s="45">
        <f t="shared" si="109"/>
        <v>68.659385817488115</v>
      </c>
      <c r="J310" s="45">
        <v>21</v>
      </c>
      <c r="K310" s="45">
        <f t="shared" si="113"/>
        <v>89.659385817488115</v>
      </c>
      <c r="L310" s="45">
        <f t="shared" si="114"/>
        <v>338.75</v>
      </c>
      <c r="M310" s="45">
        <f t="shared" si="115"/>
        <v>24.386574396187243</v>
      </c>
      <c r="N310" s="45">
        <f t="shared" si="119"/>
        <v>21.67169914083572</v>
      </c>
      <c r="O310" s="45">
        <f t="shared" si="110"/>
        <v>7.1699140835718822E-2</v>
      </c>
      <c r="R310" s="45">
        <f t="shared" si="120"/>
        <v>21.175191281934033</v>
      </c>
      <c r="S310" s="45">
        <f t="shared" si="121"/>
        <v>-0.42480871806596809</v>
      </c>
    </row>
    <row r="316" spans="1:19" x14ac:dyDescent="0.2">
      <c r="A316" s="42">
        <v>44341</v>
      </c>
    </row>
    <row r="317" spans="1:19" x14ac:dyDescent="0.2">
      <c r="A317" s="45" t="s">
        <v>18</v>
      </c>
      <c r="B317" s="45" t="s">
        <v>7</v>
      </c>
      <c r="C317" s="45" t="s">
        <v>3</v>
      </c>
      <c r="D317" s="45" t="s">
        <v>5</v>
      </c>
      <c r="E317" s="45" t="s">
        <v>4</v>
      </c>
      <c r="F317" s="45" t="s">
        <v>6</v>
      </c>
      <c r="G317" s="45" t="s">
        <v>8</v>
      </c>
      <c r="H317" s="45" t="s">
        <v>10</v>
      </c>
      <c r="I317" s="45" t="s">
        <v>11</v>
      </c>
      <c r="J317" s="45" t="s">
        <v>35</v>
      </c>
      <c r="K317" s="45" t="s">
        <v>36</v>
      </c>
      <c r="L317" s="45" t="s">
        <v>56</v>
      </c>
      <c r="M317" s="45" t="s">
        <v>11</v>
      </c>
      <c r="O317" s="45" t="s">
        <v>57</v>
      </c>
      <c r="S317" s="45" t="s">
        <v>57</v>
      </c>
    </row>
    <row r="318" spans="1:19" x14ac:dyDescent="0.2">
      <c r="C318" s="45">
        <v>0</v>
      </c>
      <c r="D318" s="45">
        <v>-6.7</v>
      </c>
      <c r="E318" s="45">
        <v>2110</v>
      </c>
      <c r="F318" s="45">
        <f>2105-38</f>
        <v>2067</v>
      </c>
      <c r="G318" s="45">
        <v>509</v>
      </c>
      <c r="H318" s="45">
        <f t="shared" ref="H318:H342" si="122">E318-F318</f>
        <v>43</v>
      </c>
      <c r="I318" s="45">
        <f t="shared" ref="I318:I342" si="123">20*LOG10(H318)</f>
        <v>32.669369111591728</v>
      </c>
      <c r="J318" s="45">
        <v>0</v>
      </c>
      <c r="K318" s="45">
        <f>I318+J318</f>
        <v>32.669369111591728</v>
      </c>
      <c r="L318" s="45">
        <f>H318/8</f>
        <v>5.375</v>
      </c>
      <c r="M318" s="45">
        <f>10*LOG10(L318*830/1024)</f>
        <v>6.3915660432390489</v>
      </c>
      <c r="N318" s="45">
        <f>N$72*M318+O$72</f>
        <v>-6.6321178415037298</v>
      </c>
      <c r="O318" s="45">
        <f t="shared" ref="O318:O342" si="124">N318-D318</f>
        <v>6.7882158496270328E-2</v>
      </c>
      <c r="R318" s="45">
        <f>R$72*M318+S$72</f>
        <v>-4.3847357550948365</v>
      </c>
      <c r="S318" s="45">
        <f>R318-D318</f>
        <v>2.3152642449051637</v>
      </c>
    </row>
    <row r="319" spans="1:19" x14ac:dyDescent="0.2">
      <c r="C319" s="45">
        <v>1</v>
      </c>
      <c r="D319" s="45">
        <v>-5.7</v>
      </c>
      <c r="E319" s="45">
        <v>2120</v>
      </c>
      <c r="F319" s="45">
        <f t="shared" ref="F319:F342" si="125">2105-38</f>
        <v>2067</v>
      </c>
      <c r="G319" s="45">
        <v>510</v>
      </c>
      <c r="H319" s="45">
        <f t="shared" si="122"/>
        <v>53</v>
      </c>
      <c r="I319" s="45">
        <f t="shared" si="123"/>
        <v>34.48551739201578</v>
      </c>
      <c r="J319" s="45">
        <v>0</v>
      </c>
      <c r="K319" s="45">
        <f t="shared" ref="K319:K342" si="126">I319+J319</f>
        <v>34.48551739201578</v>
      </c>
      <c r="L319" s="45">
        <f t="shared" ref="L319:L342" si="127">H319/8</f>
        <v>6.625</v>
      </c>
      <c r="M319" s="45">
        <f t="shared" ref="M319:M342" si="128">10*LOG10(L319*830/1024)</f>
        <v>7.299640183451074</v>
      </c>
      <c r="N319" s="45">
        <f t="shared" ref="N319:N333" si="129">N$72*M319+O$72</f>
        <v>-5.7388107440929321</v>
      </c>
      <c r="O319" s="45">
        <f t="shared" si="124"/>
        <v>-3.8810744092931948E-2</v>
      </c>
      <c r="R319" s="45">
        <f t="shared" ref="R319:R333" si="130">R$72*M319+S$72</f>
        <v>-3.5130753879053138</v>
      </c>
      <c r="S319" s="45">
        <f t="shared" ref="S319:S333" si="131">R319-D319</f>
        <v>2.1869246120946864</v>
      </c>
    </row>
    <row r="320" spans="1:19" x14ac:dyDescent="0.2">
      <c r="C320" s="45">
        <v>2</v>
      </c>
      <c r="D320" s="45">
        <v>-4.7</v>
      </c>
      <c r="E320" s="45">
        <v>2135</v>
      </c>
      <c r="F320" s="45">
        <f t="shared" si="125"/>
        <v>2067</v>
      </c>
      <c r="G320" s="45">
        <v>510</v>
      </c>
      <c r="H320" s="45">
        <f t="shared" si="122"/>
        <v>68</v>
      </c>
      <c r="I320" s="45">
        <f t="shared" si="123"/>
        <v>36.650178254124725</v>
      </c>
      <c r="J320" s="45">
        <v>0</v>
      </c>
      <c r="K320" s="45">
        <f t="shared" si="126"/>
        <v>36.650178254124725</v>
      </c>
      <c r="L320" s="45">
        <f t="shared" si="127"/>
        <v>8.5</v>
      </c>
      <c r="M320" s="45">
        <f t="shared" si="128"/>
        <v>8.3819706145055477</v>
      </c>
      <c r="N320" s="45">
        <f t="shared" si="129"/>
        <v>-4.6740811003450116</v>
      </c>
      <c r="O320" s="45">
        <f t="shared" si="124"/>
        <v>2.5918899654988614E-2</v>
      </c>
      <c r="R320" s="45">
        <f t="shared" si="130"/>
        <v>-2.474146407136125</v>
      </c>
      <c r="S320" s="45">
        <f t="shared" si="131"/>
        <v>2.2258535928638752</v>
      </c>
    </row>
    <row r="321" spans="3:19" x14ac:dyDescent="0.2">
      <c r="C321" s="45">
        <v>3</v>
      </c>
      <c r="D321" s="45">
        <v>-3.9</v>
      </c>
      <c r="E321" s="45">
        <v>2145</v>
      </c>
      <c r="F321" s="45">
        <f t="shared" si="125"/>
        <v>2067</v>
      </c>
      <c r="G321" s="45">
        <v>510</v>
      </c>
      <c r="H321" s="45">
        <f t="shared" si="122"/>
        <v>78</v>
      </c>
      <c r="I321" s="45">
        <f t="shared" si="123"/>
        <v>37.841892053809609</v>
      </c>
      <c r="J321" s="45">
        <v>0</v>
      </c>
      <c r="K321" s="45">
        <f t="shared" si="126"/>
        <v>37.841892053809609</v>
      </c>
      <c r="L321" s="45">
        <f t="shared" si="127"/>
        <v>9.75</v>
      </c>
      <c r="M321" s="45">
        <f t="shared" si="128"/>
        <v>8.9778275143479878</v>
      </c>
      <c r="N321" s="45">
        <f t="shared" si="129"/>
        <v>-4.0879139867807339</v>
      </c>
      <c r="O321" s="45">
        <f t="shared" si="124"/>
        <v>-0.18791398678073401</v>
      </c>
      <c r="R321" s="45">
        <f t="shared" si="130"/>
        <v>-1.9021833689773668</v>
      </c>
      <c r="S321" s="45">
        <f t="shared" si="131"/>
        <v>1.9978166310226331</v>
      </c>
    </row>
    <row r="322" spans="3:19" x14ac:dyDescent="0.2">
      <c r="C322" s="45">
        <v>4</v>
      </c>
      <c r="D322" s="45">
        <v>-2.9</v>
      </c>
      <c r="E322" s="45">
        <v>2168</v>
      </c>
      <c r="F322" s="45">
        <f t="shared" si="125"/>
        <v>2067</v>
      </c>
      <c r="G322" s="45">
        <v>510</v>
      </c>
      <c r="H322" s="45">
        <f t="shared" si="122"/>
        <v>101</v>
      </c>
      <c r="I322" s="45">
        <f t="shared" si="123"/>
        <v>40.086427475652854</v>
      </c>
      <c r="J322" s="45">
        <v>0</v>
      </c>
      <c r="K322" s="45">
        <f t="shared" si="126"/>
        <v>40.086427475652854</v>
      </c>
      <c r="L322" s="45">
        <f t="shared" si="127"/>
        <v>12.625</v>
      </c>
      <c r="M322" s="45">
        <f t="shared" si="128"/>
        <v>10.100095225269609</v>
      </c>
      <c r="N322" s="45">
        <f t="shared" si="129"/>
        <v>-2.9838965206218866</v>
      </c>
      <c r="O322" s="45">
        <f t="shared" si="124"/>
        <v>-8.3896520621886683E-2</v>
      </c>
      <c r="R322" s="45">
        <f t="shared" si="130"/>
        <v>-0.82491859326370154</v>
      </c>
      <c r="S322" s="45">
        <f t="shared" si="131"/>
        <v>2.0750814067362984</v>
      </c>
    </row>
    <row r="323" spans="3:19" x14ac:dyDescent="0.2">
      <c r="C323" s="45">
        <v>5</v>
      </c>
      <c r="D323" s="45">
        <v>-1.9</v>
      </c>
      <c r="E323" s="45">
        <v>2191</v>
      </c>
      <c r="F323" s="45">
        <f t="shared" si="125"/>
        <v>2067</v>
      </c>
      <c r="G323" s="45">
        <v>510</v>
      </c>
      <c r="H323" s="45">
        <f t="shared" si="122"/>
        <v>124</v>
      </c>
      <c r="I323" s="45">
        <f t="shared" si="123"/>
        <v>41.868433703244705</v>
      </c>
      <c r="J323" s="45">
        <v>0</v>
      </c>
      <c r="K323" s="45">
        <f t="shared" si="126"/>
        <v>41.868433703244705</v>
      </c>
      <c r="L323" s="45">
        <f t="shared" si="127"/>
        <v>15.5</v>
      </c>
      <c r="M323" s="45">
        <f t="shared" si="128"/>
        <v>10.991098339065534</v>
      </c>
      <c r="N323" s="45">
        <f t="shared" si="129"/>
        <v>-2.1073828417022575</v>
      </c>
      <c r="O323" s="45">
        <f t="shared" si="124"/>
        <v>-0.20738284170225763</v>
      </c>
      <c r="R323" s="45">
        <f t="shared" si="130"/>
        <v>3.0355295669005855E-2</v>
      </c>
      <c r="S323" s="45">
        <f t="shared" si="131"/>
        <v>1.9303552956690058</v>
      </c>
    </row>
    <row r="324" spans="3:19" x14ac:dyDescent="0.2">
      <c r="C324" s="45">
        <v>6</v>
      </c>
      <c r="D324" s="45">
        <v>-0.8</v>
      </c>
      <c r="E324" s="45">
        <v>2229</v>
      </c>
      <c r="F324" s="45">
        <f t="shared" si="125"/>
        <v>2067</v>
      </c>
      <c r="G324" s="45">
        <v>510</v>
      </c>
      <c r="H324" s="45">
        <f t="shared" si="122"/>
        <v>162</v>
      </c>
      <c r="I324" s="45">
        <f t="shared" si="123"/>
        <v>44.190300290852619</v>
      </c>
      <c r="J324" s="45">
        <v>0</v>
      </c>
      <c r="K324" s="45">
        <f t="shared" si="126"/>
        <v>44.190300290852619</v>
      </c>
      <c r="L324" s="45">
        <f t="shared" si="127"/>
        <v>20.25</v>
      </c>
      <c r="M324" s="45">
        <f t="shared" si="128"/>
        <v>12.152031632869493</v>
      </c>
      <c r="N324" s="45">
        <f t="shared" si="129"/>
        <v>-0.96532856986336668</v>
      </c>
      <c r="O324" s="45">
        <f t="shared" si="124"/>
        <v>-0.16532856986336664</v>
      </c>
      <c r="R324" s="45">
        <f t="shared" si="130"/>
        <v>1.1447351643914256</v>
      </c>
      <c r="S324" s="45">
        <f t="shared" si="131"/>
        <v>1.9447351643914257</v>
      </c>
    </row>
    <row r="325" spans="3:19" x14ac:dyDescent="0.2">
      <c r="C325" s="45">
        <v>7</v>
      </c>
      <c r="D325" s="45">
        <v>0.2</v>
      </c>
      <c r="E325" s="45">
        <v>2275</v>
      </c>
      <c r="F325" s="45">
        <f t="shared" si="125"/>
        <v>2067</v>
      </c>
      <c r="G325" s="45">
        <v>510</v>
      </c>
      <c r="H325" s="45">
        <f t="shared" si="122"/>
        <v>208</v>
      </c>
      <c r="I325" s="45">
        <f t="shared" si="123"/>
        <v>46.361266699255232</v>
      </c>
      <c r="J325" s="45">
        <v>0</v>
      </c>
      <c r="K325" s="45">
        <f t="shared" si="126"/>
        <v>46.361266699255232</v>
      </c>
      <c r="L325" s="45">
        <f t="shared" si="127"/>
        <v>26</v>
      </c>
      <c r="M325" s="45">
        <f t="shared" si="128"/>
        <v>13.237514837070798</v>
      </c>
      <c r="N325" s="45">
        <f t="shared" si="129"/>
        <v>0.10250257683885344</v>
      </c>
      <c r="O325" s="45">
        <f t="shared" si="124"/>
        <v>-9.7497423161146568E-2</v>
      </c>
      <c r="R325" s="45">
        <f t="shared" si="130"/>
        <v>2.1866904921042583</v>
      </c>
      <c r="S325" s="45">
        <f t="shared" si="131"/>
        <v>1.9866904921042583</v>
      </c>
    </row>
    <row r="326" spans="3:19" x14ac:dyDescent="0.2">
      <c r="C326" s="45">
        <v>8</v>
      </c>
      <c r="D326" s="45">
        <v>1.3</v>
      </c>
      <c r="E326" s="45">
        <v>2331</v>
      </c>
      <c r="F326" s="45">
        <f t="shared" si="125"/>
        <v>2067</v>
      </c>
      <c r="G326" s="45">
        <v>512</v>
      </c>
      <c r="H326" s="45">
        <f t="shared" si="122"/>
        <v>264</v>
      </c>
      <c r="I326" s="45">
        <f t="shared" si="123"/>
        <v>48.432078537396627</v>
      </c>
      <c r="J326" s="45">
        <v>0</v>
      </c>
      <c r="K326" s="45">
        <f t="shared" si="126"/>
        <v>48.432078537396627</v>
      </c>
      <c r="L326" s="45">
        <f t="shared" si="127"/>
        <v>33</v>
      </c>
      <c r="M326" s="45">
        <f t="shared" si="128"/>
        <v>14.272920756141493</v>
      </c>
      <c r="N326" s="45">
        <f t="shared" si="129"/>
        <v>1.1210707919749439</v>
      </c>
      <c r="O326" s="45">
        <f t="shared" si="124"/>
        <v>-0.17892920802505619</v>
      </c>
      <c r="R326" s="45">
        <f t="shared" si="130"/>
        <v>3.1805766338202197</v>
      </c>
      <c r="S326" s="45">
        <f t="shared" si="131"/>
        <v>1.8805766338202197</v>
      </c>
    </row>
    <row r="327" spans="3:19" x14ac:dyDescent="0.2">
      <c r="C327" s="45">
        <v>9</v>
      </c>
      <c r="D327" s="45">
        <v>3.4</v>
      </c>
      <c r="E327" s="45">
        <v>2495</v>
      </c>
      <c r="F327" s="45">
        <f t="shared" si="125"/>
        <v>2067</v>
      </c>
      <c r="G327" s="45">
        <v>512</v>
      </c>
      <c r="H327" s="45">
        <f t="shared" si="122"/>
        <v>428</v>
      </c>
      <c r="I327" s="45">
        <f t="shared" si="123"/>
        <v>52.628875380263445</v>
      </c>
      <c r="J327" s="45">
        <v>0</v>
      </c>
      <c r="K327" s="45">
        <f t="shared" si="126"/>
        <v>52.628875380263445</v>
      </c>
      <c r="L327" s="45">
        <f t="shared" si="127"/>
        <v>53.5</v>
      </c>
      <c r="M327" s="45">
        <f t="shared" si="128"/>
        <v>16.371319177574904</v>
      </c>
      <c r="N327" s="45">
        <f t="shared" si="129"/>
        <v>3.1853451943099778</v>
      </c>
      <c r="O327" s="45">
        <f t="shared" si="124"/>
        <v>-0.21465480569002215</v>
      </c>
      <c r="R327" s="45">
        <f t="shared" si="130"/>
        <v>5.1948292785541508</v>
      </c>
      <c r="S327" s="45">
        <f t="shared" si="131"/>
        <v>1.7948292785541509</v>
      </c>
    </row>
    <row r="328" spans="3:19" x14ac:dyDescent="0.2">
      <c r="C328" s="45">
        <v>10</v>
      </c>
      <c r="D328" s="45">
        <v>4.2699999999999996</v>
      </c>
      <c r="E328" s="45">
        <v>2595</v>
      </c>
      <c r="F328" s="45">
        <f t="shared" si="125"/>
        <v>2067</v>
      </c>
      <c r="G328" s="45">
        <v>512</v>
      </c>
      <c r="H328" s="45">
        <f t="shared" si="122"/>
        <v>528</v>
      </c>
      <c r="I328" s="45">
        <f t="shared" si="123"/>
        <v>54.452678450676245</v>
      </c>
      <c r="J328" s="45">
        <v>0</v>
      </c>
      <c r="K328" s="45">
        <f t="shared" si="126"/>
        <v>54.452678450676245</v>
      </c>
      <c r="L328" s="45">
        <f t="shared" si="127"/>
        <v>66</v>
      </c>
      <c r="M328" s="45">
        <f t="shared" si="128"/>
        <v>17.283220712781308</v>
      </c>
      <c r="N328" s="45">
        <f t="shared" si="129"/>
        <v>4.0824174458658717</v>
      </c>
      <c r="O328" s="45">
        <f t="shared" si="124"/>
        <v>-0.18758255413412783</v>
      </c>
      <c r="R328" s="45">
        <f t="shared" si="130"/>
        <v>6.0701635621987791</v>
      </c>
      <c r="S328" s="45">
        <f t="shared" si="131"/>
        <v>1.8001635621987795</v>
      </c>
    </row>
    <row r="329" spans="3:19" x14ac:dyDescent="0.2">
      <c r="C329" s="45">
        <v>11</v>
      </c>
      <c r="D329" s="45">
        <v>5.3</v>
      </c>
      <c r="E329" s="45">
        <v>2740</v>
      </c>
      <c r="F329" s="45">
        <f t="shared" si="125"/>
        <v>2067</v>
      </c>
      <c r="G329" s="45">
        <v>512</v>
      </c>
      <c r="H329" s="45">
        <f t="shared" si="122"/>
        <v>673</v>
      </c>
      <c r="I329" s="45">
        <f t="shared" si="123"/>
        <v>56.560301284479536</v>
      </c>
      <c r="J329" s="45">
        <v>0</v>
      </c>
      <c r="K329" s="45">
        <f t="shared" si="126"/>
        <v>56.560301284479536</v>
      </c>
      <c r="L329" s="45">
        <f t="shared" si="127"/>
        <v>84.125</v>
      </c>
      <c r="M329" s="45">
        <f t="shared" si="128"/>
        <v>18.337032129682953</v>
      </c>
      <c r="N329" s="45">
        <f t="shared" si="129"/>
        <v>5.119091849820343</v>
      </c>
      <c r="O329" s="45">
        <f t="shared" si="124"/>
        <v>-0.18090815017965678</v>
      </c>
      <c r="R329" s="45">
        <f t="shared" si="130"/>
        <v>7.0817171412826667</v>
      </c>
      <c r="S329" s="45">
        <f t="shared" si="131"/>
        <v>1.7817171412826669</v>
      </c>
    </row>
    <row r="330" spans="3:19" x14ac:dyDescent="0.2">
      <c r="C330" s="45">
        <v>12</v>
      </c>
      <c r="D330" s="45">
        <v>6.5</v>
      </c>
      <c r="E330" s="45">
        <v>2958</v>
      </c>
      <c r="F330" s="45">
        <f t="shared" si="125"/>
        <v>2067</v>
      </c>
      <c r="G330" s="45">
        <v>510</v>
      </c>
      <c r="H330" s="45">
        <f t="shared" si="122"/>
        <v>891</v>
      </c>
      <c r="I330" s="45">
        <f t="shared" si="123"/>
        <v>58.997554080737501</v>
      </c>
      <c r="J330" s="45">
        <v>0</v>
      </c>
      <c r="K330" s="45">
        <f t="shared" si="126"/>
        <v>58.997554080737501</v>
      </c>
      <c r="L330" s="45">
        <f t="shared" si="127"/>
        <v>111.375</v>
      </c>
      <c r="M330" s="45">
        <f t="shared" si="128"/>
        <v>19.555658527811932</v>
      </c>
      <c r="N330" s="45">
        <f t="shared" si="129"/>
        <v>6.3179010244617366</v>
      </c>
      <c r="O330" s="45">
        <f t="shared" si="124"/>
        <v>-0.18209897553826337</v>
      </c>
      <c r="R330" s="45">
        <f t="shared" si="130"/>
        <v>8.2514766208466739</v>
      </c>
      <c r="S330" s="45">
        <f t="shared" si="131"/>
        <v>1.7514766208466739</v>
      </c>
    </row>
    <row r="331" spans="3:19" x14ac:dyDescent="0.2">
      <c r="C331" s="45">
        <v>13</v>
      </c>
      <c r="D331" s="45">
        <v>7.5</v>
      </c>
      <c r="E331" s="45">
        <v>3200</v>
      </c>
      <c r="F331" s="45">
        <f t="shared" si="125"/>
        <v>2067</v>
      </c>
      <c r="G331" s="45">
        <v>510</v>
      </c>
      <c r="H331" s="45">
        <f t="shared" si="122"/>
        <v>1133</v>
      </c>
      <c r="I331" s="45">
        <f t="shared" si="123"/>
        <v>61.084598197267951</v>
      </c>
      <c r="J331" s="45">
        <v>0</v>
      </c>
      <c r="K331" s="45">
        <f t="shared" si="126"/>
        <v>61.084598197267951</v>
      </c>
      <c r="L331" s="45">
        <f t="shared" si="127"/>
        <v>141.625</v>
      </c>
      <c r="M331" s="45">
        <f t="shared" si="128"/>
        <v>20.599180586077157</v>
      </c>
      <c r="N331" s="45">
        <f t="shared" si="129"/>
        <v>7.3444533946629136</v>
      </c>
      <c r="O331" s="45">
        <f t="shared" si="124"/>
        <v>-0.15554660533708642</v>
      </c>
      <c r="R331" s="45">
        <f t="shared" si="130"/>
        <v>9.2531534445754637</v>
      </c>
      <c r="S331" s="45">
        <f t="shared" si="131"/>
        <v>1.7531534445754637</v>
      </c>
    </row>
    <row r="332" spans="3:19" x14ac:dyDescent="0.2">
      <c r="C332" s="45">
        <v>14</v>
      </c>
      <c r="D332" s="45">
        <v>8.65</v>
      </c>
      <c r="E332" s="45">
        <v>3541</v>
      </c>
      <c r="F332" s="45">
        <f t="shared" si="125"/>
        <v>2067</v>
      </c>
      <c r="G332" s="45">
        <v>511</v>
      </c>
      <c r="H332" s="45">
        <f t="shared" si="122"/>
        <v>1474</v>
      </c>
      <c r="I332" s="45">
        <f t="shared" si="123"/>
        <v>63.369949670460656</v>
      </c>
      <c r="J332" s="45">
        <v>0</v>
      </c>
      <c r="K332" s="45">
        <f t="shared" si="126"/>
        <v>63.369949670460656</v>
      </c>
      <c r="L332" s="45">
        <f t="shared" si="127"/>
        <v>184.25</v>
      </c>
      <c r="M332" s="45">
        <f t="shared" si="128"/>
        <v>21.74185632267351</v>
      </c>
      <c r="N332" s="45">
        <f t="shared" si="129"/>
        <v>8.4685470125059439</v>
      </c>
      <c r="O332" s="45">
        <f t="shared" si="124"/>
        <v>-0.18145298749405647</v>
      </c>
      <c r="R332" s="45">
        <f t="shared" si="130"/>
        <v>10.350007884134303</v>
      </c>
      <c r="S332" s="45">
        <f t="shared" si="131"/>
        <v>1.7000078841343029</v>
      </c>
    </row>
    <row r="333" spans="3:19" x14ac:dyDescent="0.2">
      <c r="C333" s="45">
        <v>15</v>
      </c>
      <c r="D333" s="45">
        <v>10.5</v>
      </c>
      <c r="E333" s="45">
        <v>4385</v>
      </c>
      <c r="F333" s="45">
        <f t="shared" si="125"/>
        <v>2067</v>
      </c>
      <c r="G333" s="45">
        <v>511</v>
      </c>
      <c r="H333" s="45">
        <f t="shared" si="122"/>
        <v>2318</v>
      </c>
      <c r="I333" s="45">
        <f t="shared" si="123"/>
        <v>67.302268632551545</v>
      </c>
      <c r="J333" s="45">
        <v>0</v>
      </c>
      <c r="K333" s="45">
        <f t="shared" si="126"/>
        <v>67.302268632551545</v>
      </c>
      <c r="L333" s="45">
        <f t="shared" si="127"/>
        <v>289.75</v>
      </c>
      <c r="M333" s="45">
        <f t="shared" si="128"/>
        <v>23.708015803718958</v>
      </c>
      <c r="N333" s="45">
        <f t="shared" si="129"/>
        <v>10.40273293552907</v>
      </c>
      <c r="O333" s="45">
        <f t="shared" si="124"/>
        <v>-9.7267064470930364E-2</v>
      </c>
      <c r="R333" s="45">
        <f t="shared" si="130"/>
        <v>12.237324369989828</v>
      </c>
      <c r="S333" s="45">
        <f t="shared" si="131"/>
        <v>1.7373243699898282</v>
      </c>
    </row>
    <row r="334" spans="3:19" s="36" customFormat="1" x14ac:dyDescent="0.2">
      <c r="C334" s="36">
        <v>16</v>
      </c>
      <c r="D334" s="36">
        <v>11.57</v>
      </c>
      <c r="E334" s="36">
        <v>2282</v>
      </c>
      <c r="F334" s="36">
        <f t="shared" si="125"/>
        <v>2067</v>
      </c>
      <c r="G334" s="36">
        <v>511</v>
      </c>
      <c r="H334" s="36">
        <f t="shared" si="122"/>
        <v>215</v>
      </c>
      <c r="I334" s="36">
        <f t="shared" si="123"/>
        <v>46.64876919831211</v>
      </c>
      <c r="J334" s="36">
        <v>21</v>
      </c>
      <c r="K334" s="36">
        <f t="shared" si="126"/>
        <v>67.64876919831211</v>
      </c>
      <c r="L334" s="36">
        <f t="shared" si="127"/>
        <v>26.875</v>
      </c>
      <c r="M334" s="36">
        <f t="shared" si="128"/>
        <v>13.381266086599236</v>
      </c>
      <c r="N334" s="36">
        <f>N$71*M334+O$71</f>
        <v>11.552483428634504</v>
      </c>
      <c r="O334" s="36">
        <f t="shared" si="124"/>
        <v>-1.7516571365495892E-2</v>
      </c>
      <c r="P334" s="36" t="s">
        <v>22</v>
      </c>
      <c r="Q334" s="36" t="s">
        <v>23</v>
      </c>
      <c r="R334" s="36">
        <f>R$71*M334+S$71</f>
        <v>11.093587342265167</v>
      </c>
      <c r="S334" s="36">
        <f>R334-D334</f>
        <v>-0.47641265773483354</v>
      </c>
    </row>
    <row r="335" spans="3:19" x14ac:dyDescent="0.2">
      <c r="C335" s="45">
        <v>17</v>
      </c>
      <c r="D335" s="45">
        <v>12.79</v>
      </c>
      <c r="E335" s="45">
        <v>2352</v>
      </c>
      <c r="F335" s="45">
        <f t="shared" si="125"/>
        <v>2067</v>
      </c>
      <c r="G335" s="45">
        <v>512</v>
      </c>
      <c r="H335" s="45">
        <f t="shared" si="122"/>
        <v>285</v>
      </c>
      <c r="I335" s="45">
        <f t="shared" si="123"/>
        <v>49.096897200170204</v>
      </c>
      <c r="J335" s="45">
        <v>21</v>
      </c>
      <c r="K335" s="45">
        <f t="shared" si="126"/>
        <v>70.096897200170204</v>
      </c>
      <c r="L335" s="45">
        <f t="shared" si="127"/>
        <v>35.625</v>
      </c>
      <c r="M335" s="45">
        <f t="shared" si="128"/>
        <v>14.605330087528285</v>
      </c>
      <c r="N335" s="45">
        <f t="shared" ref="N335:N342" si="132">N$71*M335+O$71</f>
        <v>12.733604330089037</v>
      </c>
      <c r="O335" s="45">
        <f t="shared" si="124"/>
        <v>-5.6395669910962454E-2</v>
      </c>
      <c r="P335" s="45">
        <f>(D342-D334)/(M342-M334)</f>
        <v>0.98467677258681319</v>
      </c>
      <c r="Q335" s="45">
        <f>D334-P335*M334</f>
        <v>-1.6062219032779108</v>
      </c>
      <c r="R335" s="45">
        <f t="shared" ref="R335:R342" si="133">R$71*M335+S$71</f>
        <v>12.270524879158447</v>
      </c>
      <c r="S335" s="45">
        <f t="shared" ref="S335:S342" si="134">R335-D335</f>
        <v>-0.51947512084155179</v>
      </c>
    </row>
    <row r="336" spans="3:19" x14ac:dyDescent="0.2">
      <c r="C336" s="45">
        <v>18</v>
      </c>
      <c r="D336" s="45">
        <v>13.9</v>
      </c>
      <c r="E336" s="45">
        <v>2438</v>
      </c>
      <c r="F336" s="45">
        <f t="shared" si="125"/>
        <v>2067</v>
      </c>
      <c r="G336" s="45">
        <v>511</v>
      </c>
      <c r="H336" s="45">
        <f t="shared" si="122"/>
        <v>371</v>
      </c>
      <c r="I336" s="45">
        <f t="shared" si="123"/>
        <v>51.387478192300918</v>
      </c>
      <c r="J336" s="45">
        <v>21</v>
      </c>
      <c r="K336" s="45">
        <f t="shared" si="126"/>
        <v>72.387478192300918</v>
      </c>
      <c r="L336" s="45">
        <f t="shared" si="127"/>
        <v>46.375</v>
      </c>
      <c r="M336" s="45">
        <f t="shared" si="128"/>
        <v>15.750620583593642</v>
      </c>
      <c r="N336" s="45">
        <f t="shared" si="132"/>
        <v>13.838715290066064</v>
      </c>
      <c r="O336" s="45">
        <f t="shared" si="124"/>
        <v>-6.1284709933936199E-2</v>
      </c>
      <c r="R336" s="45">
        <f t="shared" si="133"/>
        <v>13.371721691125288</v>
      </c>
      <c r="S336" s="45">
        <f t="shared" si="134"/>
        <v>-0.52827830887471272</v>
      </c>
    </row>
    <row r="337" spans="1:19" x14ac:dyDescent="0.2">
      <c r="C337" s="45">
        <v>19</v>
      </c>
      <c r="D337" s="45">
        <v>15.06</v>
      </c>
      <c r="E337" s="45">
        <v>2556</v>
      </c>
      <c r="F337" s="45">
        <f t="shared" si="125"/>
        <v>2067</v>
      </c>
      <c r="G337" s="45">
        <v>513</v>
      </c>
      <c r="H337" s="45">
        <f t="shared" si="122"/>
        <v>489</v>
      </c>
      <c r="I337" s="45">
        <f t="shared" si="123"/>
        <v>53.786177182472407</v>
      </c>
      <c r="J337" s="45">
        <v>21</v>
      </c>
      <c r="K337" s="45">
        <f t="shared" si="126"/>
        <v>74.786177182472414</v>
      </c>
      <c r="L337" s="45">
        <f t="shared" si="127"/>
        <v>61.125</v>
      </c>
      <c r="M337" s="45">
        <f t="shared" si="128"/>
        <v>16.949970078679385</v>
      </c>
      <c r="N337" s="45">
        <f t="shared" si="132"/>
        <v>14.995988729787799</v>
      </c>
      <c r="O337" s="45">
        <f t="shared" si="124"/>
        <v>-6.4011270212201765E-2</v>
      </c>
      <c r="P337" s="45">
        <f>(D333-D325)/(M333-M325)</f>
        <v>0.98371606409366097</v>
      </c>
      <c r="Q337" s="45">
        <f>D325-P337*M325</f>
        <v>-12.821955993904725</v>
      </c>
      <c r="R337" s="45">
        <f t="shared" si="133"/>
        <v>14.524896230650228</v>
      </c>
      <c r="S337" s="45">
        <f t="shared" si="134"/>
        <v>-0.53510376934977266</v>
      </c>
    </row>
    <row r="338" spans="1:19" x14ac:dyDescent="0.2">
      <c r="C338" s="45">
        <v>20</v>
      </c>
      <c r="D338" s="45">
        <v>15.55</v>
      </c>
      <c r="E338" s="45">
        <v>2613</v>
      </c>
      <c r="F338" s="45">
        <f t="shared" si="125"/>
        <v>2067</v>
      </c>
      <c r="G338" s="45">
        <v>513</v>
      </c>
      <c r="H338" s="45">
        <f t="shared" si="122"/>
        <v>546</v>
      </c>
      <c r="I338" s="45">
        <f t="shared" si="123"/>
        <v>54.743852854094747</v>
      </c>
      <c r="J338" s="45">
        <v>21</v>
      </c>
      <c r="K338" s="45">
        <f t="shared" si="126"/>
        <v>75.74385285409474</v>
      </c>
      <c r="L338" s="45">
        <f t="shared" si="127"/>
        <v>68.25</v>
      </c>
      <c r="M338" s="45">
        <f t="shared" si="128"/>
        <v>17.428807914490555</v>
      </c>
      <c r="N338" s="45">
        <f t="shared" si="132"/>
        <v>15.458027786450335</v>
      </c>
      <c r="O338" s="45">
        <f t="shared" si="124"/>
        <v>-9.1972213549665227E-2</v>
      </c>
      <c r="R338" s="45">
        <f t="shared" si="133"/>
        <v>14.98529880978267</v>
      </c>
      <c r="S338" s="45">
        <f t="shared" si="134"/>
        <v>-0.56470119021733112</v>
      </c>
    </row>
    <row r="339" spans="1:19" x14ac:dyDescent="0.2">
      <c r="C339" s="45">
        <v>21</v>
      </c>
      <c r="D339" s="45">
        <v>16.649999999999999</v>
      </c>
      <c r="E339" s="45">
        <v>2775</v>
      </c>
      <c r="F339" s="45">
        <f t="shared" si="125"/>
        <v>2067</v>
      </c>
      <c r="G339" s="45">
        <v>512</v>
      </c>
      <c r="H339" s="45">
        <f t="shared" si="122"/>
        <v>708</v>
      </c>
      <c r="I339" s="45">
        <f t="shared" si="123"/>
        <v>57.000665153795381</v>
      </c>
      <c r="J339" s="45">
        <v>21</v>
      </c>
      <c r="K339" s="45">
        <f t="shared" si="126"/>
        <v>78.000665153795381</v>
      </c>
      <c r="L339" s="45">
        <f t="shared" si="127"/>
        <v>88.5</v>
      </c>
      <c r="M339" s="45">
        <f t="shared" si="128"/>
        <v>18.557214064340876</v>
      </c>
      <c r="N339" s="45">
        <f t="shared" si="132"/>
        <v>16.546846743552649</v>
      </c>
      <c r="O339" s="45">
        <f t="shared" si="124"/>
        <v>-0.10315325644734941</v>
      </c>
      <c r="R339" s="45">
        <f t="shared" si="133"/>
        <v>16.07026132286375</v>
      </c>
      <c r="S339" s="45">
        <f t="shared" si="134"/>
        <v>-0.57973867713624827</v>
      </c>
    </row>
    <row r="340" spans="1:19" x14ac:dyDescent="0.2">
      <c r="C340" s="45">
        <v>22</v>
      </c>
      <c r="D340" s="45">
        <v>17.45</v>
      </c>
      <c r="E340" s="45">
        <v>2923</v>
      </c>
      <c r="F340" s="45">
        <f t="shared" si="125"/>
        <v>2067</v>
      </c>
      <c r="G340" s="45">
        <v>513</v>
      </c>
      <c r="H340" s="45">
        <f t="shared" si="122"/>
        <v>856</v>
      </c>
      <c r="I340" s="45">
        <f t="shared" si="123"/>
        <v>58.649475293543063</v>
      </c>
      <c r="J340" s="45">
        <v>21</v>
      </c>
      <c r="K340" s="45">
        <f t="shared" si="126"/>
        <v>79.649475293543063</v>
      </c>
      <c r="L340" s="45">
        <f t="shared" si="127"/>
        <v>107</v>
      </c>
      <c r="M340" s="45">
        <f t="shared" si="128"/>
        <v>19.381619134214716</v>
      </c>
      <c r="N340" s="45">
        <f t="shared" si="132"/>
        <v>17.34232970731437</v>
      </c>
      <c r="O340" s="45">
        <f t="shared" si="124"/>
        <v>-0.10767029268562922</v>
      </c>
      <c r="R340" s="45">
        <f t="shared" si="133"/>
        <v>16.862926797547448</v>
      </c>
      <c r="S340" s="45">
        <f t="shared" si="134"/>
        <v>-0.5870732024525509</v>
      </c>
    </row>
    <row r="341" spans="1:19" x14ac:dyDescent="0.2">
      <c r="C341" s="45">
        <v>23</v>
      </c>
      <c r="D341" s="45">
        <v>18.350000000000001</v>
      </c>
      <c r="E341" s="45">
        <v>3094</v>
      </c>
      <c r="F341" s="45">
        <f t="shared" si="125"/>
        <v>2067</v>
      </c>
      <c r="G341" s="45">
        <v>514</v>
      </c>
      <c r="H341" s="45">
        <f t="shared" si="122"/>
        <v>1027</v>
      </c>
      <c r="I341" s="45">
        <f t="shared" si="123"/>
        <v>60.231408871945568</v>
      </c>
      <c r="J341" s="45">
        <v>21</v>
      </c>
      <c r="K341" s="45">
        <f t="shared" si="126"/>
        <v>81.231408871945575</v>
      </c>
      <c r="L341" s="45">
        <f t="shared" si="127"/>
        <v>128.375</v>
      </c>
      <c r="M341" s="45">
        <f t="shared" si="128"/>
        <v>20.172585923415966</v>
      </c>
      <c r="N341" s="45">
        <f t="shared" si="132"/>
        <v>18.10554748544763</v>
      </c>
      <c r="O341" s="45">
        <f t="shared" si="124"/>
        <v>-0.24445251455237127</v>
      </c>
      <c r="R341" s="45">
        <f t="shared" si="133"/>
        <v>17.623441365364449</v>
      </c>
      <c r="S341" s="45">
        <f t="shared" si="134"/>
        <v>-0.72655863463555193</v>
      </c>
    </row>
    <row r="342" spans="1:19" x14ac:dyDescent="0.2">
      <c r="C342" s="45">
        <v>24</v>
      </c>
      <c r="D342" s="45">
        <v>19.899999999999999</v>
      </c>
      <c r="E342" s="45">
        <v>3575</v>
      </c>
      <c r="F342" s="45">
        <f t="shared" si="125"/>
        <v>2067</v>
      </c>
      <c r="G342" s="45">
        <v>513</v>
      </c>
      <c r="H342" s="45">
        <f t="shared" si="122"/>
        <v>1508</v>
      </c>
      <c r="I342" s="45">
        <f t="shared" si="123"/>
        <v>63.568026830675102</v>
      </c>
      <c r="J342" s="45">
        <v>21</v>
      </c>
      <c r="K342" s="45">
        <f t="shared" si="126"/>
        <v>84.568026830675109</v>
      </c>
      <c r="L342" s="45">
        <f t="shared" si="127"/>
        <v>188.5</v>
      </c>
      <c r="M342" s="45">
        <f t="shared" si="128"/>
        <v>21.840894902780732</v>
      </c>
      <c r="N342" s="45">
        <f t="shared" si="132"/>
        <v>19.715328186551858</v>
      </c>
      <c r="O342" s="45">
        <f t="shared" si="124"/>
        <v>-0.18467181344814065</v>
      </c>
      <c r="R342" s="45">
        <f t="shared" si="133"/>
        <v>19.227520449023675</v>
      </c>
      <c r="S342" s="45">
        <f t="shared" si="134"/>
        <v>-0.67247955097632328</v>
      </c>
    </row>
    <row r="343" spans="1:19" ht="15" thickBot="1" x14ac:dyDescent="0.25"/>
    <row r="344" spans="1:19" x14ac:dyDescent="0.2">
      <c r="B344" s="45">
        <v>10</v>
      </c>
      <c r="D344" s="45">
        <f>D334-B$345</f>
        <v>11.17</v>
      </c>
      <c r="E344" s="45">
        <f>E334-B$344</f>
        <v>2272</v>
      </c>
      <c r="K344" s="46"/>
      <c r="L344" s="15" t="s">
        <v>103</v>
      </c>
      <c r="M344" s="16" t="s">
        <v>105</v>
      </c>
    </row>
    <row r="345" spans="1:19" x14ac:dyDescent="0.2">
      <c r="B345" s="45">
        <v>0.4</v>
      </c>
      <c r="D345" s="45">
        <f t="shared" ref="D345:D352" si="135">D335-B$345</f>
        <v>12.389999999999999</v>
      </c>
      <c r="E345" s="45">
        <f t="shared" ref="E345:E352" si="136">E335-B$344</f>
        <v>2342</v>
      </c>
      <c r="K345" s="17" t="s">
        <v>107</v>
      </c>
      <c r="L345" s="18">
        <f>SLOPE(D334:D342,M334:M342)</f>
        <v>0.98722826894994498</v>
      </c>
      <c r="M345" s="19">
        <f>INTERCEPT(D334:D342,M334:M342)</f>
        <v>-1.6477225387137562</v>
      </c>
    </row>
    <row r="346" spans="1:19" ht="15" thickBot="1" x14ac:dyDescent="0.25">
      <c r="D346" s="45">
        <f t="shared" si="135"/>
        <v>13.5</v>
      </c>
      <c r="E346" s="45">
        <f t="shared" si="136"/>
        <v>2428</v>
      </c>
      <c r="K346" s="20" t="s">
        <v>109</v>
      </c>
      <c r="L346" s="21">
        <f>SLOPE(D325:D333,M325:M333)</f>
        <v>0.98223570748717015</v>
      </c>
      <c r="M346" s="22">
        <f>INTERCEPT(D325:D333,M325:M333)</f>
        <v>-12.728190533776143</v>
      </c>
    </row>
    <row r="347" spans="1:19" x14ac:dyDescent="0.2">
      <c r="D347" s="45">
        <f t="shared" si="135"/>
        <v>14.66</v>
      </c>
      <c r="E347" s="45">
        <f t="shared" si="136"/>
        <v>2546</v>
      </c>
    </row>
    <row r="348" spans="1:19" x14ac:dyDescent="0.2">
      <c r="A348" s="45" t="s">
        <v>22</v>
      </c>
      <c r="B348" s="45" t="s">
        <v>23</v>
      </c>
      <c r="D348" s="45">
        <f t="shared" si="135"/>
        <v>15.15</v>
      </c>
      <c r="E348" s="45">
        <f t="shared" si="136"/>
        <v>2603</v>
      </c>
    </row>
    <row r="349" spans="1:19" x14ac:dyDescent="0.2">
      <c r="A349" s="45" t="e">
        <f>SLOPE(#REF!,#REF!)</f>
        <v>#REF!</v>
      </c>
      <c r="B349" s="45" t="e">
        <f>INTERCEPT(#REF!,#REF!)</f>
        <v>#REF!</v>
      </c>
      <c r="D349" s="45">
        <f t="shared" si="135"/>
        <v>16.25</v>
      </c>
      <c r="E349" s="45">
        <f t="shared" si="136"/>
        <v>2765</v>
      </c>
      <c r="L349" s="45">
        <f>L$346*M318+M$346</f>
        <v>-6.4501661393442626</v>
      </c>
      <c r="M349" s="45">
        <f t="shared" ref="M349:M373" si="137">L349-D318</f>
        <v>0.24983386065573754</v>
      </c>
    </row>
    <row r="350" spans="1:19" x14ac:dyDescent="0.2">
      <c r="D350" s="45">
        <f t="shared" si="135"/>
        <v>17.05</v>
      </c>
      <c r="E350" s="45">
        <f t="shared" si="136"/>
        <v>2913</v>
      </c>
      <c r="L350" s="45">
        <f t="shared" ref="L350:L364" si="138">L$346*M319+M$346</f>
        <v>-5.5582232937823006</v>
      </c>
      <c r="M350" s="45">
        <f t="shared" si="137"/>
        <v>0.14177670621769956</v>
      </c>
    </row>
    <row r="351" spans="1:19" x14ac:dyDescent="0.2">
      <c r="D351" s="45">
        <f t="shared" si="135"/>
        <v>17.950000000000003</v>
      </c>
      <c r="E351" s="45">
        <f t="shared" si="136"/>
        <v>3084</v>
      </c>
      <c r="L351" s="45">
        <f t="shared" si="138"/>
        <v>-4.4951196971006162</v>
      </c>
      <c r="M351" s="45">
        <f t="shared" si="137"/>
        <v>0.20488030289938397</v>
      </c>
    </row>
    <row r="352" spans="1:19" x14ac:dyDescent="0.2">
      <c r="D352" s="45">
        <f t="shared" si="135"/>
        <v>19.5</v>
      </c>
      <c r="E352" s="45">
        <f t="shared" si="136"/>
        <v>3565</v>
      </c>
      <c r="L352" s="45">
        <f t="shared" si="138"/>
        <v>-3.909847773522765</v>
      </c>
      <c r="M352" s="45">
        <f t="shared" si="137"/>
        <v>-9.8477735227651131E-3</v>
      </c>
    </row>
    <row r="353" spans="12:13" x14ac:dyDescent="0.2">
      <c r="L353" s="45">
        <f t="shared" si="138"/>
        <v>-2.8075163544956592</v>
      </c>
      <c r="M353" s="45">
        <f t="shared" si="137"/>
        <v>9.2483645504340739E-2</v>
      </c>
    </row>
    <row r="354" spans="12:13" x14ac:dyDescent="0.2">
      <c r="L354" s="45">
        <f t="shared" si="138"/>
        <v>-1.9323412806430476</v>
      </c>
      <c r="M354" s="45">
        <f t="shared" si="137"/>
        <v>-3.2341280643047643E-2</v>
      </c>
    </row>
    <row r="355" spans="12:13" x14ac:dyDescent="0.2">
      <c r="L355" s="45">
        <f t="shared" si="138"/>
        <v>-0.79203114545810571</v>
      </c>
      <c r="M355" s="45">
        <f t="shared" si="137"/>
        <v>7.9688545418943324E-3</v>
      </c>
    </row>
    <row r="356" spans="12:13" x14ac:dyDescent="0.2">
      <c r="L356" s="45">
        <f t="shared" si="138"/>
        <v>0.2741692175860031</v>
      </c>
      <c r="M356" s="45">
        <f t="shared" si="137"/>
        <v>7.4169217586003089E-2</v>
      </c>
    </row>
    <row r="357" spans="12:13" x14ac:dyDescent="0.2">
      <c r="L357" s="45">
        <f t="shared" si="138"/>
        <v>1.2911818830408119</v>
      </c>
      <c r="M357" s="45">
        <f t="shared" si="137"/>
        <v>-8.8181169591881048E-3</v>
      </c>
    </row>
    <row r="358" spans="12:13" x14ac:dyDescent="0.2">
      <c r="L358" s="45">
        <f t="shared" si="138"/>
        <v>3.3523037411074199</v>
      </c>
      <c r="M358" s="45">
        <f t="shared" si="137"/>
        <v>-4.7696258892580001E-2</v>
      </c>
    </row>
    <row r="359" spans="12:13" x14ac:dyDescent="0.2">
      <c r="L359" s="45">
        <f t="shared" si="138"/>
        <v>4.248005990699518</v>
      </c>
      <c r="M359" s="45">
        <f t="shared" si="137"/>
        <v>-2.1994009300481565E-2</v>
      </c>
    </row>
    <row r="360" spans="12:13" x14ac:dyDescent="0.2">
      <c r="L360" s="45">
        <f t="shared" si="138"/>
        <v>5.2830971933379622</v>
      </c>
      <c r="M360" s="45">
        <f t="shared" si="137"/>
        <v>-1.6902806662037584E-2</v>
      </c>
    </row>
    <row r="361" spans="12:13" x14ac:dyDescent="0.2">
      <c r="L361" s="45">
        <f>L$346*M330+M$346</f>
        <v>6.4800755556667227</v>
      </c>
      <c r="M361" s="45">
        <f t="shared" si="137"/>
        <v>-1.9924444333277336E-2</v>
      </c>
    </row>
    <row r="362" spans="12:13" x14ac:dyDescent="0.2">
      <c r="L362" s="45">
        <f t="shared" si="138"/>
        <v>7.5050601828453338</v>
      </c>
      <c r="M362" s="45">
        <f t="shared" si="137"/>
        <v>5.0601828453338271E-3</v>
      </c>
    </row>
    <row r="363" spans="12:13" x14ac:dyDescent="0.2">
      <c r="L363" s="45">
        <f t="shared" si="138"/>
        <v>8.6274370934094762</v>
      </c>
      <c r="M363" s="45">
        <f t="shared" si="137"/>
        <v>-2.2562906590524179E-2</v>
      </c>
    </row>
    <row r="364" spans="12:13" x14ac:dyDescent="0.2">
      <c r="L364" s="45">
        <f t="shared" si="138"/>
        <v>10.558669142306758</v>
      </c>
      <c r="M364" s="45">
        <f t="shared" si="137"/>
        <v>5.8669142306758459E-2</v>
      </c>
    </row>
    <row r="365" spans="12:13" x14ac:dyDescent="0.2">
      <c r="L365" s="45">
        <f>L$345*M334+M$345</f>
        <v>11.562641616318212</v>
      </c>
      <c r="M365" s="45">
        <f t="shared" si="137"/>
        <v>-7.3583836817885384E-3</v>
      </c>
    </row>
    <row r="366" spans="12:13" x14ac:dyDescent="0.2">
      <c r="L366" s="45">
        <f t="shared" ref="L366:L373" si="139">L$345*M335+M$345</f>
        <v>12.771072201039342</v>
      </c>
      <c r="M366" s="45">
        <f t="shared" si="137"/>
        <v>-1.8927798960657327E-2</v>
      </c>
    </row>
    <row r="367" spans="12:13" x14ac:dyDescent="0.2">
      <c r="L367" s="45">
        <f t="shared" si="139"/>
        <v>13.901735354914768</v>
      </c>
      <c r="M367" s="45">
        <f t="shared" si="137"/>
        <v>1.7353549147678393E-3</v>
      </c>
    </row>
    <row r="368" spans="12:13" x14ac:dyDescent="0.2">
      <c r="L368" s="45">
        <f t="shared" si="139"/>
        <v>15.085767080814255</v>
      </c>
      <c r="M368" s="45">
        <f t="shared" si="137"/>
        <v>2.5767080814254939E-2</v>
      </c>
    </row>
    <row r="369" spans="1:18" x14ac:dyDescent="0.2">
      <c r="L369" s="45">
        <f t="shared" si="139"/>
        <v>15.558489328569854</v>
      </c>
      <c r="M369" s="45">
        <f t="shared" si="137"/>
        <v>8.4893285698530718E-3</v>
      </c>
    </row>
    <row r="370" spans="1:18" x14ac:dyDescent="0.2">
      <c r="L370" s="45">
        <f t="shared" si="139"/>
        <v>16.672483778559062</v>
      </c>
      <c r="M370" s="45">
        <f t="shared" si="137"/>
        <v>2.2483778559063694E-2</v>
      </c>
    </row>
    <row r="371" spans="1:18" x14ac:dyDescent="0.2">
      <c r="L371" s="45">
        <f t="shared" si="139"/>
        <v>17.486359768604167</v>
      </c>
      <c r="M371" s="45">
        <f t="shared" si="137"/>
        <v>3.6359768604167897E-2</v>
      </c>
    </row>
    <row r="372" spans="1:18" x14ac:dyDescent="0.2">
      <c r="L372" s="45">
        <f t="shared" si="139"/>
        <v>18.267224542704213</v>
      </c>
      <c r="M372" s="45">
        <f t="shared" si="137"/>
        <v>-8.2775457295788613E-2</v>
      </c>
    </row>
    <row r="373" spans="1:18" x14ac:dyDescent="0.2">
      <c r="L373" s="45">
        <f t="shared" si="139"/>
        <v>19.91422632847614</v>
      </c>
      <c r="M373" s="45">
        <f t="shared" si="137"/>
        <v>1.4226328476141248E-2</v>
      </c>
    </row>
    <row r="379" spans="1:18" x14ac:dyDescent="0.2">
      <c r="A379" s="53">
        <v>44342.614936805556</v>
      </c>
    </row>
    <row r="380" spans="1:18" x14ac:dyDescent="0.2">
      <c r="A380" s="45" t="s">
        <v>17</v>
      </c>
      <c r="B380" s="45" t="s">
        <v>7</v>
      </c>
      <c r="C380" s="45" t="s">
        <v>3</v>
      </c>
      <c r="D380" s="45" t="s">
        <v>5</v>
      </c>
      <c r="E380" s="45" t="s">
        <v>4</v>
      </c>
      <c r="F380" s="45" t="s">
        <v>6</v>
      </c>
      <c r="G380" s="45" t="s">
        <v>8</v>
      </c>
      <c r="H380" s="45" t="s">
        <v>10</v>
      </c>
      <c r="I380" s="45" t="s">
        <v>11</v>
      </c>
      <c r="J380" s="45" t="s">
        <v>35</v>
      </c>
      <c r="K380" s="45" t="s">
        <v>36</v>
      </c>
      <c r="L380" s="45" t="s">
        <v>56</v>
      </c>
      <c r="M380" s="45" t="s">
        <v>11</v>
      </c>
      <c r="O380" s="45" t="s">
        <v>57</v>
      </c>
    </row>
    <row r="381" spans="1:18" x14ac:dyDescent="0.2">
      <c r="C381" s="45">
        <v>0</v>
      </c>
      <c r="D381" s="45">
        <v>-8.9</v>
      </c>
      <c r="E381" s="45">
        <v>2102</v>
      </c>
      <c r="F381" s="45">
        <v>2065</v>
      </c>
      <c r="G381" s="45">
        <v>509</v>
      </c>
      <c r="H381" s="45">
        <f t="shared" ref="H381:H405" si="140">E381-F381</f>
        <v>37</v>
      </c>
      <c r="I381" s="45">
        <f t="shared" ref="I381:I405" si="141">20*LOG10(H381)</f>
        <v>31.3640344813399</v>
      </c>
      <c r="J381" s="45">
        <v>0</v>
      </c>
      <c r="K381" s="45">
        <f>I381+J381</f>
        <v>31.3640344813399</v>
      </c>
      <c r="L381" s="45">
        <f>H381/8</f>
        <v>4.625</v>
      </c>
      <c r="M381" s="45">
        <f>10*LOG10(L381*830/1024)</f>
        <v>5.7388987281131332</v>
      </c>
      <c r="N381" s="45">
        <f>E$532*M381+F$532</f>
        <v>-6.8429967650804295</v>
      </c>
      <c r="O381" s="45">
        <f t="shared" ref="O381:O405" si="142">N381-D381</f>
        <v>2.0570032349195708</v>
      </c>
      <c r="Q381" s="45">
        <f>D381-D$381</f>
        <v>0</v>
      </c>
      <c r="R381" s="45">
        <f>M381-M$381</f>
        <v>0</v>
      </c>
    </row>
    <row r="382" spans="1:18" x14ac:dyDescent="0.2">
      <c r="C382" s="45">
        <v>1</v>
      </c>
      <c r="D382" s="45">
        <v>-7.84</v>
      </c>
      <c r="E382" s="45">
        <v>2109</v>
      </c>
      <c r="F382" s="45">
        <v>2065</v>
      </c>
      <c r="G382" s="45">
        <v>510</v>
      </c>
      <c r="H382" s="45">
        <f t="shared" si="140"/>
        <v>44</v>
      </c>
      <c r="I382" s="45">
        <f t="shared" si="141"/>
        <v>32.86905352972375</v>
      </c>
      <c r="J382" s="45">
        <v>0</v>
      </c>
      <c r="K382" s="45">
        <f t="shared" ref="K382:K405" si="143">I382+J382</f>
        <v>32.86905352972375</v>
      </c>
      <c r="L382" s="45">
        <f t="shared" ref="L382:L405" si="144">H382/8</f>
        <v>5.5</v>
      </c>
      <c r="M382" s="45">
        <f t="shared" ref="M382:M405" si="145">10*LOG10(L382*830/1024)</f>
        <v>6.4914082523050576</v>
      </c>
      <c r="N382" s="45">
        <f>E$532*M382+F$532</f>
        <v>-6.1048771394975194</v>
      </c>
      <c r="O382" s="45">
        <f t="shared" si="142"/>
        <v>1.7351228605024804</v>
      </c>
      <c r="Q382" s="45">
        <f t="shared" ref="Q382:Q405" si="146">D382-D$381</f>
        <v>1.0600000000000005</v>
      </c>
      <c r="R382" s="45">
        <f t="shared" ref="R382:R405" si="147">M382-M$381</f>
        <v>0.75250952419192441</v>
      </c>
    </row>
    <row r="383" spans="1:18" x14ac:dyDescent="0.2">
      <c r="C383" s="45">
        <v>2</v>
      </c>
      <c r="D383" s="45">
        <v>-6.9</v>
      </c>
      <c r="E383" s="45">
        <v>2117</v>
      </c>
      <c r="F383" s="45">
        <v>2065</v>
      </c>
      <c r="G383" s="45">
        <v>510</v>
      </c>
      <c r="H383" s="45">
        <f t="shared" si="140"/>
        <v>52</v>
      </c>
      <c r="I383" s="45">
        <f t="shared" si="141"/>
        <v>34.320066872695982</v>
      </c>
      <c r="J383" s="45">
        <v>0</v>
      </c>
      <c r="K383" s="45">
        <f t="shared" si="143"/>
        <v>34.320066872695982</v>
      </c>
      <c r="L383" s="45">
        <f t="shared" si="144"/>
        <v>6.5</v>
      </c>
      <c r="M383" s="45">
        <f t="shared" si="145"/>
        <v>7.2169149237911761</v>
      </c>
      <c r="N383" s="45">
        <f>E$532*M383+F$532</f>
        <v>-5.39324400330527</v>
      </c>
      <c r="O383" s="45">
        <f t="shared" si="142"/>
        <v>1.5067559966947304</v>
      </c>
      <c r="Q383" s="45">
        <f t="shared" si="146"/>
        <v>2</v>
      </c>
      <c r="R383" s="45">
        <f t="shared" si="147"/>
        <v>1.4780161956780429</v>
      </c>
    </row>
    <row r="384" spans="1:18" x14ac:dyDescent="0.2">
      <c r="C384" s="45">
        <v>3</v>
      </c>
      <c r="D384" s="45">
        <v>-6.1</v>
      </c>
      <c r="E384" s="45">
        <v>2123</v>
      </c>
      <c r="F384" s="45">
        <v>2065</v>
      </c>
      <c r="G384" s="45">
        <v>510</v>
      </c>
      <c r="H384" s="45">
        <f t="shared" si="140"/>
        <v>58</v>
      </c>
      <c r="I384" s="45">
        <f t="shared" si="141"/>
        <v>35.268559871258745</v>
      </c>
      <c r="J384" s="45">
        <v>0</v>
      </c>
      <c r="K384" s="45">
        <f t="shared" si="143"/>
        <v>35.268559871258745</v>
      </c>
      <c r="L384" s="45">
        <f t="shared" si="144"/>
        <v>7.25</v>
      </c>
      <c r="M384" s="45">
        <f t="shared" si="145"/>
        <v>7.6911614230725567</v>
      </c>
      <c r="N384" s="45">
        <f>E$532*M384+F$532</f>
        <v>-4.9280663049107192</v>
      </c>
      <c r="O384" s="45">
        <f t="shared" si="142"/>
        <v>1.1719336950892805</v>
      </c>
      <c r="Q384" s="45">
        <f t="shared" si="146"/>
        <v>2.8000000000000007</v>
      </c>
      <c r="R384" s="45">
        <f t="shared" si="147"/>
        <v>1.9522626949594235</v>
      </c>
    </row>
    <row r="385" spans="1:18" x14ac:dyDescent="0.2">
      <c r="C385" s="45">
        <v>4</v>
      </c>
      <c r="D385" s="45">
        <v>-5</v>
      </c>
      <c r="E385" s="45">
        <v>2129</v>
      </c>
      <c r="F385" s="45">
        <v>2065</v>
      </c>
      <c r="G385" s="45">
        <v>510</v>
      </c>
      <c r="H385" s="45">
        <f t="shared" si="140"/>
        <v>64</v>
      </c>
      <c r="I385" s="45">
        <f t="shared" si="141"/>
        <v>36.123599479677743</v>
      </c>
      <c r="J385" s="45">
        <v>0</v>
      </c>
      <c r="K385" s="45">
        <f t="shared" si="143"/>
        <v>36.123599479677743</v>
      </c>
      <c r="L385" s="45">
        <f t="shared" si="144"/>
        <v>8</v>
      </c>
      <c r="M385" s="45">
        <f t="shared" si="145"/>
        <v>8.118681227282055</v>
      </c>
      <c r="N385" s="45">
        <f>E$532*M385+F$532</f>
        <v>-4.5087217681737846</v>
      </c>
      <c r="O385" s="45">
        <f t="shared" si="142"/>
        <v>0.49127823182621544</v>
      </c>
      <c r="Q385" s="45">
        <f t="shared" si="146"/>
        <v>3.9000000000000004</v>
      </c>
      <c r="R385" s="45">
        <f t="shared" si="147"/>
        <v>2.3797824991689218</v>
      </c>
    </row>
    <row r="386" spans="1:18" x14ac:dyDescent="0.2">
      <c r="C386" s="45">
        <v>5</v>
      </c>
      <c r="D386" s="45">
        <v>-4.12</v>
      </c>
      <c r="E386" s="45">
        <v>2146</v>
      </c>
      <c r="F386" s="45">
        <v>2065</v>
      </c>
      <c r="G386" s="45">
        <v>510</v>
      </c>
      <c r="H386" s="45">
        <f t="shared" si="140"/>
        <v>81</v>
      </c>
      <c r="I386" s="45">
        <f t="shared" si="141"/>
        <v>38.169700377572994</v>
      </c>
      <c r="J386" s="45">
        <v>0</v>
      </c>
      <c r="K386" s="45">
        <f t="shared" si="143"/>
        <v>38.169700377572994</v>
      </c>
      <c r="L386" s="45">
        <f t="shared" si="144"/>
        <v>10.125</v>
      </c>
      <c r="M386" s="45">
        <f t="shared" si="145"/>
        <v>9.1417316762296803</v>
      </c>
      <c r="N386" s="45">
        <f>E$532*M386+F$532</f>
        <v>-3.5052346493355984</v>
      </c>
      <c r="O386" s="45">
        <f t="shared" si="142"/>
        <v>0.61476535066440174</v>
      </c>
      <c r="Q386" s="45">
        <f t="shared" si="146"/>
        <v>4.78</v>
      </c>
      <c r="R386" s="45">
        <f t="shared" si="147"/>
        <v>3.4028329481165471</v>
      </c>
    </row>
    <row r="387" spans="1:18" x14ac:dyDescent="0.2">
      <c r="C387" s="45">
        <v>6</v>
      </c>
      <c r="D387" s="45">
        <v>-3</v>
      </c>
      <c r="E387" s="45">
        <v>2163</v>
      </c>
      <c r="F387" s="45">
        <v>2065</v>
      </c>
      <c r="G387" s="45">
        <v>510</v>
      </c>
      <c r="H387" s="45">
        <f t="shared" si="140"/>
        <v>98</v>
      </c>
      <c r="I387" s="45">
        <f t="shared" si="141"/>
        <v>39.824521513849895</v>
      </c>
      <c r="J387" s="45">
        <v>0</v>
      </c>
      <c r="K387" s="45">
        <f t="shared" si="143"/>
        <v>39.824521513849895</v>
      </c>
      <c r="L387" s="45">
        <f t="shared" si="144"/>
        <v>12.25</v>
      </c>
      <c r="M387" s="45">
        <f t="shared" si="145"/>
        <v>9.9691422443681326</v>
      </c>
      <c r="N387" s="45">
        <f>E$532*M387+F$532</f>
        <v>-2.693646278525911</v>
      </c>
      <c r="O387" s="45">
        <f t="shared" si="142"/>
        <v>0.30635372147408901</v>
      </c>
      <c r="Q387" s="45">
        <f t="shared" si="146"/>
        <v>5.9</v>
      </c>
      <c r="R387" s="45">
        <f t="shared" si="147"/>
        <v>4.2302435162549994</v>
      </c>
    </row>
    <row r="388" spans="1:18" x14ac:dyDescent="0.2">
      <c r="C388" s="45">
        <v>7</v>
      </c>
      <c r="D388" s="45">
        <v>-1.93</v>
      </c>
      <c r="E388" s="45">
        <v>2185</v>
      </c>
      <c r="F388" s="45">
        <v>2065</v>
      </c>
      <c r="G388" s="45">
        <v>510</v>
      </c>
      <c r="H388" s="45">
        <f t="shared" si="140"/>
        <v>120</v>
      </c>
      <c r="I388" s="45">
        <f t="shared" si="141"/>
        <v>41.583624920952495</v>
      </c>
      <c r="J388" s="45">
        <v>0</v>
      </c>
      <c r="K388" s="45">
        <f t="shared" si="143"/>
        <v>41.583624920952495</v>
      </c>
      <c r="L388" s="45">
        <f t="shared" si="144"/>
        <v>15</v>
      </c>
      <c r="M388" s="45">
        <f t="shared" si="145"/>
        <v>10.848693947919433</v>
      </c>
      <c r="N388" s="45">
        <f>E$532*M388+F$532</f>
        <v>-1.8309138436065684</v>
      </c>
      <c r="O388" s="45">
        <f t="shared" si="142"/>
        <v>9.9086156393431546E-2</v>
      </c>
      <c r="Q388" s="45">
        <f t="shared" si="146"/>
        <v>6.9700000000000006</v>
      </c>
      <c r="R388" s="45">
        <f t="shared" si="147"/>
        <v>5.1097952198062995</v>
      </c>
    </row>
    <row r="389" spans="1:18" x14ac:dyDescent="0.2">
      <c r="C389" s="45">
        <v>8</v>
      </c>
      <c r="D389" s="45">
        <v>-0.75</v>
      </c>
      <c r="E389" s="45">
        <v>2215</v>
      </c>
      <c r="F389" s="45">
        <v>2065</v>
      </c>
      <c r="G389" s="45">
        <v>512</v>
      </c>
      <c r="H389" s="45">
        <f t="shared" si="140"/>
        <v>150</v>
      </c>
      <c r="I389" s="45">
        <f t="shared" si="141"/>
        <v>43.521825181113627</v>
      </c>
      <c r="J389" s="45">
        <v>0</v>
      </c>
      <c r="K389" s="45">
        <f t="shared" si="143"/>
        <v>43.521825181113627</v>
      </c>
      <c r="L389" s="45">
        <f t="shared" si="144"/>
        <v>18.75</v>
      </c>
      <c r="M389" s="45">
        <f t="shared" si="145"/>
        <v>11.817794077999997</v>
      </c>
      <c r="N389" s="45">
        <f>E$532*M389+F$532</f>
        <v>-0.88034537613694219</v>
      </c>
      <c r="O389" s="45">
        <f t="shared" si="142"/>
        <v>-0.13034537613694219</v>
      </c>
      <c r="Q389" s="45">
        <f t="shared" si="146"/>
        <v>8.15</v>
      </c>
      <c r="R389" s="45">
        <f t="shared" si="147"/>
        <v>6.0788953498868636</v>
      </c>
    </row>
    <row r="390" spans="1:18" x14ac:dyDescent="0.2">
      <c r="C390" s="45">
        <v>9</v>
      </c>
      <c r="D390" s="45">
        <v>1.3</v>
      </c>
      <c r="E390" s="45">
        <v>2296</v>
      </c>
      <c r="F390" s="45">
        <v>2065</v>
      </c>
      <c r="G390" s="45">
        <v>512</v>
      </c>
      <c r="H390" s="45">
        <f t="shared" si="140"/>
        <v>231</v>
      </c>
      <c r="I390" s="45">
        <f t="shared" si="141"/>
        <v>47.272239597842891</v>
      </c>
      <c r="J390" s="45">
        <v>0</v>
      </c>
      <c r="K390" s="45">
        <f t="shared" si="143"/>
        <v>47.272239597842891</v>
      </c>
      <c r="L390" s="45">
        <f t="shared" si="144"/>
        <v>28.875</v>
      </c>
      <c r="M390" s="45">
        <f t="shared" si="145"/>
        <v>13.693001286364627</v>
      </c>
      <c r="N390" s="45">
        <f>E$532*M390+F$532</f>
        <v>0.95900309458813737</v>
      </c>
      <c r="O390" s="45">
        <f t="shared" si="142"/>
        <v>-0.34099690541186267</v>
      </c>
      <c r="Q390" s="45">
        <f t="shared" si="146"/>
        <v>10.200000000000001</v>
      </c>
      <c r="R390" s="45">
        <f t="shared" si="147"/>
        <v>7.9541025582514937</v>
      </c>
    </row>
    <row r="391" spans="1:18" x14ac:dyDescent="0.2">
      <c r="C391" s="45">
        <v>10</v>
      </c>
      <c r="D391" s="45">
        <v>2.15</v>
      </c>
      <c r="E391" s="45">
        <v>2343</v>
      </c>
      <c r="F391" s="45">
        <v>2065</v>
      </c>
      <c r="G391" s="45">
        <v>512</v>
      </c>
      <c r="H391" s="45">
        <f t="shared" si="140"/>
        <v>278</v>
      </c>
      <c r="I391" s="45">
        <f t="shared" si="141"/>
        <v>48.880895918361524</v>
      </c>
      <c r="J391" s="45">
        <v>0</v>
      </c>
      <c r="K391" s="45">
        <f t="shared" si="143"/>
        <v>48.880895918361524</v>
      </c>
      <c r="L391" s="45">
        <f t="shared" si="144"/>
        <v>34.75</v>
      </c>
      <c r="M391" s="45">
        <f t="shared" si="145"/>
        <v>14.497329446623946</v>
      </c>
      <c r="N391" s="45">
        <f>E$532*M391+F$532</f>
        <v>1.7479504519440816</v>
      </c>
      <c r="O391" s="45">
        <f t="shared" si="142"/>
        <v>-0.4020495480559183</v>
      </c>
      <c r="Q391" s="45">
        <f t="shared" si="146"/>
        <v>11.05</v>
      </c>
      <c r="R391" s="45">
        <f t="shared" si="147"/>
        <v>8.7584307185108123</v>
      </c>
    </row>
    <row r="392" spans="1:18" x14ac:dyDescent="0.2">
      <c r="C392" s="45">
        <v>11</v>
      </c>
      <c r="D392" s="45">
        <v>3.21</v>
      </c>
      <c r="E392" s="45">
        <v>2413</v>
      </c>
      <c r="F392" s="45">
        <v>2065</v>
      </c>
      <c r="G392" s="45">
        <v>512</v>
      </c>
      <c r="H392" s="45">
        <f t="shared" si="140"/>
        <v>348</v>
      </c>
      <c r="I392" s="45">
        <f t="shared" si="141"/>
        <v>50.831584878931615</v>
      </c>
      <c r="J392" s="45">
        <v>0</v>
      </c>
      <c r="K392" s="45">
        <f t="shared" si="143"/>
        <v>50.831584878931615</v>
      </c>
      <c r="L392" s="45">
        <f t="shared" si="144"/>
        <v>43.5</v>
      </c>
      <c r="M392" s="45">
        <f t="shared" si="145"/>
        <v>15.472673926908993</v>
      </c>
      <c r="N392" s="45">
        <f>E$532*M392+F$532</f>
        <v>2.7046438617390436</v>
      </c>
      <c r="O392" s="45">
        <f t="shared" si="142"/>
        <v>-0.50535613826095638</v>
      </c>
      <c r="Q392" s="45">
        <f t="shared" si="146"/>
        <v>12.11</v>
      </c>
      <c r="R392" s="45">
        <f t="shared" si="147"/>
        <v>9.7337751987958594</v>
      </c>
    </row>
    <row r="393" spans="1:18" x14ac:dyDescent="0.2">
      <c r="C393" s="45">
        <v>12</v>
      </c>
      <c r="D393" s="45">
        <v>4.34</v>
      </c>
      <c r="E393" s="45">
        <v>2514</v>
      </c>
      <c r="F393" s="45">
        <v>2065</v>
      </c>
      <c r="G393" s="45">
        <v>510</v>
      </c>
      <c r="H393" s="45">
        <f t="shared" si="140"/>
        <v>449</v>
      </c>
      <c r="I393" s="45">
        <f t="shared" si="141"/>
        <v>53.044926820066465</v>
      </c>
      <c r="J393" s="45">
        <v>0</v>
      </c>
      <c r="K393" s="45">
        <f t="shared" si="143"/>
        <v>53.044926820066465</v>
      </c>
      <c r="L393" s="45">
        <f t="shared" si="144"/>
        <v>56.125</v>
      </c>
      <c r="M393" s="45">
        <f t="shared" si="145"/>
        <v>16.579344897476417</v>
      </c>
      <c r="N393" s="45">
        <f>E$532*M393+F$532</f>
        <v>3.7901524648572256</v>
      </c>
      <c r="O393" s="45">
        <f t="shared" si="142"/>
        <v>-0.54984753514277429</v>
      </c>
      <c r="Q393" s="45">
        <f t="shared" si="146"/>
        <v>13.24</v>
      </c>
      <c r="R393" s="45">
        <f t="shared" si="147"/>
        <v>10.840446169363284</v>
      </c>
    </row>
    <row r="394" spans="1:18" x14ac:dyDescent="0.2">
      <c r="C394" s="45">
        <v>13</v>
      </c>
      <c r="D394" s="45">
        <v>5.36</v>
      </c>
      <c r="E394" s="45">
        <v>2628</v>
      </c>
      <c r="F394" s="45">
        <v>2065</v>
      </c>
      <c r="G394" s="45">
        <v>510</v>
      </c>
      <c r="H394" s="45">
        <f t="shared" si="140"/>
        <v>563</v>
      </c>
      <c r="I394" s="45">
        <f t="shared" si="141"/>
        <v>55.010167897026925</v>
      </c>
      <c r="J394" s="45">
        <v>0</v>
      </c>
      <c r="K394" s="45">
        <f t="shared" si="143"/>
        <v>55.010167897026925</v>
      </c>
      <c r="L394" s="45">
        <f t="shared" si="144"/>
        <v>70.375</v>
      </c>
      <c r="M394" s="45">
        <f t="shared" si="145"/>
        <v>17.561965435956644</v>
      </c>
      <c r="N394" s="45">
        <f>E$532*M394+F$532</f>
        <v>4.7539827960838608</v>
      </c>
      <c r="O394" s="45">
        <f t="shared" si="142"/>
        <v>-0.60601720391613956</v>
      </c>
      <c r="Q394" s="45">
        <f t="shared" si="146"/>
        <v>14.260000000000002</v>
      </c>
      <c r="R394" s="45">
        <f t="shared" si="147"/>
        <v>11.823066707843511</v>
      </c>
    </row>
    <row r="395" spans="1:18" x14ac:dyDescent="0.2">
      <c r="C395" s="45">
        <v>14</v>
      </c>
      <c r="D395" s="45">
        <v>6.46</v>
      </c>
      <c r="E395" s="45">
        <v>2786</v>
      </c>
      <c r="F395" s="45">
        <v>2065</v>
      </c>
      <c r="G395" s="45">
        <v>511</v>
      </c>
      <c r="H395" s="45">
        <f t="shared" si="140"/>
        <v>721</v>
      </c>
      <c r="I395" s="45">
        <f t="shared" si="141"/>
        <v>57.158705294388582</v>
      </c>
      <c r="J395" s="45">
        <v>0</v>
      </c>
      <c r="K395" s="45">
        <f t="shared" si="143"/>
        <v>57.158705294388582</v>
      </c>
      <c r="L395" s="45">
        <f t="shared" si="144"/>
        <v>90.125</v>
      </c>
      <c r="M395" s="45">
        <f t="shared" si="145"/>
        <v>18.636234134637476</v>
      </c>
      <c r="N395" s="45">
        <f>E$532*M395+F$532</f>
        <v>5.8077087412766808</v>
      </c>
      <c r="O395" s="45">
        <f t="shared" si="142"/>
        <v>-0.65229125872331917</v>
      </c>
      <c r="Q395" s="45">
        <f t="shared" si="146"/>
        <v>15.36</v>
      </c>
      <c r="R395" s="45">
        <f t="shared" si="147"/>
        <v>12.897335406524343</v>
      </c>
    </row>
    <row r="396" spans="1:18" x14ac:dyDescent="0.2">
      <c r="C396" s="45">
        <v>15</v>
      </c>
      <c r="D396" s="45">
        <v>7.42</v>
      </c>
      <c r="E396" s="45">
        <v>2958</v>
      </c>
      <c r="F396" s="45">
        <v>2065</v>
      </c>
      <c r="G396" s="45">
        <v>511</v>
      </c>
      <c r="H396" s="45">
        <f t="shared" si="140"/>
        <v>893</v>
      </c>
      <c r="I396" s="45">
        <f t="shared" si="141"/>
        <v>59.017029177770929</v>
      </c>
      <c r="J396" s="45">
        <v>0</v>
      </c>
      <c r="K396" s="45">
        <f t="shared" si="143"/>
        <v>59.017029177770929</v>
      </c>
      <c r="L396" s="45">
        <f t="shared" si="144"/>
        <v>111.625</v>
      </c>
      <c r="M396" s="45">
        <f t="shared" si="145"/>
        <v>19.565396076328646</v>
      </c>
      <c r="N396" s="45">
        <f>E$532*M396+F$532</f>
        <v>6.7191027402343053</v>
      </c>
      <c r="O396" s="45">
        <f t="shared" si="142"/>
        <v>-0.70089725976569461</v>
      </c>
      <c r="Q396" s="45">
        <f t="shared" si="146"/>
        <v>16.32</v>
      </c>
      <c r="R396" s="45">
        <f t="shared" si="147"/>
        <v>13.826497348215513</v>
      </c>
    </row>
    <row r="397" spans="1:18" x14ac:dyDescent="0.2">
      <c r="A397" s="36"/>
      <c r="B397" s="36"/>
      <c r="C397" s="36">
        <v>16</v>
      </c>
      <c r="D397" s="36">
        <v>8.4600000000000009</v>
      </c>
      <c r="E397" s="36">
        <v>2170</v>
      </c>
      <c r="F397" s="36">
        <v>2065</v>
      </c>
      <c r="G397" s="36">
        <v>511</v>
      </c>
      <c r="H397" s="36">
        <f t="shared" si="140"/>
        <v>105</v>
      </c>
      <c r="I397" s="36">
        <f t="shared" si="141"/>
        <v>40.423785981398765</v>
      </c>
      <c r="J397" s="36">
        <v>21</v>
      </c>
      <c r="K397" s="36">
        <f t="shared" si="143"/>
        <v>61.423785981398765</v>
      </c>
      <c r="L397" s="36">
        <f t="shared" si="144"/>
        <v>13.125</v>
      </c>
      <c r="M397" s="36">
        <f t="shared" si="145"/>
        <v>10.268774478142564</v>
      </c>
      <c r="N397" s="36">
        <f>E$531*M397+F$531</f>
        <v>9.0136601873929081</v>
      </c>
      <c r="O397" s="36">
        <f t="shared" si="142"/>
        <v>0.55366018739290723</v>
      </c>
      <c r="Q397" s="45">
        <f t="shared" si="146"/>
        <v>17.36</v>
      </c>
      <c r="R397" s="45">
        <f t="shared" si="147"/>
        <v>4.5298757500294311</v>
      </c>
    </row>
    <row r="398" spans="1:18" x14ac:dyDescent="0.2">
      <c r="C398" s="45">
        <v>17</v>
      </c>
      <c r="D398" s="45">
        <v>9.64</v>
      </c>
      <c r="E398" s="45">
        <v>2197</v>
      </c>
      <c r="F398" s="45">
        <v>2065</v>
      </c>
      <c r="G398" s="45">
        <v>512</v>
      </c>
      <c r="H398" s="45">
        <f t="shared" si="140"/>
        <v>132</v>
      </c>
      <c r="I398" s="45">
        <f t="shared" si="141"/>
        <v>42.411478624117002</v>
      </c>
      <c r="J398" s="45">
        <v>21</v>
      </c>
      <c r="K398" s="45">
        <f t="shared" si="143"/>
        <v>63.411478624117002</v>
      </c>
      <c r="L398" s="45">
        <f t="shared" si="144"/>
        <v>16.5</v>
      </c>
      <c r="M398" s="45">
        <f t="shared" si="145"/>
        <v>11.262620799501681</v>
      </c>
      <c r="N398" s="36">
        <f>E$531*M398+F$531</f>
        <v>9.9572567720008092</v>
      </c>
      <c r="O398" s="45">
        <f t="shared" si="142"/>
        <v>0.3172567720008086</v>
      </c>
      <c r="Q398" s="45">
        <f t="shared" si="146"/>
        <v>18.54</v>
      </c>
      <c r="R398" s="45">
        <f t="shared" si="147"/>
        <v>5.5237220713885478</v>
      </c>
    </row>
    <row r="399" spans="1:18" x14ac:dyDescent="0.2">
      <c r="C399" s="45">
        <v>18</v>
      </c>
      <c r="D399" s="45">
        <v>10.71</v>
      </c>
      <c r="E399" s="45">
        <v>2229</v>
      </c>
      <c r="F399" s="45">
        <v>2065</v>
      </c>
      <c r="G399" s="45">
        <v>511</v>
      </c>
      <c r="H399" s="45">
        <f t="shared" si="140"/>
        <v>164</v>
      </c>
      <c r="I399" s="45">
        <f t="shared" si="141"/>
        <v>44.296876960953959</v>
      </c>
      <c r="J399" s="45">
        <v>21</v>
      </c>
      <c r="K399" s="45">
        <f t="shared" si="143"/>
        <v>65.296876960953966</v>
      </c>
      <c r="L399" s="45">
        <f t="shared" si="144"/>
        <v>20.5</v>
      </c>
      <c r="M399" s="45">
        <f t="shared" si="145"/>
        <v>12.205319967920163</v>
      </c>
      <c r="N399" s="36">
        <f>E$531*M399+F$531</f>
        <v>10.852292248326696</v>
      </c>
      <c r="O399" s="45">
        <f t="shared" si="142"/>
        <v>0.14229224832669551</v>
      </c>
      <c r="Q399" s="45">
        <f t="shared" si="146"/>
        <v>19.61</v>
      </c>
      <c r="R399" s="45">
        <f t="shared" si="147"/>
        <v>6.4664212398070298</v>
      </c>
    </row>
    <row r="400" spans="1:18" x14ac:dyDescent="0.2">
      <c r="C400" s="45">
        <v>19</v>
      </c>
      <c r="D400" s="45">
        <v>11.87</v>
      </c>
      <c r="E400" s="45">
        <v>2273</v>
      </c>
      <c r="F400" s="45">
        <v>2065</v>
      </c>
      <c r="G400" s="45">
        <v>513</v>
      </c>
      <c r="H400" s="45">
        <f t="shared" si="140"/>
        <v>208</v>
      </c>
      <c r="I400" s="45">
        <f t="shared" si="141"/>
        <v>46.361266699255232</v>
      </c>
      <c r="J400" s="45">
        <v>21</v>
      </c>
      <c r="K400" s="45">
        <f t="shared" si="143"/>
        <v>67.361266699255225</v>
      </c>
      <c r="L400" s="45">
        <f t="shared" si="144"/>
        <v>26</v>
      </c>
      <c r="M400" s="45">
        <f t="shared" si="145"/>
        <v>13.237514837070798</v>
      </c>
      <c r="N400" s="36">
        <f>E$531*M400+F$531</f>
        <v>11.832298444705623</v>
      </c>
      <c r="O400" s="45">
        <f t="shared" si="142"/>
        <v>-3.7701555294376021E-2</v>
      </c>
      <c r="Q400" s="45">
        <f t="shared" si="146"/>
        <v>20.77</v>
      </c>
      <c r="R400" s="45">
        <f t="shared" si="147"/>
        <v>7.4986161089576644</v>
      </c>
    </row>
    <row r="401" spans="1:18" x14ac:dyDescent="0.2">
      <c r="A401" s="45" t="s">
        <v>135</v>
      </c>
      <c r="C401" s="45">
        <v>20</v>
      </c>
      <c r="D401" s="45">
        <v>12.73</v>
      </c>
      <c r="E401" s="45">
        <v>2313</v>
      </c>
      <c r="F401" s="45">
        <v>2065</v>
      </c>
      <c r="G401" s="45">
        <v>513</v>
      </c>
      <c r="H401" s="45">
        <f t="shared" si="140"/>
        <v>248</v>
      </c>
      <c r="I401" s="45">
        <f t="shared" si="141"/>
        <v>47.88903361652433</v>
      </c>
      <c r="J401" s="45">
        <v>21</v>
      </c>
      <c r="K401" s="45">
        <f t="shared" si="143"/>
        <v>68.88903361652433</v>
      </c>
      <c r="L401" s="45">
        <f t="shared" si="144"/>
        <v>31</v>
      </c>
      <c r="M401" s="45">
        <f t="shared" si="145"/>
        <v>14.001398295705346</v>
      </c>
      <c r="N401" s="36">
        <f>E$531*M401+F$531</f>
        <v>12.557559289481219</v>
      </c>
      <c r="O401" s="45">
        <f t="shared" si="142"/>
        <v>-0.17244071051878151</v>
      </c>
      <c r="Q401" s="45">
        <f t="shared" si="146"/>
        <v>21.630000000000003</v>
      </c>
      <c r="R401" s="45">
        <f t="shared" si="147"/>
        <v>8.2624995675922133</v>
      </c>
    </row>
    <row r="402" spans="1:18" x14ac:dyDescent="0.2">
      <c r="C402" s="45">
        <v>21</v>
      </c>
      <c r="D402" s="45">
        <v>13.83</v>
      </c>
      <c r="E402" s="45">
        <v>2382</v>
      </c>
      <c r="F402" s="45">
        <v>2065</v>
      </c>
      <c r="G402" s="45">
        <v>512</v>
      </c>
      <c r="H402" s="45">
        <f t="shared" si="140"/>
        <v>317</v>
      </c>
      <c r="I402" s="45">
        <f t="shared" si="141"/>
        <v>50.021185244355031</v>
      </c>
      <c r="J402" s="45">
        <v>21</v>
      </c>
      <c r="K402" s="45">
        <f t="shared" si="143"/>
        <v>71.021185244355024</v>
      </c>
      <c r="L402" s="45">
        <f t="shared" si="144"/>
        <v>39.625</v>
      </c>
      <c r="M402" s="45">
        <f t="shared" si="145"/>
        <v>15.067474109620697</v>
      </c>
      <c r="N402" s="36">
        <f>E$531*M402+F$531</f>
        <v>13.56973338050965</v>
      </c>
      <c r="O402" s="45">
        <f t="shared" si="142"/>
        <v>-0.26026661949035024</v>
      </c>
      <c r="Q402" s="45">
        <f t="shared" si="146"/>
        <v>22.73</v>
      </c>
      <c r="R402" s="45">
        <f t="shared" si="147"/>
        <v>9.328575381507564</v>
      </c>
    </row>
    <row r="403" spans="1:18" x14ac:dyDescent="0.2">
      <c r="C403" s="45">
        <v>22</v>
      </c>
      <c r="D403" s="45">
        <v>14.96</v>
      </c>
      <c r="E403" s="45">
        <v>2471</v>
      </c>
      <c r="F403" s="45">
        <v>2065</v>
      </c>
      <c r="G403" s="45">
        <v>513</v>
      </c>
      <c r="H403" s="45">
        <f t="shared" si="140"/>
        <v>406</v>
      </c>
      <c r="I403" s="45">
        <f t="shared" si="141"/>
        <v>52.170520671543883</v>
      </c>
      <c r="J403" s="45">
        <v>21</v>
      </c>
      <c r="K403" s="45">
        <f t="shared" si="143"/>
        <v>73.170520671543883</v>
      </c>
      <c r="L403" s="45">
        <f t="shared" si="144"/>
        <v>50.75</v>
      </c>
      <c r="M403" s="45">
        <f t="shared" si="145"/>
        <v>16.142141823215123</v>
      </c>
      <c r="N403" s="36">
        <f>E$531*M403+F$531</f>
        <v>14.590064957276299</v>
      </c>
      <c r="O403" s="45">
        <f t="shared" si="142"/>
        <v>-0.36993504272370181</v>
      </c>
      <c r="Q403" s="45">
        <f t="shared" si="146"/>
        <v>23.86</v>
      </c>
      <c r="R403" s="45">
        <f t="shared" si="147"/>
        <v>10.40324309510199</v>
      </c>
    </row>
    <row r="404" spans="1:18" x14ac:dyDescent="0.2">
      <c r="C404" s="45">
        <v>23</v>
      </c>
      <c r="D404" s="45">
        <v>16.14</v>
      </c>
      <c r="E404" s="45">
        <v>2599</v>
      </c>
      <c r="F404" s="45">
        <v>2065</v>
      </c>
      <c r="G404" s="45">
        <v>514</v>
      </c>
      <c r="H404" s="45">
        <f t="shared" si="140"/>
        <v>534</v>
      </c>
      <c r="I404" s="45">
        <f t="shared" si="141"/>
        <v>54.550825140571121</v>
      </c>
      <c r="J404" s="45">
        <v>21</v>
      </c>
      <c r="K404" s="45">
        <f t="shared" si="143"/>
        <v>75.550825140571121</v>
      </c>
      <c r="L404" s="45">
        <f t="shared" si="144"/>
        <v>66.75</v>
      </c>
      <c r="M404" s="45">
        <f t="shared" si="145"/>
        <v>17.332294057728749</v>
      </c>
      <c r="N404" s="36">
        <f>E$531*M404+F$531</f>
        <v>15.720042056869271</v>
      </c>
      <c r="O404" s="45">
        <f t="shared" si="142"/>
        <v>-0.41995794313072921</v>
      </c>
      <c r="Q404" s="45">
        <f t="shared" si="146"/>
        <v>25.04</v>
      </c>
      <c r="R404" s="45">
        <f t="shared" si="147"/>
        <v>11.593395329615616</v>
      </c>
    </row>
    <row r="405" spans="1:18" x14ac:dyDescent="0.2">
      <c r="C405" s="45">
        <v>24</v>
      </c>
      <c r="D405" s="45">
        <v>17.829999999999998</v>
      </c>
      <c r="E405" s="45">
        <v>2864</v>
      </c>
      <c r="F405" s="45">
        <v>2065</v>
      </c>
      <c r="G405" s="45">
        <v>514</v>
      </c>
      <c r="H405" s="45">
        <f t="shared" si="140"/>
        <v>799</v>
      </c>
      <c r="I405" s="45">
        <f t="shared" si="141"/>
        <v>58.05093558627982</v>
      </c>
      <c r="J405" s="45">
        <v>21</v>
      </c>
      <c r="K405" s="45">
        <f t="shared" si="143"/>
        <v>79.05093558627982</v>
      </c>
      <c r="L405" s="45">
        <f t="shared" si="144"/>
        <v>99.875</v>
      </c>
      <c r="M405" s="45">
        <f t="shared" si="145"/>
        <v>19.082349280583099</v>
      </c>
      <c r="N405" s="36">
        <f>E$531*M405+F$531</f>
        <v>17.38161296141547</v>
      </c>
      <c r="O405" s="45">
        <f t="shared" si="142"/>
        <v>-0.44838703858452789</v>
      </c>
      <c r="Q405" s="45">
        <f t="shared" si="146"/>
        <v>26.729999999999997</v>
      </c>
      <c r="R405" s="45">
        <f t="shared" si="147"/>
        <v>13.343450552469966</v>
      </c>
    </row>
    <row r="410" spans="1:18" x14ac:dyDescent="0.2">
      <c r="A410" s="45" t="s">
        <v>143</v>
      </c>
      <c r="B410" s="45" t="s">
        <v>7</v>
      </c>
      <c r="C410" s="45" t="s">
        <v>3</v>
      </c>
      <c r="D410" s="45" t="s">
        <v>5</v>
      </c>
      <c r="E410" s="45" t="s">
        <v>4</v>
      </c>
      <c r="F410" s="45" t="s">
        <v>6</v>
      </c>
      <c r="G410" s="45" t="s">
        <v>8</v>
      </c>
      <c r="H410" s="45" t="s">
        <v>10</v>
      </c>
      <c r="I410" s="45" t="s">
        <v>11</v>
      </c>
      <c r="J410" s="45" t="s">
        <v>35</v>
      </c>
      <c r="K410" s="45" t="s">
        <v>36</v>
      </c>
      <c r="L410" s="45" t="s">
        <v>56</v>
      </c>
      <c r="M410" s="45" t="s">
        <v>11</v>
      </c>
      <c r="O410" s="45" t="s">
        <v>57</v>
      </c>
    </row>
    <row r="411" spans="1:18" x14ac:dyDescent="0.2">
      <c r="C411" s="45">
        <v>0</v>
      </c>
      <c r="D411" s="45">
        <v>-8.3000000000000007</v>
      </c>
      <c r="E411" s="45">
        <v>2102</v>
      </c>
      <c r="F411" s="45">
        <v>2065</v>
      </c>
      <c r="G411" s="45">
        <v>509</v>
      </c>
      <c r="H411" s="45">
        <f t="shared" ref="H411:H435" si="148">E411-F411</f>
        <v>37</v>
      </c>
      <c r="I411" s="45">
        <f t="shared" ref="I411:I435" si="149">20*LOG10(H411)</f>
        <v>31.3640344813399</v>
      </c>
      <c r="J411" s="45">
        <v>0</v>
      </c>
      <c r="K411" s="45">
        <f>I411+J411</f>
        <v>31.3640344813399</v>
      </c>
      <c r="L411" s="45">
        <f>H411/8</f>
        <v>4.625</v>
      </c>
      <c r="M411" s="45">
        <f>10*LOG10(L411*830/1024)</f>
        <v>5.7388987281131332</v>
      </c>
      <c r="N411" s="45">
        <f>E$532*M411+F$532</f>
        <v>-6.8429967650804295</v>
      </c>
      <c r="O411" s="45">
        <f t="shared" ref="O411:O435" si="150">N411-D411</f>
        <v>1.4570032349195712</v>
      </c>
      <c r="Q411" s="45">
        <f>D411-D$411</f>
        <v>0</v>
      </c>
      <c r="R411" s="45">
        <f>M411-M$411</f>
        <v>0</v>
      </c>
    </row>
    <row r="412" spans="1:18" x14ac:dyDescent="0.2">
      <c r="C412" s="45">
        <v>1</v>
      </c>
      <c r="D412" s="45">
        <v>-7.25</v>
      </c>
      <c r="E412" s="45">
        <v>2109</v>
      </c>
      <c r="F412" s="45">
        <v>2065</v>
      </c>
      <c r="G412" s="45">
        <v>510</v>
      </c>
      <c r="H412" s="45">
        <f t="shared" si="148"/>
        <v>44</v>
      </c>
      <c r="I412" s="45">
        <f t="shared" si="149"/>
        <v>32.86905352972375</v>
      </c>
      <c r="J412" s="45">
        <v>0</v>
      </c>
      <c r="K412" s="45">
        <f t="shared" ref="K412:K435" si="151">I412+J412</f>
        <v>32.86905352972375</v>
      </c>
      <c r="L412" s="45">
        <f t="shared" ref="L412:L435" si="152">H412/8</f>
        <v>5.5</v>
      </c>
      <c r="M412" s="45">
        <f t="shared" ref="M412:M435" si="153">10*LOG10(L412*830/1024)</f>
        <v>6.4914082523050576</v>
      </c>
      <c r="N412" s="45">
        <f>E$532*M412+F$532</f>
        <v>-6.1048771394975194</v>
      </c>
      <c r="O412" s="45">
        <f t="shared" si="150"/>
        <v>1.1451228605024806</v>
      </c>
      <c r="Q412" s="45">
        <f t="shared" ref="Q412:Q435" si="154">D412-D$411</f>
        <v>1.0500000000000007</v>
      </c>
      <c r="R412" s="45">
        <f t="shared" ref="R412:R435" si="155">M412-M$411</f>
        <v>0.75250952419192441</v>
      </c>
    </row>
    <row r="413" spans="1:18" x14ac:dyDescent="0.2">
      <c r="C413" s="45">
        <v>2</v>
      </c>
      <c r="D413" s="45">
        <v>-6.3</v>
      </c>
      <c r="E413" s="45">
        <v>2116</v>
      </c>
      <c r="F413" s="45">
        <v>2065</v>
      </c>
      <c r="G413" s="45">
        <v>510</v>
      </c>
      <c r="H413" s="45">
        <f t="shared" si="148"/>
        <v>51</v>
      </c>
      <c r="I413" s="45">
        <f t="shared" si="149"/>
        <v>34.151403521958727</v>
      </c>
      <c r="J413" s="45">
        <v>0</v>
      </c>
      <c r="K413" s="45">
        <f t="shared" si="151"/>
        <v>34.151403521958727</v>
      </c>
      <c r="L413" s="45">
        <f t="shared" si="152"/>
        <v>6.375</v>
      </c>
      <c r="M413" s="45">
        <f t="shared" si="153"/>
        <v>7.1325832484225469</v>
      </c>
      <c r="N413" s="45">
        <f>E$532*M413+F$532</f>
        <v>-5.4759630422632357</v>
      </c>
      <c r="O413" s="45">
        <f t="shared" si="150"/>
        <v>0.82403695773676411</v>
      </c>
      <c r="Q413" s="45">
        <f t="shared" si="154"/>
        <v>2.0000000000000009</v>
      </c>
      <c r="R413" s="45">
        <f t="shared" si="155"/>
        <v>1.3936845203094137</v>
      </c>
    </row>
    <row r="414" spans="1:18" x14ac:dyDescent="0.2">
      <c r="C414" s="45">
        <v>3</v>
      </c>
      <c r="D414" s="45">
        <v>-5.5</v>
      </c>
      <c r="E414" s="45">
        <v>2125</v>
      </c>
      <c r="F414" s="45">
        <v>2065</v>
      </c>
      <c r="G414" s="45">
        <v>510</v>
      </c>
      <c r="H414" s="45">
        <f t="shared" si="148"/>
        <v>60</v>
      </c>
      <c r="I414" s="45">
        <f t="shared" si="149"/>
        <v>35.56302500767287</v>
      </c>
      <c r="J414" s="45">
        <v>0</v>
      </c>
      <c r="K414" s="45">
        <f t="shared" si="151"/>
        <v>35.56302500767287</v>
      </c>
      <c r="L414" s="45">
        <f t="shared" si="152"/>
        <v>7.5</v>
      </c>
      <c r="M414" s="45">
        <f t="shared" si="153"/>
        <v>7.8383939912796201</v>
      </c>
      <c r="N414" s="45">
        <f>E$532*M414+F$532</f>
        <v>-4.7836491983826557</v>
      </c>
      <c r="O414" s="45">
        <f t="shared" si="150"/>
        <v>0.71635080161734432</v>
      </c>
      <c r="Q414" s="45">
        <f t="shared" si="154"/>
        <v>2.8000000000000007</v>
      </c>
      <c r="R414" s="45">
        <f t="shared" si="155"/>
        <v>2.0994952631664869</v>
      </c>
    </row>
    <row r="415" spans="1:18" x14ac:dyDescent="0.2">
      <c r="C415" s="45">
        <v>4</v>
      </c>
      <c r="D415" s="45">
        <v>-4.45</v>
      </c>
      <c r="E415" s="45">
        <v>2137</v>
      </c>
      <c r="F415" s="45">
        <v>2065</v>
      </c>
      <c r="G415" s="45">
        <v>510</v>
      </c>
      <c r="H415" s="45">
        <f t="shared" si="148"/>
        <v>72</v>
      </c>
      <c r="I415" s="45">
        <f t="shared" si="149"/>
        <v>37.146649928625372</v>
      </c>
      <c r="J415" s="45">
        <v>0</v>
      </c>
      <c r="K415" s="45">
        <f t="shared" si="151"/>
        <v>37.146649928625372</v>
      </c>
      <c r="L415" s="45">
        <f t="shared" si="152"/>
        <v>9</v>
      </c>
      <c r="M415" s="45">
        <f t="shared" si="153"/>
        <v>8.6302064517558676</v>
      </c>
      <c r="N415" s="45">
        <f>E$532*M415+F$532</f>
        <v>-4.0069782087546919</v>
      </c>
      <c r="O415" s="45">
        <f t="shared" si="150"/>
        <v>0.44302179124530827</v>
      </c>
      <c r="Q415" s="45">
        <f t="shared" si="154"/>
        <v>3.8500000000000005</v>
      </c>
      <c r="R415" s="45">
        <f t="shared" si="155"/>
        <v>2.8913077236427345</v>
      </c>
    </row>
    <row r="416" spans="1:18" x14ac:dyDescent="0.2">
      <c r="C416" s="45">
        <v>5</v>
      </c>
      <c r="D416" s="45">
        <v>-3.51</v>
      </c>
      <c r="E416" s="45">
        <v>2151</v>
      </c>
      <c r="F416" s="45">
        <v>2065</v>
      </c>
      <c r="G416" s="45">
        <v>510</v>
      </c>
      <c r="H416" s="45">
        <f t="shared" si="148"/>
        <v>86</v>
      </c>
      <c r="I416" s="45">
        <f t="shared" si="149"/>
        <v>38.689969024871353</v>
      </c>
      <c r="J416" s="45">
        <v>0</v>
      </c>
      <c r="K416" s="45">
        <f t="shared" si="151"/>
        <v>38.689969024871353</v>
      </c>
      <c r="L416" s="45">
        <f t="shared" si="152"/>
        <v>10.75</v>
      </c>
      <c r="M416" s="45">
        <f t="shared" si="153"/>
        <v>9.4018659998788614</v>
      </c>
      <c r="N416" s="45">
        <f>E$532*M416+F$532</f>
        <v>-3.2500747564699424</v>
      </c>
      <c r="O416" s="45">
        <f t="shared" si="150"/>
        <v>0.25992524353005741</v>
      </c>
      <c r="Q416" s="45">
        <f t="shared" si="154"/>
        <v>4.7900000000000009</v>
      </c>
      <c r="R416" s="45">
        <f t="shared" si="155"/>
        <v>3.6629672717657282</v>
      </c>
    </row>
    <row r="417" spans="1:18" x14ac:dyDescent="0.2">
      <c r="C417" s="45">
        <v>6</v>
      </c>
      <c r="D417" s="45">
        <v>-2.37</v>
      </c>
      <c r="E417" s="45">
        <v>2175</v>
      </c>
      <c r="F417" s="45">
        <v>2065</v>
      </c>
      <c r="G417" s="45">
        <v>510</v>
      </c>
      <c r="H417" s="45">
        <f t="shared" si="148"/>
        <v>110</v>
      </c>
      <c r="I417" s="45">
        <f t="shared" si="149"/>
        <v>40.8278537031645</v>
      </c>
      <c r="J417" s="45">
        <v>0</v>
      </c>
      <c r="K417" s="45">
        <f t="shared" si="151"/>
        <v>40.8278537031645</v>
      </c>
      <c r="L417" s="45">
        <f t="shared" si="152"/>
        <v>13.75</v>
      </c>
      <c r="M417" s="45">
        <f t="shared" si="153"/>
        <v>10.470808339025435</v>
      </c>
      <c r="N417" s="45">
        <f>E$532*M417+F$532</f>
        <v>-2.2015733172518068</v>
      </c>
      <c r="O417" s="45">
        <f t="shared" si="150"/>
        <v>0.16842668274819328</v>
      </c>
      <c r="Q417" s="45">
        <f t="shared" si="154"/>
        <v>5.9300000000000006</v>
      </c>
      <c r="R417" s="45">
        <f t="shared" si="155"/>
        <v>4.731909610912302</v>
      </c>
    </row>
    <row r="418" spans="1:18" x14ac:dyDescent="0.2">
      <c r="C418" s="45">
        <v>7</v>
      </c>
      <c r="D418" s="45">
        <v>-1.32</v>
      </c>
      <c r="E418" s="45">
        <v>2200</v>
      </c>
      <c r="F418" s="45">
        <v>2065</v>
      </c>
      <c r="G418" s="45">
        <v>510</v>
      </c>
      <c r="H418" s="45">
        <f t="shared" si="148"/>
        <v>135</v>
      </c>
      <c r="I418" s="45">
        <f t="shared" si="149"/>
        <v>42.606675369900124</v>
      </c>
      <c r="J418" s="45">
        <v>0</v>
      </c>
      <c r="K418" s="45">
        <f t="shared" si="151"/>
        <v>42.606675369900124</v>
      </c>
      <c r="L418" s="45">
        <f t="shared" si="152"/>
        <v>16.875</v>
      </c>
      <c r="M418" s="45">
        <f t="shared" si="153"/>
        <v>11.360219172393244</v>
      </c>
      <c r="N418" s="45">
        <f>E$532*M418+F$532</f>
        <v>-1.3291702841874766</v>
      </c>
      <c r="O418" s="45">
        <f t="shared" si="150"/>
        <v>-9.1702841874765628E-3</v>
      </c>
      <c r="Q418" s="45">
        <f t="shared" si="154"/>
        <v>6.98</v>
      </c>
      <c r="R418" s="45">
        <f t="shared" si="155"/>
        <v>5.6213204442801104</v>
      </c>
    </row>
    <row r="419" spans="1:18" x14ac:dyDescent="0.2">
      <c r="C419" s="45">
        <v>8</v>
      </c>
      <c r="D419" s="45">
        <v>-0.15</v>
      </c>
      <c r="E419" s="45">
        <v>2237</v>
      </c>
      <c r="F419" s="45">
        <v>2065</v>
      </c>
      <c r="G419" s="45">
        <v>512</v>
      </c>
      <c r="H419" s="45">
        <f t="shared" si="148"/>
        <v>172</v>
      </c>
      <c r="I419" s="45">
        <f t="shared" si="149"/>
        <v>44.710568938150971</v>
      </c>
      <c r="J419" s="45">
        <v>0</v>
      </c>
      <c r="K419" s="45">
        <f t="shared" si="151"/>
        <v>44.710568938150971</v>
      </c>
      <c r="L419" s="45">
        <f t="shared" si="152"/>
        <v>21.5</v>
      </c>
      <c r="M419" s="45">
        <f t="shared" si="153"/>
        <v>12.412165956518672</v>
      </c>
      <c r="N419" s="45">
        <f>E$532*M419+F$532</f>
        <v>-0.29733940169385775</v>
      </c>
      <c r="O419" s="45">
        <f t="shared" si="150"/>
        <v>-0.14733940169385776</v>
      </c>
      <c r="Q419" s="45">
        <f t="shared" si="154"/>
        <v>8.15</v>
      </c>
      <c r="R419" s="45">
        <f t="shared" si="155"/>
        <v>6.673267228405539</v>
      </c>
    </row>
    <row r="420" spans="1:18" x14ac:dyDescent="0.2">
      <c r="C420" s="45">
        <v>9</v>
      </c>
      <c r="D420" s="45">
        <v>1.9</v>
      </c>
      <c r="E420" s="45">
        <v>2336</v>
      </c>
      <c r="F420" s="45">
        <v>2065</v>
      </c>
      <c r="G420" s="45">
        <v>512</v>
      </c>
      <c r="H420" s="45">
        <f t="shared" si="148"/>
        <v>271</v>
      </c>
      <c r="I420" s="45">
        <f t="shared" si="149"/>
        <v>48.659385817488115</v>
      </c>
      <c r="J420" s="45">
        <v>0</v>
      </c>
      <c r="K420" s="45">
        <f t="shared" si="151"/>
        <v>48.659385817488115</v>
      </c>
      <c r="L420" s="45">
        <f t="shared" si="152"/>
        <v>33.875</v>
      </c>
      <c r="M420" s="45">
        <f t="shared" si="153"/>
        <v>14.386574396187243</v>
      </c>
      <c r="N420" s="45">
        <f>E$532*M420+F$532</f>
        <v>1.6393133201449306</v>
      </c>
      <c r="O420" s="45">
        <f t="shared" si="150"/>
        <v>-0.26068667985506933</v>
      </c>
      <c r="Q420" s="45">
        <f t="shared" si="154"/>
        <v>10.200000000000001</v>
      </c>
      <c r="R420" s="45">
        <f t="shared" si="155"/>
        <v>8.6476756680741094</v>
      </c>
    </row>
    <row r="421" spans="1:18" x14ac:dyDescent="0.2">
      <c r="C421" s="45">
        <v>10</v>
      </c>
      <c r="D421" s="45">
        <v>2.77</v>
      </c>
      <c r="E421" s="45">
        <v>2393</v>
      </c>
      <c r="F421" s="45">
        <v>2065</v>
      </c>
      <c r="G421" s="45">
        <v>512</v>
      </c>
      <c r="H421" s="45">
        <f t="shared" si="148"/>
        <v>328</v>
      </c>
      <c r="I421" s="45">
        <f t="shared" si="149"/>
        <v>50.317476874233584</v>
      </c>
      <c r="J421" s="45">
        <v>0</v>
      </c>
      <c r="K421" s="45">
        <f t="shared" si="151"/>
        <v>50.317476874233584</v>
      </c>
      <c r="L421" s="45">
        <f t="shared" si="152"/>
        <v>41</v>
      </c>
      <c r="M421" s="45">
        <f t="shared" si="153"/>
        <v>15.215619924559975</v>
      </c>
      <c r="N421" s="45">
        <f>E$532*M421+F$532</f>
        <v>2.4525053865852691</v>
      </c>
      <c r="O421" s="45">
        <f t="shared" si="150"/>
        <v>-0.31749461341473095</v>
      </c>
      <c r="Q421" s="45">
        <f t="shared" si="154"/>
        <v>11.07</v>
      </c>
      <c r="R421" s="45">
        <f t="shared" si="155"/>
        <v>9.4767211964468423</v>
      </c>
    </row>
    <row r="422" spans="1:18" x14ac:dyDescent="0.2">
      <c r="C422" s="45">
        <v>11</v>
      </c>
      <c r="D422" s="45">
        <v>3.8</v>
      </c>
      <c r="E422" s="45">
        <v>2481</v>
      </c>
      <c r="F422" s="45">
        <v>2065</v>
      </c>
      <c r="G422" s="45">
        <v>512</v>
      </c>
      <c r="H422" s="45">
        <f t="shared" si="148"/>
        <v>416</v>
      </c>
      <c r="I422" s="45">
        <f t="shared" si="149"/>
        <v>52.381866612534857</v>
      </c>
      <c r="J422" s="45">
        <v>0</v>
      </c>
      <c r="K422" s="45">
        <f t="shared" si="151"/>
        <v>52.381866612534857</v>
      </c>
      <c r="L422" s="45">
        <f t="shared" si="152"/>
        <v>52</v>
      </c>
      <c r="M422" s="45">
        <f t="shared" si="153"/>
        <v>16.24781479371061</v>
      </c>
      <c r="N422" s="45">
        <f>E$532*M422+F$532</f>
        <v>3.4649620610229874</v>
      </c>
      <c r="O422" s="45">
        <f t="shared" si="150"/>
        <v>-0.3350379389770124</v>
      </c>
      <c r="Q422" s="45">
        <f t="shared" si="154"/>
        <v>12.100000000000001</v>
      </c>
      <c r="R422" s="45">
        <f t="shared" si="155"/>
        <v>10.508916065597477</v>
      </c>
    </row>
    <row r="423" spans="1:18" x14ac:dyDescent="0.2">
      <c r="C423" s="45">
        <v>12</v>
      </c>
      <c r="D423" s="45">
        <v>4.97</v>
      </c>
      <c r="E423" s="45">
        <v>2604</v>
      </c>
      <c r="F423" s="45">
        <v>2065</v>
      </c>
      <c r="G423" s="45">
        <v>510</v>
      </c>
      <c r="H423" s="45">
        <f t="shared" si="148"/>
        <v>539</v>
      </c>
      <c r="I423" s="45">
        <f t="shared" si="149"/>
        <v>54.631775303734777</v>
      </c>
      <c r="J423" s="45">
        <v>0</v>
      </c>
      <c r="K423" s="45">
        <f t="shared" si="151"/>
        <v>54.631775303734777</v>
      </c>
      <c r="L423" s="45">
        <f t="shared" si="152"/>
        <v>67.375</v>
      </c>
      <c r="M423" s="45">
        <f t="shared" si="153"/>
        <v>17.37276913931057</v>
      </c>
      <c r="N423" s="45">
        <f>E$532*M423+F$532</f>
        <v>4.5684044144786142</v>
      </c>
      <c r="O423" s="45">
        <f t="shared" si="150"/>
        <v>-0.40159558552138552</v>
      </c>
      <c r="Q423" s="45">
        <f t="shared" si="154"/>
        <v>13.27</v>
      </c>
      <c r="R423" s="45">
        <f t="shared" si="155"/>
        <v>11.633870411197437</v>
      </c>
    </row>
    <row r="424" spans="1:18" x14ac:dyDescent="0.2">
      <c r="C424" s="45">
        <v>13</v>
      </c>
      <c r="D424" s="45">
        <v>6</v>
      </c>
      <c r="E424" s="45">
        <v>2739</v>
      </c>
      <c r="F424" s="45">
        <v>2065</v>
      </c>
      <c r="G424" s="45">
        <v>510</v>
      </c>
      <c r="H424" s="45">
        <f t="shared" si="148"/>
        <v>674</v>
      </c>
      <c r="I424" s="45">
        <f t="shared" si="149"/>
        <v>56.573197930706399</v>
      </c>
      <c r="J424" s="45">
        <v>0</v>
      </c>
      <c r="K424" s="45">
        <f t="shared" si="151"/>
        <v>56.573197930706399</v>
      </c>
      <c r="L424" s="45">
        <f t="shared" si="152"/>
        <v>84.25</v>
      </c>
      <c r="M424" s="45">
        <f t="shared" si="153"/>
        <v>18.343480452796381</v>
      </c>
      <c r="N424" s="45">
        <f>E$532*M424+F$532</f>
        <v>5.5205532554233834</v>
      </c>
      <c r="O424" s="45">
        <f t="shared" si="150"/>
        <v>-0.47944674457661662</v>
      </c>
      <c r="Q424" s="45">
        <f t="shared" si="154"/>
        <v>14.3</v>
      </c>
      <c r="R424" s="45">
        <f t="shared" si="155"/>
        <v>12.604581724683248</v>
      </c>
    </row>
    <row r="425" spans="1:18" x14ac:dyDescent="0.2">
      <c r="C425" s="45">
        <v>14</v>
      </c>
      <c r="D425" s="45">
        <v>7.1</v>
      </c>
      <c r="E425" s="45">
        <v>2937</v>
      </c>
      <c r="F425" s="45">
        <v>2065</v>
      </c>
      <c r="G425" s="45">
        <v>511</v>
      </c>
      <c r="H425" s="45">
        <f t="shared" si="148"/>
        <v>872</v>
      </c>
      <c r="I425" s="45">
        <f t="shared" si="149"/>
        <v>58.810329698651344</v>
      </c>
      <c r="J425" s="45">
        <v>0</v>
      </c>
      <c r="K425" s="45">
        <f t="shared" si="151"/>
        <v>58.810329698651344</v>
      </c>
      <c r="L425" s="45">
        <f t="shared" si="152"/>
        <v>109</v>
      </c>
      <c r="M425" s="45">
        <f t="shared" si="153"/>
        <v>19.462046336768857</v>
      </c>
      <c r="N425" s="45">
        <f>E$532*M425+F$532</f>
        <v>6.6177293109081035</v>
      </c>
      <c r="O425" s="45">
        <f t="shared" si="150"/>
        <v>-0.48227068909189619</v>
      </c>
      <c r="Q425" s="45">
        <f t="shared" si="154"/>
        <v>15.4</v>
      </c>
      <c r="R425" s="45">
        <f t="shared" si="155"/>
        <v>13.723147608655724</v>
      </c>
    </row>
    <row r="426" spans="1:18" x14ac:dyDescent="0.2">
      <c r="C426" s="45">
        <v>15</v>
      </c>
      <c r="D426" s="45">
        <v>8.1</v>
      </c>
      <c r="E426" s="45">
        <v>3158</v>
      </c>
      <c r="F426" s="45">
        <v>2065</v>
      </c>
      <c r="G426" s="45">
        <v>511</v>
      </c>
      <c r="H426" s="45">
        <f t="shared" si="148"/>
        <v>1093</v>
      </c>
      <c r="I426" s="45">
        <f t="shared" si="149"/>
        <v>60.772403238994059</v>
      </c>
      <c r="J426" s="45">
        <v>0</v>
      </c>
      <c r="K426" s="45">
        <f t="shared" si="151"/>
        <v>60.772403238994059</v>
      </c>
      <c r="L426" s="45">
        <f t="shared" si="152"/>
        <v>136.625</v>
      </c>
      <c r="M426" s="45">
        <f t="shared" si="153"/>
        <v>20.443083106940211</v>
      </c>
      <c r="N426" s="45">
        <f>E$532*M426+F$532</f>
        <v>7.5800061595095052</v>
      </c>
      <c r="O426" s="45">
        <f t="shared" si="150"/>
        <v>-0.51999384049049446</v>
      </c>
      <c r="Q426" s="45">
        <f t="shared" si="154"/>
        <v>16.399999999999999</v>
      </c>
      <c r="R426" s="45">
        <f t="shared" si="155"/>
        <v>14.704184378827078</v>
      </c>
    </row>
    <row r="427" spans="1:18" x14ac:dyDescent="0.2">
      <c r="A427" s="36"/>
      <c r="B427" s="36"/>
      <c r="C427" s="36">
        <v>16</v>
      </c>
      <c r="D427" s="36">
        <v>9.14</v>
      </c>
      <c r="E427" s="36">
        <v>2180</v>
      </c>
      <c r="F427" s="36">
        <v>2065</v>
      </c>
      <c r="G427" s="36">
        <v>511</v>
      </c>
      <c r="H427" s="36">
        <f t="shared" si="148"/>
        <v>115</v>
      </c>
      <c r="I427" s="36">
        <f t="shared" si="149"/>
        <v>41.213956807072236</v>
      </c>
      <c r="J427" s="36">
        <v>21</v>
      </c>
      <c r="K427" s="36">
        <f t="shared" si="151"/>
        <v>62.213956807072236</v>
      </c>
      <c r="L427" s="36">
        <f t="shared" si="152"/>
        <v>14.375</v>
      </c>
      <c r="M427" s="36">
        <f t="shared" si="153"/>
        <v>10.663859890979301</v>
      </c>
      <c r="N427" s="36">
        <f>E$531*M427+F$531</f>
        <v>9.3887697371986878</v>
      </c>
      <c r="O427" s="36">
        <f t="shared" si="150"/>
        <v>0.24876973719868722</v>
      </c>
      <c r="Q427" s="45">
        <f t="shared" si="154"/>
        <v>17.440000000000001</v>
      </c>
      <c r="R427" s="45">
        <f t="shared" si="155"/>
        <v>4.9249611628661683</v>
      </c>
    </row>
    <row r="428" spans="1:18" x14ac:dyDescent="0.2">
      <c r="C428" s="45">
        <v>17</v>
      </c>
      <c r="D428" s="45">
        <v>10.3</v>
      </c>
      <c r="E428" s="45">
        <v>2216</v>
      </c>
      <c r="F428" s="45">
        <v>2065</v>
      </c>
      <c r="G428" s="45">
        <v>512</v>
      </c>
      <c r="H428" s="45">
        <f t="shared" si="148"/>
        <v>151</v>
      </c>
      <c r="I428" s="45">
        <f t="shared" si="149"/>
        <v>43.579538945863384</v>
      </c>
      <c r="J428" s="45">
        <v>21</v>
      </c>
      <c r="K428" s="45">
        <f t="shared" si="151"/>
        <v>64.579538945863391</v>
      </c>
      <c r="L428" s="45">
        <f t="shared" si="152"/>
        <v>18.875</v>
      </c>
      <c r="M428" s="45">
        <f t="shared" si="153"/>
        <v>11.846650960374879</v>
      </c>
      <c r="N428" s="36">
        <f>E$531*M428+F$531</f>
        <v>10.511757858601724</v>
      </c>
      <c r="O428" s="45">
        <f t="shared" si="150"/>
        <v>0.21175785860172347</v>
      </c>
      <c r="Q428" s="45">
        <f t="shared" si="154"/>
        <v>18.600000000000001</v>
      </c>
      <c r="R428" s="45">
        <f t="shared" si="155"/>
        <v>6.1077522322617455</v>
      </c>
    </row>
    <row r="429" spans="1:18" x14ac:dyDescent="0.2">
      <c r="C429" s="45">
        <v>18</v>
      </c>
      <c r="D429" s="45">
        <v>11.4</v>
      </c>
      <c r="E429" s="45">
        <v>2253</v>
      </c>
      <c r="F429" s="45">
        <v>2065</v>
      </c>
      <c r="G429" s="45">
        <v>511</v>
      </c>
      <c r="H429" s="45">
        <f t="shared" si="148"/>
        <v>188</v>
      </c>
      <c r="I429" s="45">
        <f t="shared" si="149"/>
        <v>45.483156985273602</v>
      </c>
      <c r="J429" s="45">
        <v>21</v>
      </c>
      <c r="K429" s="45">
        <f t="shared" si="151"/>
        <v>66.48315698527361</v>
      </c>
      <c r="L429" s="45">
        <f t="shared" si="152"/>
        <v>23.5</v>
      </c>
      <c r="M429" s="45">
        <f t="shared" si="153"/>
        <v>12.798459980079981</v>
      </c>
      <c r="N429" s="36">
        <f>E$531*M429+F$531</f>
        <v>11.415442584188387</v>
      </c>
      <c r="O429" s="45">
        <f t="shared" si="150"/>
        <v>1.5442584188386732E-2</v>
      </c>
      <c r="Q429" s="45">
        <f t="shared" si="154"/>
        <v>19.700000000000003</v>
      </c>
      <c r="R429" s="45">
        <f t="shared" si="155"/>
        <v>7.0595612519668478</v>
      </c>
    </row>
    <row r="430" spans="1:18" x14ac:dyDescent="0.2">
      <c r="C430" s="45">
        <v>19</v>
      </c>
      <c r="D430" s="45">
        <v>12.56</v>
      </c>
      <c r="E430" s="45">
        <v>2307</v>
      </c>
      <c r="F430" s="45">
        <v>2065</v>
      </c>
      <c r="G430" s="45">
        <v>513</v>
      </c>
      <c r="H430" s="45">
        <f t="shared" si="148"/>
        <v>242</v>
      </c>
      <c r="I430" s="45">
        <f t="shared" si="149"/>
        <v>47.676307319608625</v>
      </c>
      <c r="J430" s="45">
        <v>21</v>
      </c>
      <c r="K430" s="45">
        <f t="shared" si="151"/>
        <v>68.676307319608625</v>
      </c>
      <c r="L430" s="45">
        <f t="shared" si="152"/>
        <v>30.25</v>
      </c>
      <c r="M430" s="45">
        <f t="shared" si="153"/>
        <v>13.895035147247496</v>
      </c>
      <c r="N430" s="36">
        <f>E$531*M430+F$531</f>
        <v>12.456573954569762</v>
      </c>
      <c r="O430" s="45">
        <f t="shared" si="150"/>
        <v>-0.10342604543023803</v>
      </c>
      <c r="Q430" s="45">
        <f t="shared" si="154"/>
        <v>20.86</v>
      </c>
      <c r="R430" s="45">
        <f t="shared" si="155"/>
        <v>8.1561364191343628</v>
      </c>
    </row>
    <row r="431" spans="1:18" x14ac:dyDescent="0.2">
      <c r="A431" s="45" t="s">
        <v>135</v>
      </c>
      <c r="C431" s="45">
        <v>20</v>
      </c>
      <c r="D431" s="45">
        <v>13.42</v>
      </c>
      <c r="E431" s="45">
        <v>2359</v>
      </c>
      <c r="F431" s="45">
        <v>2065</v>
      </c>
      <c r="G431" s="45">
        <v>513</v>
      </c>
      <c r="H431" s="45">
        <f t="shared" si="148"/>
        <v>294</v>
      </c>
      <c r="I431" s="45">
        <f t="shared" si="149"/>
        <v>49.366946608243147</v>
      </c>
      <c r="J431" s="45">
        <v>21</v>
      </c>
      <c r="K431" s="45">
        <f t="shared" si="151"/>
        <v>70.366946608243154</v>
      </c>
      <c r="L431" s="45">
        <f t="shared" si="152"/>
        <v>36.75</v>
      </c>
      <c r="M431" s="45">
        <f t="shared" si="153"/>
        <v>14.740354791564755</v>
      </c>
      <c r="N431" s="36">
        <f>E$531*M431+F$531</f>
        <v>13.259153500458639</v>
      </c>
      <c r="O431" s="45">
        <f t="shared" si="150"/>
        <v>-0.16084649954136054</v>
      </c>
      <c r="Q431" s="45">
        <f t="shared" si="154"/>
        <v>21.72</v>
      </c>
      <c r="R431" s="45">
        <f t="shared" si="155"/>
        <v>9.0014560634516219</v>
      </c>
    </row>
    <row r="432" spans="1:18" x14ac:dyDescent="0.2">
      <c r="A432" s="45">
        <v>16.7</v>
      </c>
      <c r="B432" s="45">
        <v>2697</v>
      </c>
      <c r="C432" s="45">
        <v>21</v>
      </c>
      <c r="D432" s="45">
        <v>14.55</v>
      </c>
      <c r="E432" s="45">
        <v>2443</v>
      </c>
      <c r="F432" s="45">
        <v>2065</v>
      </c>
      <c r="G432" s="45">
        <v>512</v>
      </c>
      <c r="H432" s="45">
        <f t="shared" si="148"/>
        <v>378</v>
      </c>
      <c r="I432" s="45">
        <f t="shared" si="149"/>
        <v>51.549835996744513</v>
      </c>
      <c r="J432" s="45">
        <v>21</v>
      </c>
      <c r="K432" s="45">
        <f t="shared" si="151"/>
        <v>72.54983599674452</v>
      </c>
      <c r="L432" s="45">
        <f t="shared" si="152"/>
        <v>47.25</v>
      </c>
      <c r="M432" s="45">
        <f t="shared" si="153"/>
        <v>15.831799485815436</v>
      </c>
      <c r="N432" s="36">
        <f>E$531*M432+F$531</f>
        <v>14.295413799108191</v>
      </c>
      <c r="O432" s="45">
        <f t="shared" si="150"/>
        <v>-0.25458620089180961</v>
      </c>
      <c r="Q432" s="45">
        <f t="shared" si="154"/>
        <v>22.85</v>
      </c>
      <c r="R432" s="45">
        <f t="shared" si="155"/>
        <v>10.092900757702303</v>
      </c>
    </row>
    <row r="433" spans="1:18" x14ac:dyDescent="0.2">
      <c r="C433" s="45">
        <v>22</v>
      </c>
      <c r="D433" s="45">
        <v>15.67</v>
      </c>
      <c r="E433" s="45">
        <v>2550</v>
      </c>
      <c r="F433" s="45">
        <v>2065</v>
      </c>
      <c r="G433" s="45">
        <v>513</v>
      </c>
      <c r="H433" s="45">
        <f t="shared" si="148"/>
        <v>485</v>
      </c>
      <c r="I433" s="45">
        <f t="shared" si="149"/>
        <v>53.714834772045272</v>
      </c>
      <c r="J433" s="45">
        <v>21</v>
      </c>
      <c r="K433" s="45">
        <f t="shared" si="151"/>
        <v>74.714834772045265</v>
      </c>
      <c r="L433" s="45">
        <f t="shared" si="152"/>
        <v>60.625</v>
      </c>
      <c r="M433" s="45">
        <f t="shared" si="153"/>
        <v>16.914298873465821</v>
      </c>
      <c r="N433" s="36">
        <f>E$531*M433+F$531</f>
        <v>15.32318107366045</v>
      </c>
      <c r="O433" s="45">
        <f t="shared" si="150"/>
        <v>-0.3468189263395498</v>
      </c>
      <c r="Q433" s="45">
        <f t="shared" si="154"/>
        <v>23.97</v>
      </c>
      <c r="R433" s="45">
        <f t="shared" si="155"/>
        <v>11.175400145352688</v>
      </c>
    </row>
    <row r="434" spans="1:18" x14ac:dyDescent="0.2">
      <c r="C434" s="45">
        <v>23</v>
      </c>
      <c r="D434" s="45">
        <v>16.850000000000001</v>
      </c>
      <c r="E434" s="45">
        <v>2710</v>
      </c>
      <c r="F434" s="45">
        <v>2065</v>
      </c>
      <c r="G434" s="45">
        <v>514</v>
      </c>
      <c r="H434" s="45">
        <f t="shared" si="148"/>
        <v>645</v>
      </c>
      <c r="I434" s="45">
        <f t="shared" si="149"/>
        <v>56.191194292705347</v>
      </c>
      <c r="J434" s="45">
        <v>21</v>
      </c>
      <c r="K434" s="45">
        <f t="shared" si="151"/>
        <v>77.191194292705347</v>
      </c>
      <c r="L434" s="45">
        <f t="shared" si="152"/>
        <v>80.625</v>
      </c>
      <c r="M434" s="45">
        <f t="shared" si="153"/>
        <v>18.152478633795862</v>
      </c>
      <c r="N434" s="36">
        <f>E$531*M434+F$531</f>
        <v>16.498757385479273</v>
      </c>
      <c r="O434" s="45">
        <f t="shared" si="150"/>
        <v>-0.35124261452072858</v>
      </c>
      <c r="Q434" s="45">
        <f t="shared" si="154"/>
        <v>25.150000000000002</v>
      </c>
      <c r="R434" s="45">
        <f t="shared" si="155"/>
        <v>12.413579905682729</v>
      </c>
    </row>
    <row r="435" spans="1:18" x14ac:dyDescent="0.2">
      <c r="B435" s="45" t="s">
        <v>144</v>
      </c>
      <c r="C435" s="45">
        <v>24</v>
      </c>
      <c r="D435" s="45">
        <v>18.57</v>
      </c>
      <c r="E435" s="45">
        <v>3047</v>
      </c>
      <c r="F435" s="45">
        <v>2065</v>
      </c>
      <c r="G435" s="45">
        <v>514</v>
      </c>
      <c r="H435" s="45">
        <f t="shared" si="148"/>
        <v>982</v>
      </c>
      <c r="I435" s="45">
        <f t="shared" si="149"/>
        <v>59.842229755738991</v>
      </c>
      <c r="J435" s="45">
        <v>21</v>
      </c>
      <c r="K435" s="45">
        <f t="shared" si="151"/>
        <v>80.842229755738998</v>
      </c>
      <c r="L435" s="45">
        <f t="shared" si="152"/>
        <v>122.75</v>
      </c>
      <c r="M435" s="45">
        <f t="shared" si="153"/>
        <v>19.977996365312681</v>
      </c>
      <c r="N435" s="36">
        <f>E$531*M435+F$531</f>
        <v>18.231975348438361</v>
      </c>
      <c r="O435" s="45">
        <f t="shared" si="150"/>
        <v>-0.33802465156163919</v>
      </c>
      <c r="Q435" s="45">
        <f t="shared" si="154"/>
        <v>26.87</v>
      </c>
      <c r="R435" s="45">
        <f t="shared" si="155"/>
        <v>14.239097637199547</v>
      </c>
    </row>
    <row r="443" spans="1:18" x14ac:dyDescent="0.2">
      <c r="A443" s="45" t="s">
        <v>142</v>
      </c>
      <c r="B443" s="45" t="s">
        <v>7</v>
      </c>
      <c r="C443" s="45" t="s">
        <v>3</v>
      </c>
      <c r="D443" s="45" t="s">
        <v>5</v>
      </c>
      <c r="E443" s="45" t="s">
        <v>4</v>
      </c>
      <c r="F443" s="45" t="s">
        <v>6</v>
      </c>
      <c r="G443" s="45" t="s">
        <v>8</v>
      </c>
      <c r="H443" s="45" t="s">
        <v>10</v>
      </c>
      <c r="I443" s="45" t="s">
        <v>11</v>
      </c>
      <c r="J443" s="45" t="s">
        <v>35</v>
      </c>
      <c r="K443" s="45" t="s">
        <v>36</v>
      </c>
      <c r="L443" s="45" t="s">
        <v>56</v>
      </c>
      <c r="M443" s="45" t="s">
        <v>11</v>
      </c>
      <c r="O443" s="45" t="s">
        <v>57</v>
      </c>
    </row>
    <row r="444" spans="1:18" x14ac:dyDescent="0.2">
      <c r="C444" s="45">
        <v>0</v>
      </c>
      <c r="D444" s="45">
        <v>-7.82</v>
      </c>
      <c r="E444" s="45">
        <v>2102</v>
      </c>
      <c r="F444" s="45">
        <v>2065</v>
      </c>
      <c r="G444" s="45">
        <v>509</v>
      </c>
      <c r="H444" s="45">
        <f t="shared" ref="H444:H468" si="156">E444-F444</f>
        <v>37</v>
      </c>
      <c r="I444" s="45">
        <f t="shared" ref="I444:I468" si="157">20*LOG10(H444)</f>
        <v>31.3640344813399</v>
      </c>
      <c r="J444" s="45">
        <v>0</v>
      </c>
      <c r="K444" s="45">
        <f>I444+J444</f>
        <v>31.3640344813399</v>
      </c>
      <c r="L444" s="45">
        <f>H444/8</f>
        <v>4.625</v>
      </c>
      <c r="M444" s="45">
        <f>10*LOG10(L444*830/1024)</f>
        <v>5.7388987281131332</v>
      </c>
      <c r="N444" s="45">
        <f>E$532*M444+F$532</f>
        <v>-6.8429967650804295</v>
      </c>
      <c r="O444" s="45">
        <f t="shared" ref="O444:O468" si="158">N444-D444</f>
        <v>0.97700323491957075</v>
      </c>
      <c r="Q444" s="45">
        <f>D444-D$444</f>
        <v>0</v>
      </c>
      <c r="R444" s="45">
        <f>M444-M$444</f>
        <v>0</v>
      </c>
    </row>
    <row r="445" spans="1:18" x14ac:dyDescent="0.2">
      <c r="C445" s="45">
        <v>1</v>
      </c>
      <c r="D445" s="45">
        <v>-6.75</v>
      </c>
      <c r="E445" s="45">
        <v>2110</v>
      </c>
      <c r="F445" s="45">
        <v>2065</v>
      </c>
      <c r="G445" s="45">
        <v>510</v>
      </c>
      <c r="H445" s="45">
        <f t="shared" si="156"/>
        <v>45</v>
      </c>
      <c r="I445" s="45">
        <f t="shared" si="157"/>
        <v>33.064250275506872</v>
      </c>
      <c r="J445" s="45">
        <v>0</v>
      </c>
      <c r="K445" s="45">
        <f t="shared" ref="K445:K468" si="159">I445+J445</f>
        <v>33.064250275506872</v>
      </c>
      <c r="L445" s="45">
        <f t="shared" ref="L445:L468" si="160">H445/8</f>
        <v>5.625</v>
      </c>
      <c r="M445" s="45">
        <f t="shared" ref="M445:M468" si="161">10*LOG10(L445*830/1024)</f>
        <v>6.5890066251966211</v>
      </c>
      <c r="N445" s="45">
        <f>E$532*M445+F$532</f>
        <v>-6.0091450960611521</v>
      </c>
      <c r="O445" s="45">
        <f t="shared" si="158"/>
        <v>0.7408549039388479</v>
      </c>
      <c r="Q445" s="45">
        <f t="shared" ref="Q445:Q468" si="162">D445-D$444</f>
        <v>1.0700000000000003</v>
      </c>
      <c r="R445" s="45">
        <f t="shared" ref="R445:R468" si="163">M445-M$444</f>
        <v>0.85010789708348788</v>
      </c>
    </row>
    <row r="446" spans="1:18" x14ac:dyDescent="0.2">
      <c r="C446" s="45">
        <v>2</v>
      </c>
      <c r="D446" s="45">
        <v>-5.8</v>
      </c>
      <c r="E446" s="45">
        <v>2118</v>
      </c>
      <c r="F446" s="45">
        <v>2065</v>
      </c>
      <c r="G446" s="45">
        <v>510</v>
      </c>
      <c r="H446" s="45">
        <f t="shared" si="156"/>
        <v>53</v>
      </c>
      <c r="I446" s="45">
        <f t="shared" si="157"/>
        <v>34.48551739201578</v>
      </c>
      <c r="J446" s="45">
        <v>0</v>
      </c>
      <c r="K446" s="45">
        <f t="shared" si="159"/>
        <v>34.48551739201578</v>
      </c>
      <c r="L446" s="45">
        <f t="shared" si="160"/>
        <v>6.625</v>
      </c>
      <c r="M446" s="45">
        <f t="shared" si="161"/>
        <v>7.299640183451074</v>
      </c>
      <c r="N446" s="45">
        <f>E$532*M446+F$532</f>
        <v>-5.3121006612964328</v>
      </c>
      <c r="O446" s="45">
        <f t="shared" si="158"/>
        <v>0.48789933870356705</v>
      </c>
      <c r="Q446" s="45">
        <f t="shared" si="162"/>
        <v>2.0200000000000005</v>
      </c>
      <c r="R446" s="45">
        <f t="shared" si="163"/>
        <v>1.5607414553379408</v>
      </c>
    </row>
    <row r="447" spans="1:18" x14ac:dyDescent="0.2">
      <c r="C447" s="45">
        <v>3</v>
      </c>
      <c r="D447" s="45">
        <v>-5</v>
      </c>
      <c r="E447" s="45">
        <v>2128</v>
      </c>
      <c r="F447" s="45">
        <v>2065</v>
      </c>
      <c r="G447" s="45">
        <v>510</v>
      </c>
      <c r="H447" s="45">
        <f t="shared" si="156"/>
        <v>63</v>
      </c>
      <c r="I447" s="45">
        <f t="shared" si="157"/>
        <v>35.986810989071635</v>
      </c>
      <c r="J447" s="45">
        <v>0</v>
      </c>
      <c r="K447" s="45">
        <f t="shared" si="159"/>
        <v>35.986810989071635</v>
      </c>
      <c r="L447" s="45">
        <f t="shared" si="160"/>
        <v>7.875</v>
      </c>
      <c r="M447" s="45">
        <f t="shared" si="161"/>
        <v>8.0502869819789993</v>
      </c>
      <c r="N447" s="45">
        <f>E$532*M447+F$532</f>
        <v>-4.5758081413187996</v>
      </c>
      <c r="O447" s="45">
        <f t="shared" si="158"/>
        <v>0.42419185868120035</v>
      </c>
      <c r="Q447" s="45">
        <f t="shared" si="162"/>
        <v>2.8200000000000003</v>
      </c>
      <c r="R447" s="45">
        <f t="shared" si="163"/>
        <v>2.3113882538658661</v>
      </c>
    </row>
    <row r="448" spans="1:18" x14ac:dyDescent="0.2">
      <c r="C448" s="45">
        <v>4</v>
      </c>
      <c r="D448" s="45">
        <v>-3.93</v>
      </c>
      <c r="E448" s="45">
        <v>2142</v>
      </c>
      <c r="F448" s="45">
        <v>2065</v>
      </c>
      <c r="G448" s="45">
        <v>510</v>
      </c>
      <c r="H448" s="45">
        <f t="shared" si="156"/>
        <v>77</v>
      </c>
      <c r="I448" s="45">
        <f t="shared" si="157"/>
        <v>37.729814503449639</v>
      </c>
      <c r="J448" s="45">
        <v>0</v>
      </c>
      <c r="K448" s="45">
        <f t="shared" si="159"/>
        <v>37.729814503449639</v>
      </c>
      <c r="L448" s="45">
        <f t="shared" si="160"/>
        <v>9.625</v>
      </c>
      <c r="M448" s="45">
        <f t="shared" si="161"/>
        <v>8.9217887391680026</v>
      </c>
      <c r="N448" s="45">
        <f>E$532*M448+F$532</f>
        <v>-3.7209717172855399</v>
      </c>
      <c r="O448" s="45">
        <f t="shared" si="158"/>
        <v>0.20902828271446028</v>
      </c>
      <c r="Q448" s="45">
        <f t="shared" si="162"/>
        <v>3.89</v>
      </c>
      <c r="R448" s="45">
        <f t="shared" si="163"/>
        <v>3.1828900110548695</v>
      </c>
    </row>
    <row r="449" spans="1:18" x14ac:dyDescent="0.2">
      <c r="C449" s="45">
        <v>5</v>
      </c>
      <c r="D449" s="45">
        <v>-2.99</v>
      </c>
      <c r="E449" s="45">
        <v>2161</v>
      </c>
      <c r="F449" s="45">
        <v>2065</v>
      </c>
      <c r="G449" s="45">
        <v>510</v>
      </c>
      <c r="H449" s="45">
        <f t="shared" si="156"/>
        <v>96</v>
      </c>
      <c r="I449" s="45">
        <f t="shared" si="157"/>
        <v>39.64542466079137</v>
      </c>
      <c r="J449" s="45">
        <v>0</v>
      </c>
      <c r="K449" s="45">
        <f t="shared" si="159"/>
        <v>39.64542466079137</v>
      </c>
      <c r="L449" s="45">
        <f t="shared" si="160"/>
        <v>12</v>
      </c>
      <c r="M449" s="45">
        <f t="shared" si="161"/>
        <v>9.8795938178388667</v>
      </c>
      <c r="N449" s="45">
        <f>E$532*M449+F$532</f>
        <v>-2.7814823110761964</v>
      </c>
      <c r="O449" s="45">
        <f t="shared" si="158"/>
        <v>0.20851768892380385</v>
      </c>
      <c r="Q449" s="45">
        <f t="shared" si="162"/>
        <v>4.83</v>
      </c>
      <c r="R449" s="45">
        <f t="shared" si="163"/>
        <v>4.1406950897257335</v>
      </c>
    </row>
    <row r="450" spans="1:18" x14ac:dyDescent="0.2">
      <c r="C450" s="45">
        <v>6</v>
      </c>
      <c r="D450" s="45">
        <v>-1.85</v>
      </c>
      <c r="E450" s="45">
        <v>2186</v>
      </c>
      <c r="F450" s="45">
        <v>2065</v>
      </c>
      <c r="G450" s="45">
        <v>510</v>
      </c>
      <c r="H450" s="45">
        <f t="shared" si="156"/>
        <v>121</v>
      </c>
      <c r="I450" s="45">
        <f t="shared" si="157"/>
        <v>41.655707406329007</v>
      </c>
      <c r="J450" s="45">
        <v>0</v>
      </c>
      <c r="K450" s="45">
        <f t="shared" si="159"/>
        <v>41.655707406329007</v>
      </c>
      <c r="L450" s="45">
        <f t="shared" si="160"/>
        <v>15.125</v>
      </c>
      <c r="M450" s="45">
        <f t="shared" si="161"/>
        <v>10.884735190607683</v>
      </c>
      <c r="N450" s="45">
        <f>E$532*M450+F$532</f>
        <v>-1.7955618012690824</v>
      </c>
      <c r="O450" s="45">
        <f t="shared" si="158"/>
        <v>5.4438198730917708E-2</v>
      </c>
      <c r="Q450" s="45">
        <f t="shared" si="162"/>
        <v>5.9700000000000006</v>
      </c>
      <c r="R450" s="45">
        <f t="shared" si="163"/>
        <v>5.1458364624945503</v>
      </c>
    </row>
    <row r="451" spans="1:18" x14ac:dyDescent="0.2">
      <c r="C451" s="45">
        <v>7</v>
      </c>
      <c r="D451" s="45">
        <v>-0.8</v>
      </c>
      <c r="E451" s="45">
        <v>2219</v>
      </c>
      <c r="F451" s="45">
        <v>2065</v>
      </c>
      <c r="G451" s="45">
        <v>510</v>
      </c>
      <c r="H451" s="45">
        <f t="shared" si="156"/>
        <v>154</v>
      </c>
      <c r="I451" s="45">
        <f t="shared" si="157"/>
        <v>43.750414416729264</v>
      </c>
      <c r="J451" s="45">
        <v>0</v>
      </c>
      <c r="K451" s="45">
        <f t="shared" si="159"/>
        <v>43.750414416729264</v>
      </c>
      <c r="L451" s="45">
        <f t="shared" si="160"/>
        <v>19.25</v>
      </c>
      <c r="M451" s="45">
        <f t="shared" si="161"/>
        <v>11.932088695807813</v>
      </c>
      <c r="N451" s="45">
        <f>E$532*M451+F$532</f>
        <v>-0.76823636250945349</v>
      </c>
      <c r="O451" s="45">
        <f t="shared" si="158"/>
        <v>3.1763637490546559E-2</v>
      </c>
      <c r="Q451" s="45">
        <f t="shared" si="162"/>
        <v>7.0200000000000005</v>
      </c>
      <c r="R451" s="45">
        <f t="shared" si="163"/>
        <v>6.1931899676946802</v>
      </c>
    </row>
    <row r="452" spans="1:18" x14ac:dyDescent="0.2">
      <c r="C452" s="45">
        <v>8</v>
      </c>
      <c r="D452" s="45">
        <v>0.4</v>
      </c>
      <c r="E452" s="45">
        <v>2264</v>
      </c>
      <c r="F452" s="45">
        <v>2065</v>
      </c>
      <c r="G452" s="45">
        <v>512</v>
      </c>
      <c r="H452" s="45">
        <f t="shared" si="156"/>
        <v>199</v>
      </c>
      <c r="I452" s="45">
        <f t="shared" si="157"/>
        <v>45.977061528194135</v>
      </c>
      <c r="J452" s="45">
        <v>0</v>
      </c>
      <c r="K452" s="45">
        <f t="shared" si="159"/>
        <v>45.977061528194135</v>
      </c>
      <c r="L452" s="45">
        <f t="shared" si="160"/>
        <v>24.875</v>
      </c>
      <c r="M452" s="45">
        <f t="shared" si="161"/>
        <v>13.045412251540249</v>
      </c>
      <c r="N452" s="45">
        <f>E$532*M452+F$532</f>
        <v>0.32379761140244412</v>
      </c>
      <c r="O452" s="45">
        <f t="shared" si="158"/>
        <v>-7.6202388597555903E-2</v>
      </c>
      <c r="Q452" s="45">
        <f t="shared" si="162"/>
        <v>8.2200000000000006</v>
      </c>
      <c r="R452" s="45">
        <f t="shared" si="163"/>
        <v>7.3065135234271157</v>
      </c>
    </row>
    <row r="453" spans="1:18" x14ac:dyDescent="0.2">
      <c r="C453" s="45">
        <v>9</v>
      </c>
      <c r="D453" s="45">
        <v>2.4500000000000002</v>
      </c>
      <c r="E453" s="45">
        <v>2384</v>
      </c>
      <c r="F453" s="45">
        <v>2065</v>
      </c>
      <c r="G453" s="45">
        <v>512</v>
      </c>
      <c r="H453" s="45">
        <f t="shared" si="156"/>
        <v>319</v>
      </c>
      <c r="I453" s="45">
        <f t="shared" si="157"/>
        <v>50.07581366114362</v>
      </c>
      <c r="J453" s="45">
        <v>0</v>
      </c>
      <c r="K453" s="45">
        <f t="shared" si="159"/>
        <v>50.07581366114362</v>
      </c>
      <c r="L453" s="45">
        <f t="shared" si="160"/>
        <v>39.875</v>
      </c>
      <c r="M453" s="45">
        <f t="shared" si="161"/>
        <v>15.094788318014995</v>
      </c>
      <c r="N453" s="45">
        <f>E$532*M453+F$532</f>
        <v>2.3339843880938052</v>
      </c>
      <c r="O453" s="45">
        <f t="shared" si="158"/>
        <v>-0.11601561190619503</v>
      </c>
      <c r="Q453" s="45">
        <f t="shared" si="162"/>
        <v>10.27</v>
      </c>
      <c r="R453" s="45">
        <f t="shared" si="163"/>
        <v>9.3558895899018619</v>
      </c>
    </row>
    <row r="454" spans="1:18" x14ac:dyDescent="0.2">
      <c r="C454" s="45">
        <v>10</v>
      </c>
      <c r="D454" s="45">
        <v>3.32</v>
      </c>
      <c r="E454" s="45">
        <v>2448</v>
      </c>
      <c r="F454" s="45">
        <v>2065</v>
      </c>
      <c r="G454" s="45">
        <v>512</v>
      </c>
      <c r="H454" s="45">
        <f t="shared" si="156"/>
        <v>383</v>
      </c>
      <c r="I454" s="45">
        <f t="shared" si="157"/>
        <v>51.663975479372453</v>
      </c>
      <c r="J454" s="45">
        <v>0</v>
      </c>
      <c r="K454" s="45">
        <f t="shared" si="159"/>
        <v>51.663975479372453</v>
      </c>
      <c r="L454" s="45">
        <f t="shared" si="160"/>
        <v>47.875</v>
      </c>
      <c r="M454" s="45">
        <f t="shared" si="161"/>
        <v>15.888869227129412</v>
      </c>
      <c r="N454" s="45">
        <f>E$532*M454+F$532</f>
        <v>3.1128804478446455</v>
      </c>
      <c r="O454" s="45">
        <f t="shared" si="158"/>
        <v>-0.20711955215535438</v>
      </c>
      <c r="Q454" s="45">
        <f t="shared" si="162"/>
        <v>11.14</v>
      </c>
      <c r="R454" s="45">
        <f t="shared" si="163"/>
        <v>10.149970499016279</v>
      </c>
    </row>
    <row r="455" spans="1:18" x14ac:dyDescent="0.2">
      <c r="C455" s="45">
        <v>11</v>
      </c>
      <c r="D455" s="45">
        <v>4.38</v>
      </c>
      <c r="E455" s="45">
        <v>2556</v>
      </c>
      <c r="F455" s="45">
        <v>2065</v>
      </c>
      <c r="G455" s="45">
        <v>512</v>
      </c>
      <c r="H455" s="45">
        <f t="shared" si="156"/>
        <v>491</v>
      </c>
      <c r="I455" s="45">
        <f t="shared" si="157"/>
        <v>53.821629842459373</v>
      </c>
      <c r="J455" s="45">
        <v>0</v>
      </c>
      <c r="K455" s="45">
        <f t="shared" si="159"/>
        <v>53.821629842459373</v>
      </c>
      <c r="L455" s="45">
        <f t="shared" si="160"/>
        <v>61.375</v>
      </c>
      <c r="M455" s="45">
        <f t="shared" si="161"/>
        <v>16.967696408672868</v>
      </c>
      <c r="N455" s="45">
        <f>E$532*M455+F$532</f>
        <v>4.1710777060981208</v>
      </c>
      <c r="O455" s="45">
        <f t="shared" si="158"/>
        <v>-0.20892229390187911</v>
      </c>
      <c r="Q455" s="45">
        <f t="shared" si="162"/>
        <v>12.2</v>
      </c>
      <c r="R455" s="45">
        <f t="shared" si="163"/>
        <v>11.228797680559735</v>
      </c>
    </row>
    <row r="456" spans="1:18" x14ac:dyDescent="0.2">
      <c r="C456" s="45">
        <v>12</v>
      </c>
      <c r="D456" s="45">
        <v>5.55</v>
      </c>
      <c r="E456" s="45">
        <v>2705</v>
      </c>
      <c r="F456" s="45">
        <v>2065</v>
      </c>
      <c r="G456" s="45">
        <v>510</v>
      </c>
      <c r="H456" s="45">
        <f t="shared" si="156"/>
        <v>640</v>
      </c>
      <c r="I456" s="45">
        <f t="shared" si="157"/>
        <v>56.123599479677743</v>
      </c>
      <c r="J456" s="45">
        <v>0</v>
      </c>
      <c r="K456" s="45">
        <f t="shared" si="159"/>
        <v>56.123599479677743</v>
      </c>
      <c r="L456" s="45">
        <f t="shared" si="160"/>
        <v>80</v>
      </c>
      <c r="M456" s="45">
        <f t="shared" si="161"/>
        <v>18.118681227282057</v>
      </c>
      <c r="N456" s="45">
        <f>E$532*M456+F$532</f>
        <v>5.3000527636241017</v>
      </c>
      <c r="O456" s="45">
        <f t="shared" si="158"/>
        <v>-0.24994723637589811</v>
      </c>
      <c r="Q456" s="45">
        <f t="shared" si="162"/>
        <v>13.370000000000001</v>
      </c>
      <c r="R456" s="45">
        <f t="shared" si="163"/>
        <v>12.379782499168924</v>
      </c>
    </row>
    <row r="457" spans="1:18" x14ac:dyDescent="0.2">
      <c r="C457" s="45">
        <v>13</v>
      </c>
      <c r="D457" s="45">
        <v>6.59</v>
      </c>
      <c r="E457" s="45">
        <v>2878</v>
      </c>
      <c r="F457" s="45">
        <v>2065</v>
      </c>
      <c r="G457" s="45">
        <v>510</v>
      </c>
      <c r="H457" s="45">
        <f t="shared" si="156"/>
        <v>813</v>
      </c>
      <c r="I457" s="45">
        <f t="shared" si="157"/>
        <v>58.20181091188136</v>
      </c>
      <c r="J457" s="45">
        <v>0</v>
      </c>
      <c r="K457" s="45">
        <f t="shared" si="159"/>
        <v>58.20181091188136</v>
      </c>
      <c r="L457" s="45">
        <f t="shared" si="160"/>
        <v>101.625</v>
      </c>
      <c r="M457" s="45">
        <f t="shared" si="161"/>
        <v>19.157786943383865</v>
      </c>
      <c r="N457" s="45">
        <f>E$532*M457+F$532</f>
        <v>6.3192881320186061</v>
      </c>
      <c r="O457" s="45">
        <f t="shared" si="158"/>
        <v>-0.27071186798139379</v>
      </c>
      <c r="Q457" s="45">
        <f t="shared" si="162"/>
        <v>14.41</v>
      </c>
      <c r="R457" s="45">
        <f t="shared" si="163"/>
        <v>13.418888215270732</v>
      </c>
    </row>
    <row r="458" spans="1:18" x14ac:dyDescent="0.2">
      <c r="C458" s="45">
        <v>14</v>
      </c>
      <c r="D458" s="45">
        <v>7.7</v>
      </c>
      <c r="E458" s="45">
        <v>3116</v>
      </c>
      <c r="F458" s="45">
        <v>2065</v>
      </c>
      <c r="G458" s="45">
        <v>511</v>
      </c>
      <c r="H458" s="45">
        <f t="shared" si="156"/>
        <v>1051</v>
      </c>
      <c r="I458" s="45">
        <f t="shared" si="157"/>
        <v>60.432054320564845</v>
      </c>
      <c r="J458" s="45">
        <v>0</v>
      </c>
      <c r="K458" s="45">
        <f t="shared" si="159"/>
        <v>60.432054320564845</v>
      </c>
      <c r="L458" s="45">
        <f t="shared" si="160"/>
        <v>131.375</v>
      </c>
      <c r="M458" s="45">
        <f t="shared" si="161"/>
        <v>20.272908647725604</v>
      </c>
      <c r="N458" s="45">
        <f>E$532*M458+F$532</f>
        <v>7.4130858693588344</v>
      </c>
      <c r="O458" s="45">
        <f t="shared" si="158"/>
        <v>-0.28691413064116578</v>
      </c>
      <c r="Q458" s="45">
        <f t="shared" si="162"/>
        <v>15.52</v>
      </c>
      <c r="R458" s="45">
        <f t="shared" si="163"/>
        <v>14.534009919612471</v>
      </c>
    </row>
    <row r="459" spans="1:18" x14ac:dyDescent="0.2">
      <c r="C459" s="45">
        <v>15</v>
      </c>
      <c r="D459" s="45">
        <v>8.68</v>
      </c>
      <c r="E459" s="45">
        <v>3395</v>
      </c>
      <c r="F459" s="45">
        <v>2065</v>
      </c>
      <c r="G459" s="45">
        <v>511</v>
      </c>
      <c r="H459" s="45">
        <f t="shared" si="156"/>
        <v>1330</v>
      </c>
      <c r="I459" s="45">
        <f t="shared" si="157"/>
        <v>62.477032819341716</v>
      </c>
      <c r="J459" s="45">
        <v>0</v>
      </c>
      <c r="K459" s="45">
        <f t="shared" si="159"/>
        <v>62.477032819341716</v>
      </c>
      <c r="L459" s="45">
        <f t="shared" si="160"/>
        <v>166.25</v>
      </c>
      <c r="M459" s="45">
        <f t="shared" si="161"/>
        <v>21.295397897114043</v>
      </c>
      <c r="N459" s="45">
        <f>E$532*M459+F$532</f>
        <v>8.4160225202026808</v>
      </c>
      <c r="O459" s="45">
        <f t="shared" si="158"/>
        <v>-0.26397747979731889</v>
      </c>
      <c r="Q459" s="45">
        <f t="shared" si="162"/>
        <v>16.5</v>
      </c>
      <c r="R459" s="45">
        <f t="shared" si="163"/>
        <v>15.55649916900091</v>
      </c>
    </row>
    <row r="460" spans="1:18" x14ac:dyDescent="0.2">
      <c r="A460" s="36"/>
      <c r="B460" s="36"/>
      <c r="C460" s="36">
        <v>16</v>
      </c>
      <c r="D460" s="36">
        <v>9.75</v>
      </c>
      <c r="E460" s="36">
        <v>2197</v>
      </c>
      <c r="F460" s="36">
        <v>2065</v>
      </c>
      <c r="G460" s="36">
        <v>511</v>
      </c>
      <c r="H460" s="36">
        <f t="shared" si="156"/>
        <v>132</v>
      </c>
      <c r="I460" s="36">
        <f t="shared" si="157"/>
        <v>42.411478624117002</v>
      </c>
      <c r="J460" s="36">
        <v>21</v>
      </c>
      <c r="K460" s="36">
        <f t="shared" si="159"/>
        <v>63.411478624117002</v>
      </c>
      <c r="L460" s="36">
        <f t="shared" si="160"/>
        <v>16.5</v>
      </c>
      <c r="M460" s="36">
        <f t="shared" si="161"/>
        <v>11.262620799501681</v>
      </c>
      <c r="N460" s="36">
        <f>E$531*M460+F$531</f>
        <v>9.9572567720008092</v>
      </c>
      <c r="O460" s="36">
        <f t="shared" si="158"/>
        <v>0.20725677200080916</v>
      </c>
      <c r="Q460" s="45">
        <f t="shared" si="162"/>
        <v>17.57</v>
      </c>
      <c r="R460" s="45">
        <f t="shared" si="163"/>
        <v>5.5237220713885478</v>
      </c>
    </row>
    <row r="461" spans="1:18" x14ac:dyDescent="0.2">
      <c r="C461" s="45">
        <v>17</v>
      </c>
      <c r="D461" s="45">
        <v>10.95</v>
      </c>
      <c r="E461" s="45">
        <v>2238</v>
      </c>
      <c r="F461" s="45">
        <v>2065</v>
      </c>
      <c r="G461" s="45">
        <v>512</v>
      </c>
      <c r="H461" s="45">
        <f t="shared" si="156"/>
        <v>173</v>
      </c>
      <c r="I461" s="45">
        <f t="shared" si="157"/>
        <v>44.760922062575908</v>
      </c>
      <c r="J461" s="45">
        <v>21</v>
      </c>
      <c r="K461" s="45">
        <f t="shared" si="159"/>
        <v>65.760922062575901</v>
      </c>
      <c r="L461" s="45">
        <f t="shared" si="160"/>
        <v>21.625</v>
      </c>
      <c r="M461" s="45">
        <f t="shared" si="161"/>
        <v>12.437342518731139</v>
      </c>
      <c r="N461" s="36">
        <f>E$531*M461+F$531</f>
        <v>11.072583536619486</v>
      </c>
      <c r="O461" s="45">
        <f t="shared" si="158"/>
        <v>0.12258353661948718</v>
      </c>
      <c r="Q461" s="45">
        <f t="shared" si="162"/>
        <v>18.77</v>
      </c>
      <c r="R461" s="45">
        <f t="shared" si="163"/>
        <v>6.6984437906180059</v>
      </c>
    </row>
    <row r="462" spans="1:18" x14ac:dyDescent="0.2">
      <c r="C462" s="45">
        <v>18</v>
      </c>
      <c r="D462" s="45">
        <v>12</v>
      </c>
      <c r="E462" s="45">
        <v>2287</v>
      </c>
      <c r="F462" s="45">
        <v>2065</v>
      </c>
      <c r="G462" s="45">
        <v>511</v>
      </c>
      <c r="H462" s="45">
        <f t="shared" si="156"/>
        <v>222</v>
      </c>
      <c r="I462" s="45">
        <f t="shared" si="157"/>
        <v>46.927059489012777</v>
      </c>
      <c r="J462" s="45">
        <v>21</v>
      </c>
      <c r="K462" s="45">
        <f t="shared" si="159"/>
        <v>67.927059489012777</v>
      </c>
      <c r="L462" s="45">
        <f t="shared" si="160"/>
        <v>27.75</v>
      </c>
      <c r="M462" s="45">
        <f t="shared" si="161"/>
        <v>13.52041123194957</v>
      </c>
      <c r="N462" s="36">
        <f>E$531*M462+F$531</f>
        <v>12.100891351142556</v>
      </c>
      <c r="O462" s="45">
        <f t="shared" si="158"/>
        <v>0.10089135114255576</v>
      </c>
      <c r="Q462" s="45">
        <f t="shared" si="162"/>
        <v>19.82</v>
      </c>
      <c r="R462" s="45">
        <f t="shared" si="163"/>
        <v>7.7815125038364368</v>
      </c>
    </row>
    <row r="463" spans="1:18" x14ac:dyDescent="0.2">
      <c r="C463" s="45">
        <v>19</v>
      </c>
      <c r="D463" s="45">
        <v>13.2</v>
      </c>
      <c r="E463" s="45">
        <v>2352</v>
      </c>
      <c r="F463" s="45">
        <v>2065</v>
      </c>
      <c r="G463" s="45">
        <v>513</v>
      </c>
      <c r="H463" s="45">
        <f t="shared" si="156"/>
        <v>287</v>
      </c>
      <c r="I463" s="45">
        <f t="shared" si="157"/>
        <v>49.157637934679848</v>
      </c>
      <c r="J463" s="45">
        <v>21</v>
      </c>
      <c r="K463" s="45">
        <f t="shared" si="159"/>
        <v>70.157637934679855</v>
      </c>
      <c r="L463" s="45">
        <f t="shared" si="160"/>
        <v>35.875</v>
      </c>
      <c r="M463" s="45">
        <f t="shared" si="161"/>
        <v>14.635700454783107</v>
      </c>
      <c r="N463" s="36">
        <f>E$531*M463+F$531</f>
        <v>13.159790578214762</v>
      </c>
      <c r="O463" s="45">
        <f t="shared" si="158"/>
        <v>-4.0209421785236898E-2</v>
      </c>
      <c r="Q463" s="45">
        <f t="shared" si="162"/>
        <v>21.02</v>
      </c>
      <c r="R463" s="45">
        <f t="shared" si="163"/>
        <v>8.8968017266699739</v>
      </c>
    </row>
    <row r="464" spans="1:18" x14ac:dyDescent="0.2">
      <c r="A464" s="45" t="s">
        <v>135</v>
      </c>
      <c r="C464" s="45">
        <v>20</v>
      </c>
      <c r="D464" s="45">
        <v>14.06</v>
      </c>
      <c r="E464" s="45">
        <v>2412</v>
      </c>
      <c r="F464" s="45">
        <v>2065</v>
      </c>
      <c r="G464" s="45">
        <v>513</v>
      </c>
      <c r="H464" s="45">
        <f t="shared" si="156"/>
        <v>347</v>
      </c>
      <c r="I464" s="45">
        <f t="shared" si="157"/>
        <v>50.80658949581747</v>
      </c>
      <c r="J464" s="45">
        <v>21</v>
      </c>
      <c r="K464" s="45">
        <f t="shared" si="159"/>
        <v>71.806589495817462</v>
      </c>
      <c r="L464" s="45">
        <f t="shared" si="160"/>
        <v>43.375</v>
      </c>
      <c r="M464" s="45">
        <f t="shared" si="161"/>
        <v>15.460176235351922</v>
      </c>
      <c r="N464" s="36">
        <f>E$531*M464+F$531</f>
        <v>13.942580144284459</v>
      </c>
      <c r="O464" s="45">
        <f t="shared" si="158"/>
        <v>-0.11741985571554103</v>
      </c>
      <c r="Q464" s="45">
        <f t="shared" si="162"/>
        <v>21.880000000000003</v>
      </c>
      <c r="R464" s="45">
        <f t="shared" si="163"/>
        <v>9.7212775072387885</v>
      </c>
    </row>
    <row r="465" spans="1:18" x14ac:dyDescent="0.2">
      <c r="A465" s="45">
        <v>17.2</v>
      </c>
      <c r="B465" s="45">
        <v>2800</v>
      </c>
      <c r="C465" s="45">
        <v>21</v>
      </c>
      <c r="D465" s="45">
        <v>15.2</v>
      </c>
      <c r="E465" s="45">
        <v>2513</v>
      </c>
      <c r="F465" s="45">
        <v>2065</v>
      </c>
      <c r="G465" s="45">
        <v>512</v>
      </c>
      <c r="H465" s="45">
        <f t="shared" si="156"/>
        <v>448</v>
      </c>
      <c r="I465" s="45">
        <f t="shared" si="157"/>
        <v>53.025560279962882</v>
      </c>
      <c r="J465" s="45">
        <v>21</v>
      </c>
      <c r="K465" s="45">
        <f t="shared" si="159"/>
        <v>74.025560279962889</v>
      </c>
      <c r="L465" s="45">
        <f t="shared" si="160"/>
        <v>56</v>
      </c>
      <c r="M465" s="45">
        <f t="shared" si="161"/>
        <v>16.569661627424622</v>
      </c>
      <c r="N465" s="36">
        <f>E$531*M465+F$531</f>
        <v>14.995968987340676</v>
      </c>
      <c r="O465" s="45">
        <f t="shared" si="158"/>
        <v>-0.204031012659323</v>
      </c>
      <c r="Q465" s="45">
        <f t="shared" si="162"/>
        <v>23.02</v>
      </c>
      <c r="R465" s="45">
        <f t="shared" si="163"/>
        <v>10.830762899311489</v>
      </c>
    </row>
    <row r="466" spans="1:18" x14ac:dyDescent="0.2">
      <c r="C466" s="45">
        <v>22</v>
      </c>
      <c r="D466" s="45">
        <v>16.3</v>
      </c>
      <c r="E466" s="45">
        <v>2646</v>
      </c>
      <c r="F466" s="45">
        <v>2065</v>
      </c>
      <c r="G466" s="45">
        <v>513</v>
      </c>
      <c r="H466" s="45">
        <f t="shared" si="156"/>
        <v>581</v>
      </c>
      <c r="I466" s="45">
        <f t="shared" si="157"/>
        <v>55.283522647806613</v>
      </c>
      <c r="J466" s="45">
        <v>21</v>
      </c>
      <c r="K466" s="45">
        <f t="shared" si="159"/>
        <v>76.28352264780662</v>
      </c>
      <c r="L466" s="45">
        <f t="shared" si="160"/>
        <v>72.625</v>
      </c>
      <c r="M466" s="45">
        <f t="shared" si="161"/>
        <v>17.698642811346488</v>
      </c>
      <c r="N466" s="36">
        <f>E$531*M466+F$531</f>
        <v>16.067867898007691</v>
      </c>
      <c r="O466" s="45">
        <f t="shared" si="158"/>
        <v>-0.23213210199230971</v>
      </c>
      <c r="Q466" s="45">
        <f t="shared" si="162"/>
        <v>24.12</v>
      </c>
      <c r="R466" s="45">
        <f t="shared" si="163"/>
        <v>11.959744083233355</v>
      </c>
    </row>
    <row r="467" spans="1:18" x14ac:dyDescent="0.2">
      <c r="C467" s="45">
        <v>23</v>
      </c>
      <c r="D467" s="45">
        <v>17.47</v>
      </c>
      <c r="E467" s="45">
        <v>2839</v>
      </c>
      <c r="F467" s="45">
        <v>2065</v>
      </c>
      <c r="G467" s="45">
        <v>514</v>
      </c>
      <c r="H467" s="45">
        <f t="shared" si="156"/>
        <v>774</v>
      </c>
      <c r="I467" s="45">
        <f t="shared" si="157"/>
        <v>57.77481921365785</v>
      </c>
      <c r="J467" s="45">
        <v>21</v>
      </c>
      <c r="K467" s="45">
        <f t="shared" si="159"/>
        <v>78.77481921365785</v>
      </c>
      <c r="L467" s="45">
        <f t="shared" si="160"/>
        <v>96.75</v>
      </c>
      <c r="M467" s="45">
        <f t="shared" si="161"/>
        <v>18.94429109427211</v>
      </c>
      <c r="N467" s="36">
        <f>E$531*M467+F$531</f>
        <v>17.25053511740629</v>
      </c>
      <c r="O467" s="45">
        <f t="shared" si="158"/>
        <v>-0.21946488259370867</v>
      </c>
      <c r="Q467" s="45">
        <f t="shared" si="162"/>
        <v>25.29</v>
      </c>
      <c r="R467" s="45">
        <f t="shared" si="163"/>
        <v>13.205392366158977</v>
      </c>
    </row>
    <row r="468" spans="1:18" x14ac:dyDescent="0.2">
      <c r="C468" s="45">
        <v>24</v>
      </c>
      <c r="D468" s="45">
        <v>19.100000000000001</v>
      </c>
      <c r="E468" s="45">
        <v>3235</v>
      </c>
      <c r="F468" s="45">
        <v>2065</v>
      </c>
      <c r="G468" s="45">
        <v>513</v>
      </c>
      <c r="H468" s="45">
        <f t="shared" si="156"/>
        <v>1170</v>
      </c>
      <c r="I468" s="45">
        <f t="shared" si="157"/>
        <v>61.363717234923236</v>
      </c>
      <c r="J468" s="45">
        <v>21</v>
      </c>
      <c r="K468" s="45">
        <f t="shared" si="159"/>
        <v>82.363717234923229</v>
      </c>
      <c r="L468" s="45">
        <f t="shared" si="160"/>
        <v>146.25</v>
      </c>
      <c r="M468" s="45">
        <f t="shared" si="161"/>
        <v>20.738740104904799</v>
      </c>
      <c r="N468" s="36">
        <f>E$531*M468+F$531</f>
        <v>18.954255221104493</v>
      </c>
      <c r="O468" s="45">
        <f t="shared" si="158"/>
        <v>-0.14574477889550863</v>
      </c>
      <c r="Q468" s="45">
        <f t="shared" si="162"/>
        <v>26.92</v>
      </c>
      <c r="R468" s="45">
        <f t="shared" si="163"/>
        <v>14.999841376791666</v>
      </c>
    </row>
    <row r="474" spans="1:18" x14ac:dyDescent="0.2">
      <c r="A474" s="45" t="s">
        <v>141</v>
      </c>
      <c r="B474" s="45" t="s">
        <v>7</v>
      </c>
      <c r="C474" s="45" t="s">
        <v>3</v>
      </c>
      <c r="D474" s="45" t="s">
        <v>5</v>
      </c>
      <c r="E474" s="45" t="s">
        <v>4</v>
      </c>
      <c r="F474" s="45" t="s">
        <v>6</v>
      </c>
      <c r="G474" s="45" t="s">
        <v>8</v>
      </c>
      <c r="H474" s="45" t="s">
        <v>10</v>
      </c>
      <c r="I474" s="45" t="s">
        <v>11</v>
      </c>
      <c r="J474" s="45" t="s">
        <v>35</v>
      </c>
      <c r="K474" s="45" t="s">
        <v>36</v>
      </c>
      <c r="L474" s="45" t="s">
        <v>56</v>
      </c>
      <c r="M474" s="45" t="s">
        <v>11</v>
      </c>
      <c r="O474" s="45" t="s">
        <v>57</v>
      </c>
    </row>
    <row r="475" spans="1:18" x14ac:dyDescent="0.2">
      <c r="C475" s="45">
        <v>0</v>
      </c>
      <c r="D475" s="45">
        <v>-7.25</v>
      </c>
      <c r="E475" s="45">
        <v>2104</v>
      </c>
      <c r="F475" s="45">
        <v>2065</v>
      </c>
      <c r="G475" s="45">
        <v>509</v>
      </c>
      <c r="H475" s="45">
        <f t="shared" ref="H475:H499" si="164">E475-F475</f>
        <v>39</v>
      </c>
      <c r="I475" s="45">
        <f t="shared" ref="I475:I499" si="165">20*LOG10(H475)</f>
        <v>31.821292140529984</v>
      </c>
      <c r="J475" s="45">
        <v>0</v>
      </c>
      <c r="K475" s="45">
        <f>I475+J475</f>
        <v>31.821292140529984</v>
      </c>
      <c r="L475" s="45">
        <f>H475/8</f>
        <v>4.875</v>
      </c>
      <c r="M475" s="45">
        <f>10*LOG10(L475*830/1024)</f>
        <v>5.9675275577081752</v>
      </c>
      <c r="N475" s="45">
        <f>E$532*M475+F$532</f>
        <v>-6.6187399009837682</v>
      </c>
      <c r="O475" s="45">
        <f t="shared" ref="O475:O499" si="166">N475-D475</f>
        <v>0.63126009901623181</v>
      </c>
      <c r="Q475" s="45">
        <f>D475-D$475</f>
        <v>0</v>
      </c>
      <c r="R475" s="45">
        <f>M475-M$475</f>
        <v>0</v>
      </c>
    </row>
    <row r="476" spans="1:18" x14ac:dyDescent="0.2">
      <c r="C476" s="45">
        <v>1</v>
      </c>
      <c r="D476" s="45">
        <v>-6.16</v>
      </c>
      <c r="E476" s="45">
        <v>2115</v>
      </c>
      <c r="F476" s="45">
        <v>2065</v>
      </c>
      <c r="G476" s="45">
        <v>510</v>
      </c>
      <c r="H476" s="45">
        <f t="shared" si="164"/>
        <v>50</v>
      </c>
      <c r="I476" s="45">
        <f t="shared" si="165"/>
        <v>33.979400086720375</v>
      </c>
      <c r="J476" s="45">
        <v>0</v>
      </c>
      <c r="K476" s="45">
        <f t="shared" ref="K476:K499" si="167">I476+J476</f>
        <v>33.979400086720375</v>
      </c>
      <c r="L476" s="45">
        <f t="shared" ref="L476:L499" si="168">H476/8</f>
        <v>6.25</v>
      </c>
      <c r="M476" s="45">
        <f t="shared" ref="M476:M499" si="169">10*LOG10(L476*830/1024)</f>
        <v>7.0465815308033717</v>
      </c>
      <c r="N476" s="45">
        <f>E$532*M476+F$532</f>
        <v>-5.5603201880106203</v>
      </c>
      <c r="O476" s="45">
        <f t="shared" si="166"/>
        <v>0.59967981198937981</v>
      </c>
      <c r="Q476" s="45">
        <f t="shared" ref="Q476:Q499" si="170">D476-D$475</f>
        <v>1.0899999999999999</v>
      </c>
      <c r="R476" s="45">
        <f t="shared" ref="R476:R499" si="171">M476-M$475</f>
        <v>1.0790539730951965</v>
      </c>
    </row>
    <row r="477" spans="1:18" x14ac:dyDescent="0.2">
      <c r="C477" s="45">
        <v>2</v>
      </c>
      <c r="D477" s="45">
        <v>-5.2</v>
      </c>
      <c r="E477" s="45">
        <v>2124</v>
      </c>
      <c r="F477" s="45">
        <v>2065</v>
      </c>
      <c r="G477" s="45">
        <v>510</v>
      </c>
      <c r="H477" s="45">
        <f t="shared" si="164"/>
        <v>59</v>
      </c>
      <c r="I477" s="45">
        <f t="shared" si="165"/>
        <v>35.417040232842886</v>
      </c>
      <c r="J477" s="45">
        <v>0</v>
      </c>
      <c r="K477" s="45">
        <f t="shared" si="167"/>
        <v>35.417040232842886</v>
      </c>
      <c r="L477" s="45">
        <f t="shared" si="168"/>
        <v>7.375</v>
      </c>
      <c r="M477" s="45">
        <f t="shared" si="169"/>
        <v>7.7654016038646256</v>
      </c>
      <c r="N477" s="45">
        <f>E$532*M477+F$532</f>
        <v>-4.8552457854517881</v>
      </c>
      <c r="O477" s="45">
        <f t="shared" si="166"/>
        <v>0.34475421454821209</v>
      </c>
      <c r="Q477" s="45">
        <f t="shared" si="170"/>
        <v>2.0499999999999998</v>
      </c>
      <c r="R477" s="45">
        <f t="shared" si="171"/>
        <v>1.7978740461564504</v>
      </c>
    </row>
    <row r="478" spans="1:18" x14ac:dyDescent="0.2">
      <c r="C478" s="45">
        <v>3</v>
      </c>
      <c r="D478" s="45">
        <v>-4.4000000000000004</v>
      </c>
      <c r="E478" s="45">
        <v>2136</v>
      </c>
      <c r="F478" s="45">
        <v>2065</v>
      </c>
      <c r="G478" s="45">
        <v>510</v>
      </c>
      <c r="H478" s="45">
        <f t="shared" si="164"/>
        <v>71</v>
      </c>
      <c r="I478" s="45">
        <f t="shared" si="165"/>
        <v>37.025166974381506</v>
      </c>
      <c r="J478" s="45">
        <v>0</v>
      </c>
      <c r="K478" s="45">
        <f t="shared" si="167"/>
        <v>37.025166974381506</v>
      </c>
      <c r="L478" s="45">
        <f t="shared" si="168"/>
        <v>8.875</v>
      </c>
      <c r="M478" s="45">
        <f t="shared" si="169"/>
        <v>8.5694649746339362</v>
      </c>
      <c r="N478" s="45">
        <f>E$532*M478+F$532</f>
        <v>-4.0665581541364304</v>
      </c>
      <c r="O478" s="45">
        <f t="shared" si="166"/>
        <v>0.33344184586356995</v>
      </c>
      <c r="Q478" s="45">
        <f t="shared" si="170"/>
        <v>2.8499999999999996</v>
      </c>
      <c r="R478" s="45">
        <f t="shared" si="171"/>
        <v>2.601937416925761</v>
      </c>
    </row>
    <row r="479" spans="1:18" x14ac:dyDescent="0.2">
      <c r="C479" s="45">
        <v>4</v>
      </c>
      <c r="D479" s="45">
        <v>-3.36</v>
      </c>
      <c r="E479" s="45">
        <v>2151</v>
      </c>
      <c r="F479" s="45">
        <v>2065</v>
      </c>
      <c r="G479" s="45">
        <v>510</v>
      </c>
      <c r="H479" s="45">
        <f t="shared" si="164"/>
        <v>86</v>
      </c>
      <c r="I479" s="45">
        <f t="shared" si="165"/>
        <v>38.689969024871353</v>
      </c>
      <c r="J479" s="45">
        <v>0</v>
      </c>
      <c r="K479" s="45">
        <f t="shared" si="167"/>
        <v>38.689969024871353</v>
      </c>
      <c r="L479" s="45">
        <f t="shared" si="168"/>
        <v>10.75</v>
      </c>
      <c r="M479" s="45">
        <f t="shared" si="169"/>
        <v>9.4018659998788614</v>
      </c>
      <c r="N479" s="45">
        <f>E$532*M479+F$532</f>
        <v>-3.2500747564699424</v>
      </c>
      <c r="O479" s="45">
        <f t="shared" si="166"/>
        <v>0.1099252435300575</v>
      </c>
      <c r="Q479" s="45">
        <f t="shared" si="170"/>
        <v>3.89</v>
      </c>
      <c r="R479" s="45">
        <f t="shared" si="171"/>
        <v>3.4343384421706862</v>
      </c>
    </row>
    <row r="480" spans="1:18" x14ac:dyDescent="0.2">
      <c r="C480" s="45">
        <v>5</v>
      </c>
      <c r="D480" s="45">
        <v>-2.4</v>
      </c>
      <c r="E480" s="45">
        <v>2172</v>
      </c>
      <c r="F480" s="45">
        <v>2065</v>
      </c>
      <c r="G480" s="45">
        <v>510</v>
      </c>
      <c r="H480" s="45">
        <f t="shared" si="164"/>
        <v>107</v>
      </c>
      <c r="I480" s="45">
        <f t="shared" si="165"/>
        <v>40.587675553704194</v>
      </c>
      <c r="J480" s="45">
        <v>0</v>
      </c>
      <c r="K480" s="45">
        <f t="shared" si="167"/>
        <v>40.587675553704194</v>
      </c>
      <c r="L480" s="45">
        <f t="shared" si="168"/>
        <v>13.375</v>
      </c>
      <c r="M480" s="45">
        <f t="shared" si="169"/>
        <v>10.350719264295281</v>
      </c>
      <c r="N480" s="45">
        <f>E$532*M480+F$532</f>
        <v>-2.3193659830278381</v>
      </c>
      <c r="O480" s="45">
        <f t="shared" si="166"/>
        <v>8.0634016972161771E-2</v>
      </c>
      <c r="Q480" s="45">
        <f t="shared" si="170"/>
        <v>4.8499999999999996</v>
      </c>
      <c r="R480" s="45">
        <f t="shared" si="171"/>
        <v>4.3831917065871053</v>
      </c>
    </row>
    <row r="481" spans="1:18" x14ac:dyDescent="0.2">
      <c r="C481" s="45">
        <v>6</v>
      </c>
      <c r="D481" s="45">
        <v>-1.27</v>
      </c>
      <c r="E481" s="45">
        <v>2206</v>
      </c>
      <c r="F481" s="45">
        <v>2065</v>
      </c>
      <c r="G481" s="45">
        <v>510</v>
      </c>
      <c r="H481" s="45">
        <f t="shared" si="164"/>
        <v>141</v>
      </c>
      <c r="I481" s="45">
        <f t="shared" si="165"/>
        <v>42.984382253107597</v>
      </c>
      <c r="J481" s="45">
        <v>0</v>
      </c>
      <c r="K481" s="45">
        <f t="shared" si="167"/>
        <v>42.984382253107597</v>
      </c>
      <c r="L481" s="45">
        <f t="shared" si="168"/>
        <v>17.625</v>
      </c>
      <c r="M481" s="45">
        <f t="shared" si="169"/>
        <v>11.549072613996982</v>
      </c>
      <c r="N481" s="45">
        <f>E$532*M481+F$532</f>
        <v>-1.1439282013629644</v>
      </c>
      <c r="O481" s="45">
        <f t="shared" si="166"/>
        <v>0.12607179863703566</v>
      </c>
      <c r="Q481" s="45">
        <f t="shared" si="170"/>
        <v>5.98</v>
      </c>
      <c r="R481" s="45">
        <f t="shared" si="171"/>
        <v>5.5815450562888067</v>
      </c>
    </row>
    <row r="482" spans="1:18" x14ac:dyDescent="0.2">
      <c r="C482" s="45">
        <v>7</v>
      </c>
      <c r="D482" s="45">
        <v>-0.21</v>
      </c>
      <c r="E482" s="45">
        <v>2241</v>
      </c>
      <c r="F482" s="45">
        <v>2065</v>
      </c>
      <c r="G482" s="45">
        <v>510</v>
      </c>
      <c r="H482" s="45">
        <f t="shared" si="164"/>
        <v>176</v>
      </c>
      <c r="I482" s="45">
        <f t="shared" si="165"/>
        <v>44.910253356283</v>
      </c>
      <c r="J482" s="45">
        <v>0</v>
      </c>
      <c r="K482" s="45">
        <f t="shared" si="167"/>
        <v>44.910253356283</v>
      </c>
      <c r="L482" s="45">
        <f t="shared" si="168"/>
        <v>22</v>
      </c>
      <c r="M482" s="45">
        <f t="shared" si="169"/>
        <v>12.512008165584682</v>
      </c>
      <c r="N482" s="45">
        <f>E$532*M482+F$532</f>
        <v>-0.19940642994534663</v>
      </c>
      <c r="O482" s="45">
        <f t="shared" si="166"/>
        <v>1.0593570054653362E-2</v>
      </c>
      <c r="Q482" s="45">
        <f t="shared" si="170"/>
        <v>7.04</v>
      </c>
      <c r="R482" s="45">
        <f t="shared" si="171"/>
        <v>6.5444806078765065</v>
      </c>
    </row>
    <row r="483" spans="1:18" x14ac:dyDescent="0.2">
      <c r="C483" s="45">
        <v>8</v>
      </c>
      <c r="D483" s="45">
        <v>0.95</v>
      </c>
      <c r="E483" s="45">
        <v>2295</v>
      </c>
      <c r="F483" s="45">
        <v>2065</v>
      </c>
      <c r="G483" s="45">
        <v>512</v>
      </c>
      <c r="H483" s="45">
        <f t="shared" si="164"/>
        <v>230</v>
      </c>
      <c r="I483" s="45">
        <f t="shared" si="165"/>
        <v>47.234556720351861</v>
      </c>
      <c r="J483" s="45">
        <v>0</v>
      </c>
      <c r="K483" s="45">
        <f t="shared" si="167"/>
        <v>47.234556720351861</v>
      </c>
      <c r="L483" s="45">
        <f t="shared" si="168"/>
        <v>28.75</v>
      </c>
      <c r="M483" s="45">
        <f t="shared" si="169"/>
        <v>13.674159847619112</v>
      </c>
      <c r="N483" s="45">
        <f>E$532*M483+F$532</f>
        <v>0.94052195213719436</v>
      </c>
      <c r="O483" s="45">
        <f t="shared" si="166"/>
        <v>-9.4780478628055942E-3</v>
      </c>
      <c r="Q483" s="45">
        <f t="shared" si="170"/>
        <v>8.1999999999999993</v>
      </c>
      <c r="R483" s="45">
        <f t="shared" si="171"/>
        <v>7.706632289910937</v>
      </c>
    </row>
    <row r="484" spans="1:18" x14ac:dyDescent="0.2">
      <c r="C484" s="45">
        <v>9</v>
      </c>
      <c r="D484" s="45">
        <v>3</v>
      </c>
      <c r="E484" s="45">
        <v>2439</v>
      </c>
      <c r="F484" s="45">
        <v>2065</v>
      </c>
      <c r="G484" s="45">
        <v>512</v>
      </c>
      <c r="H484" s="45">
        <f t="shared" si="164"/>
        <v>374</v>
      </c>
      <c r="I484" s="45">
        <f t="shared" si="165"/>
        <v>51.457432044009607</v>
      </c>
      <c r="J484" s="45">
        <v>0</v>
      </c>
      <c r="K484" s="45">
        <f t="shared" si="167"/>
        <v>51.457432044009607</v>
      </c>
      <c r="L484" s="45">
        <f t="shared" si="168"/>
        <v>46.75</v>
      </c>
      <c r="M484" s="45">
        <f t="shared" si="169"/>
        <v>15.785597509447985</v>
      </c>
      <c r="N484" s="45">
        <f>E$532*M484+F$532</f>
        <v>3.0115835484197859</v>
      </c>
      <c r="O484" s="45">
        <f t="shared" si="166"/>
        <v>1.1583548419785927E-2</v>
      </c>
      <c r="Q484" s="45">
        <f t="shared" si="170"/>
        <v>10.25</v>
      </c>
      <c r="R484" s="45">
        <f t="shared" si="171"/>
        <v>9.81806995173981</v>
      </c>
    </row>
    <row r="485" spans="1:18" x14ac:dyDescent="0.2">
      <c r="C485" s="45">
        <v>10</v>
      </c>
      <c r="D485" s="45">
        <v>3.9</v>
      </c>
      <c r="E485" s="45">
        <v>2518</v>
      </c>
      <c r="F485" s="45">
        <v>2065</v>
      </c>
      <c r="G485" s="45">
        <v>512</v>
      </c>
      <c r="H485" s="45">
        <f t="shared" si="164"/>
        <v>453</v>
      </c>
      <c r="I485" s="45">
        <f t="shared" si="165"/>
        <v>53.121964040256636</v>
      </c>
      <c r="J485" s="45">
        <v>0</v>
      </c>
      <c r="K485" s="45">
        <f t="shared" si="167"/>
        <v>53.121964040256636</v>
      </c>
      <c r="L485" s="45">
        <f t="shared" si="168"/>
        <v>56.625</v>
      </c>
      <c r="M485" s="45">
        <f t="shared" si="169"/>
        <v>16.617863507571503</v>
      </c>
      <c r="N485" s="45">
        <f>E$532*M485+F$532</f>
        <v>3.8279345010273182</v>
      </c>
      <c r="O485" s="45">
        <f t="shared" si="166"/>
        <v>-7.2065498972681663E-2</v>
      </c>
      <c r="Q485" s="45">
        <f t="shared" si="170"/>
        <v>11.15</v>
      </c>
      <c r="R485" s="45">
        <f t="shared" si="171"/>
        <v>10.650335949863328</v>
      </c>
    </row>
    <row r="486" spans="1:18" x14ac:dyDescent="0.2">
      <c r="C486" s="45">
        <v>11</v>
      </c>
      <c r="D486" s="45">
        <v>4.95</v>
      </c>
      <c r="E486" s="45">
        <v>2647</v>
      </c>
      <c r="F486" s="45">
        <v>2065</v>
      </c>
      <c r="G486" s="45">
        <v>512</v>
      </c>
      <c r="H486" s="45">
        <f t="shared" si="164"/>
        <v>582</v>
      </c>
      <c r="I486" s="45">
        <f t="shared" si="165"/>
        <v>55.298459692997774</v>
      </c>
      <c r="J486" s="45">
        <v>0</v>
      </c>
      <c r="K486" s="45">
        <f t="shared" si="167"/>
        <v>55.298459692997774</v>
      </c>
      <c r="L486" s="45">
        <f t="shared" si="168"/>
        <v>72.75</v>
      </c>
      <c r="M486" s="45">
        <f t="shared" si="169"/>
        <v>17.706111333942069</v>
      </c>
      <c r="N486" s="45">
        <f>E$532*M486+F$532</f>
        <v>4.8953722573861178</v>
      </c>
      <c r="O486" s="45">
        <f t="shared" si="166"/>
        <v>-5.4627742613882369E-2</v>
      </c>
      <c r="Q486" s="45">
        <f t="shared" si="170"/>
        <v>12.2</v>
      </c>
      <c r="R486" s="45">
        <f t="shared" si="171"/>
        <v>11.738583776233893</v>
      </c>
    </row>
    <row r="487" spans="1:18" x14ac:dyDescent="0.2">
      <c r="C487" s="45">
        <v>12</v>
      </c>
      <c r="D487" s="45">
        <v>6.12</v>
      </c>
      <c r="E487" s="45">
        <v>2831</v>
      </c>
      <c r="F487" s="45">
        <v>2065</v>
      </c>
      <c r="G487" s="45">
        <v>510</v>
      </c>
      <c r="H487" s="45">
        <f t="shared" si="164"/>
        <v>766</v>
      </c>
      <c r="I487" s="45">
        <f t="shared" si="165"/>
        <v>57.684575392652079</v>
      </c>
      <c r="J487" s="45">
        <v>0</v>
      </c>
      <c r="K487" s="45">
        <f t="shared" si="167"/>
        <v>57.684575392652079</v>
      </c>
      <c r="L487" s="45">
        <f t="shared" si="168"/>
        <v>95.75</v>
      </c>
      <c r="M487" s="45">
        <f t="shared" si="169"/>
        <v>18.899169183769221</v>
      </c>
      <c r="N487" s="45">
        <f>E$532*M487+F$532</f>
        <v>6.0656158026207301</v>
      </c>
      <c r="O487" s="45">
        <f t="shared" si="166"/>
        <v>-5.4384197379270027E-2</v>
      </c>
      <c r="Q487" s="45">
        <f t="shared" si="170"/>
        <v>13.370000000000001</v>
      </c>
      <c r="R487" s="45">
        <f t="shared" si="171"/>
        <v>12.931641626061046</v>
      </c>
    </row>
    <row r="488" spans="1:18" x14ac:dyDescent="0.2">
      <c r="C488" s="45">
        <v>13</v>
      </c>
      <c r="D488" s="45">
        <v>7.15</v>
      </c>
      <c r="E488" s="45">
        <v>3040</v>
      </c>
      <c r="F488" s="45">
        <v>2065</v>
      </c>
      <c r="G488" s="45">
        <v>510</v>
      </c>
      <c r="H488" s="45">
        <f t="shared" si="164"/>
        <v>975</v>
      </c>
      <c r="I488" s="45">
        <f t="shared" si="165"/>
        <v>59.780092313970741</v>
      </c>
      <c r="J488" s="45">
        <v>0</v>
      </c>
      <c r="K488" s="45">
        <f t="shared" si="167"/>
        <v>59.780092313970741</v>
      </c>
      <c r="L488" s="45">
        <f t="shared" si="168"/>
        <v>121.875</v>
      </c>
      <c r="M488" s="45">
        <f t="shared" si="169"/>
        <v>19.946927644428552</v>
      </c>
      <c r="N488" s="45">
        <f>E$532*M488+F$532</f>
        <v>7.0933384530598289</v>
      </c>
      <c r="O488" s="45">
        <f t="shared" si="166"/>
        <v>-5.6661546940171448E-2</v>
      </c>
      <c r="Q488" s="45">
        <f t="shared" si="170"/>
        <v>14.4</v>
      </c>
      <c r="R488" s="45">
        <f t="shared" si="171"/>
        <v>13.979400086720377</v>
      </c>
    </row>
    <row r="489" spans="1:18" x14ac:dyDescent="0.2">
      <c r="C489" s="45">
        <v>14</v>
      </c>
      <c r="D489" s="45">
        <v>8.3000000000000007</v>
      </c>
      <c r="E489" s="45">
        <v>3338</v>
      </c>
      <c r="F489" s="45">
        <v>2065</v>
      </c>
      <c r="G489" s="45">
        <v>511</v>
      </c>
      <c r="H489" s="45">
        <f t="shared" si="164"/>
        <v>1273</v>
      </c>
      <c r="I489" s="45">
        <f t="shared" si="165"/>
        <v>62.096568073073108</v>
      </c>
      <c r="J489" s="45">
        <v>0</v>
      </c>
      <c r="K489" s="45">
        <f t="shared" si="167"/>
        <v>62.096568073073108</v>
      </c>
      <c r="L489" s="45">
        <f t="shared" si="168"/>
        <v>159.125</v>
      </c>
      <c r="M489" s="45">
        <f t="shared" si="169"/>
        <v>21.105165523979736</v>
      </c>
      <c r="N489" s="45">
        <f>E$532*M489+F$532</f>
        <v>8.2294278745303551</v>
      </c>
      <c r="O489" s="45">
        <f t="shared" si="166"/>
        <v>-7.0572125469645641E-2</v>
      </c>
      <c r="Q489" s="45">
        <f t="shared" si="170"/>
        <v>15.55</v>
      </c>
      <c r="R489" s="45">
        <f t="shared" si="171"/>
        <v>15.13763796627156</v>
      </c>
    </row>
    <row r="490" spans="1:18" x14ac:dyDescent="0.2">
      <c r="C490" s="45">
        <v>15</v>
      </c>
      <c r="D490" s="45">
        <v>9.2799999999999994</v>
      </c>
      <c r="E490" s="45">
        <v>3667</v>
      </c>
      <c r="F490" s="45">
        <v>2065</v>
      </c>
      <c r="G490" s="45">
        <v>511</v>
      </c>
      <c r="H490" s="45">
        <f t="shared" si="164"/>
        <v>1602</v>
      </c>
      <c r="I490" s="45">
        <f t="shared" si="165"/>
        <v>64.093250234964373</v>
      </c>
      <c r="J490" s="45">
        <v>0</v>
      </c>
      <c r="K490" s="45">
        <f t="shared" si="167"/>
        <v>64.093250234964373</v>
      </c>
      <c r="L490" s="45">
        <f t="shared" si="168"/>
        <v>200.25</v>
      </c>
      <c r="M490" s="45">
        <f t="shared" si="169"/>
        <v>22.103506604925371</v>
      </c>
      <c r="N490" s="45">
        <f>E$532*M490+F$532</f>
        <v>9.2086781314130661</v>
      </c>
      <c r="O490" s="45">
        <f t="shared" si="166"/>
        <v>-7.1321868586933235E-2</v>
      </c>
      <c r="Q490" s="45">
        <f t="shared" si="170"/>
        <v>16.53</v>
      </c>
      <c r="R490" s="45">
        <f t="shared" si="171"/>
        <v>16.135979047217198</v>
      </c>
    </row>
    <row r="491" spans="1:18" x14ac:dyDescent="0.2">
      <c r="A491" s="36"/>
      <c r="B491" s="36"/>
      <c r="C491" s="36">
        <v>16</v>
      </c>
      <c r="D491" s="36">
        <v>10.35</v>
      </c>
      <c r="E491" s="36">
        <v>2215</v>
      </c>
      <c r="F491" s="36">
        <v>2065</v>
      </c>
      <c r="G491" s="36">
        <v>511</v>
      </c>
      <c r="H491" s="36">
        <f t="shared" si="164"/>
        <v>150</v>
      </c>
      <c r="I491" s="36">
        <f t="shared" si="165"/>
        <v>43.521825181113627</v>
      </c>
      <c r="J491" s="36">
        <v>21</v>
      </c>
      <c r="K491" s="36">
        <f t="shared" si="167"/>
        <v>64.521825181113627</v>
      </c>
      <c r="L491" s="36">
        <f t="shared" si="168"/>
        <v>18.75</v>
      </c>
      <c r="M491" s="36">
        <f t="shared" si="169"/>
        <v>11.817794077999997</v>
      </c>
      <c r="N491" s="36">
        <f>E$531*M491+F$531</f>
        <v>10.48436000536609</v>
      </c>
      <c r="O491" s="36">
        <f t="shared" si="166"/>
        <v>0.13436000536609072</v>
      </c>
      <c r="Q491" s="45">
        <f t="shared" si="170"/>
        <v>17.600000000000001</v>
      </c>
      <c r="R491" s="45">
        <f t="shared" si="171"/>
        <v>5.8502665202918216</v>
      </c>
    </row>
    <row r="492" spans="1:18" x14ac:dyDescent="0.2">
      <c r="C492" s="45">
        <v>17</v>
      </c>
      <c r="D492" s="45">
        <v>11.56</v>
      </c>
      <c r="E492" s="45">
        <v>2267</v>
      </c>
      <c r="F492" s="45">
        <v>2065</v>
      </c>
      <c r="G492" s="45">
        <v>512</v>
      </c>
      <c r="H492" s="45">
        <f t="shared" si="164"/>
        <v>202</v>
      </c>
      <c r="I492" s="45">
        <f t="shared" si="165"/>
        <v>46.10702738893248</v>
      </c>
      <c r="J492" s="45">
        <v>21</v>
      </c>
      <c r="K492" s="45">
        <f t="shared" si="167"/>
        <v>67.10702738893248</v>
      </c>
      <c r="L492" s="45">
        <f t="shared" si="168"/>
        <v>25.25</v>
      </c>
      <c r="M492" s="45">
        <f t="shared" si="169"/>
        <v>13.110395181909421</v>
      </c>
      <c r="N492" s="36">
        <f>E$531*M492+F$531</f>
        <v>11.711606070171527</v>
      </c>
      <c r="O492" s="45">
        <f t="shared" si="166"/>
        <v>0.1516060701715265</v>
      </c>
      <c r="Q492" s="45">
        <f t="shared" si="170"/>
        <v>18.810000000000002</v>
      </c>
      <c r="R492" s="45">
        <f t="shared" si="171"/>
        <v>7.1428676242012461</v>
      </c>
    </row>
    <row r="493" spans="1:18" x14ac:dyDescent="0.2">
      <c r="C493" s="45">
        <v>18</v>
      </c>
      <c r="D493" s="45">
        <v>12.65</v>
      </c>
      <c r="E493" s="45">
        <v>2325</v>
      </c>
      <c r="F493" s="45">
        <v>2065</v>
      </c>
      <c r="G493" s="45">
        <v>511</v>
      </c>
      <c r="H493" s="45">
        <f t="shared" si="164"/>
        <v>260</v>
      </c>
      <c r="I493" s="45">
        <f t="shared" si="165"/>
        <v>48.299466959416357</v>
      </c>
      <c r="J493" s="45">
        <v>21</v>
      </c>
      <c r="K493" s="45">
        <f t="shared" si="167"/>
        <v>69.29946695941635</v>
      </c>
      <c r="L493" s="45">
        <f t="shared" si="168"/>
        <v>32.5</v>
      </c>
      <c r="M493" s="45">
        <f t="shared" si="169"/>
        <v>14.206614967151364</v>
      </c>
      <c r="N493" s="36">
        <f>E$531*M493+F$531</f>
        <v>12.752400027047418</v>
      </c>
      <c r="O493" s="45">
        <f t="shared" si="166"/>
        <v>0.10240002704741791</v>
      </c>
      <c r="Q493" s="45">
        <f t="shared" si="170"/>
        <v>19.899999999999999</v>
      </c>
      <c r="R493" s="45">
        <f t="shared" si="171"/>
        <v>8.2390874094431883</v>
      </c>
    </row>
    <row r="494" spans="1:18" x14ac:dyDescent="0.2">
      <c r="C494" s="45">
        <v>19</v>
      </c>
      <c r="D494" s="45">
        <v>13.84</v>
      </c>
      <c r="E494" s="45">
        <v>2403</v>
      </c>
      <c r="F494" s="45">
        <v>2065</v>
      </c>
      <c r="G494" s="45">
        <v>513</v>
      </c>
      <c r="H494" s="45">
        <f t="shared" si="164"/>
        <v>338</v>
      </c>
      <c r="I494" s="45">
        <f t="shared" si="165"/>
        <v>50.578334005553096</v>
      </c>
      <c r="J494" s="45">
        <v>21</v>
      </c>
      <c r="K494" s="45">
        <f t="shared" si="167"/>
        <v>71.578334005553103</v>
      </c>
      <c r="L494" s="45">
        <f t="shared" si="168"/>
        <v>42.25</v>
      </c>
      <c r="M494" s="45">
        <f t="shared" si="169"/>
        <v>15.346048490219729</v>
      </c>
      <c r="N494" s="36">
        <f>E$531*M494+F$531</f>
        <v>13.834222797478096</v>
      </c>
      <c r="O494" s="45">
        <f t="shared" si="166"/>
        <v>-5.7772025219033907E-3</v>
      </c>
      <c r="Q494" s="45">
        <f t="shared" si="170"/>
        <v>21.09</v>
      </c>
      <c r="R494" s="45">
        <f t="shared" si="171"/>
        <v>9.3785209325115542</v>
      </c>
    </row>
    <row r="495" spans="1:18" x14ac:dyDescent="0.2">
      <c r="A495" s="45" t="s">
        <v>135</v>
      </c>
      <c r="C495" s="45">
        <v>20</v>
      </c>
      <c r="D495" s="45">
        <v>14.71</v>
      </c>
      <c r="E495" s="45">
        <v>2480</v>
      </c>
      <c r="F495" s="45">
        <v>2065</v>
      </c>
      <c r="G495" s="45">
        <v>513</v>
      </c>
      <c r="H495" s="45">
        <f t="shared" si="164"/>
        <v>415</v>
      </c>
      <c r="I495" s="45">
        <f t="shared" si="165"/>
        <v>52.36096193424185</v>
      </c>
      <c r="J495" s="45">
        <v>21</v>
      </c>
      <c r="K495" s="45">
        <f t="shared" si="167"/>
        <v>73.360961934241857</v>
      </c>
      <c r="L495" s="45">
        <f t="shared" si="168"/>
        <v>51.875</v>
      </c>
      <c r="M495" s="45">
        <f t="shared" si="169"/>
        <v>16.23736245456411</v>
      </c>
      <c r="N495" s="36">
        <f>E$531*M495+F$531</f>
        <v>14.680471150461418</v>
      </c>
      <c r="O495" s="45">
        <f t="shared" si="166"/>
        <v>-2.9528849538582591E-2</v>
      </c>
      <c r="Q495" s="45">
        <f t="shared" si="170"/>
        <v>21.96</v>
      </c>
      <c r="R495" s="45">
        <f t="shared" si="171"/>
        <v>10.269834896855935</v>
      </c>
    </row>
    <row r="496" spans="1:18" x14ac:dyDescent="0.2">
      <c r="A496" s="45">
        <v>17</v>
      </c>
      <c r="B496" s="45">
        <v>2791</v>
      </c>
      <c r="C496" s="45">
        <v>21</v>
      </c>
      <c r="D496" s="45">
        <v>15.83</v>
      </c>
      <c r="E496" s="45">
        <v>2598</v>
      </c>
      <c r="F496" s="45">
        <v>2065</v>
      </c>
      <c r="G496" s="45">
        <v>512</v>
      </c>
      <c r="H496" s="45">
        <f t="shared" si="164"/>
        <v>533</v>
      </c>
      <c r="I496" s="45">
        <f t="shared" si="165"/>
        <v>54.534544180531448</v>
      </c>
      <c r="J496" s="45">
        <v>21</v>
      </c>
      <c r="K496" s="45">
        <f t="shared" si="167"/>
        <v>75.534544180531441</v>
      </c>
      <c r="L496" s="45">
        <f t="shared" si="168"/>
        <v>66.625</v>
      </c>
      <c r="M496" s="45">
        <f t="shared" si="169"/>
        <v>17.324153577708906</v>
      </c>
      <c r="N496" s="36">
        <f>E$531*M496+F$531</f>
        <v>15.712313166618625</v>
      </c>
      <c r="O496" s="45">
        <f t="shared" si="166"/>
        <v>-0.11768683338137542</v>
      </c>
      <c r="Q496" s="45">
        <f t="shared" si="170"/>
        <v>23.08</v>
      </c>
      <c r="R496" s="45">
        <f t="shared" si="171"/>
        <v>11.35662602000073</v>
      </c>
    </row>
    <row r="497" spans="1:18" x14ac:dyDescent="0.2">
      <c r="C497" s="45">
        <v>22</v>
      </c>
      <c r="D497" s="45">
        <v>16.93</v>
      </c>
      <c r="E497" s="45">
        <v>2765</v>
      </c>
      <c r="F497" s="45">
        <v>2065</v>
      </c>
      <c r="G497" s="45">
        <v>513</v>
      </c>
      <c r="H497" s="45">
        <f t="shared" si="164"/>
        <v>700</v>
      </c>
      <c r="I497" s="45">
        <f t="shared" si="165"/>
        <v>56.901960800285138</v>
      </c>
      <c r="J497" s="45">
        <v>21</v>
      </c>
      <c r="K497" s="45">
        <f t="shared" si="167"/>
        <v>77.901960800285138</v>
      </c>
      <c r="L497" s="45">
        <f t="shared" si="168"/>
        <v>87.5</v>
      </c>
      <c r="M497" s="45">
        <f t="shared" si="169"/>
        <v>18.507861887585754</v>
      </c>
      <c r="N497" s="36">
        <f>E$531*M497+F$531</f>
        <v>16.836172152024265</v>
      </c>
      <c r="O497" s="45">
        <f t="shared" si="166"/>
        <v>-9.3827847975735068E-2</v>
      </c>
      <c r="Q497" s="45">
        <f t="shared" si="170"/>
        <v>24.18</v>
      </c>
      <c r="R497" s="45">
        <f t="shared" si="171"/>
        <v>12.540334329877579</v>
      </c>
    </row>
    <row r="498" spans="1:18" x14ac:dyDescent="0.2">
      <c r="C498" s="45">
        <v>23</v>
      </c>
      <c r="D498" s="45">
        <v>18.100000000000001</v>
      </c>
      <c r="E498" s="45">
        <v>3000</v>
      </c>
      <c r="F498" s="45">
        <v>2065</v>
      </c>
      <c r="G498" s="45">
        <v>514</v>
      </c>
      <c r="H498" s="45">
        <f t="shared" si="164"/>
        <v>935</v>
      </c>
      <c r="I498" s="45">
        <f t="shared" si="165"/>
        <v>59.416232217450357</v>
      </c>
      <c r="J498" s="45">
        <v>21</v>
      </c>
      <c r="K498" s="45">
        <f t="shared" si="167"/>
        <v>80.416232217450357</v>
      </c>
      <c r="L498" s="45">
        <f t="shared" si="168"/>
        <v>116.875</v>
      </c>
      <c r="M498" s="45">
        <f t="shared" si="169"/>
        <v>19.76499759616836</v>
      </c>
      <c r="N498" s="36">
        <f>E$531*M498+F$531</f>
        <v>18.02974598282033</v>
      </c>
      <c r="O498" s="45">
        <f t="shared" si="166"/>
        <v>-7.025401717967128E-2</v>
      </c>
      <c r="Q498" s="45">
        <f t="shared" si="170"/>
        <v>25.35</v>
      </c>
      <c r="R498" s="45">
        <f t="shared" si="171"/>
        <v>13.797470038460185</v>
      </c>
    </row>
    <row r="499" spans="1:18" x14ac:dyDescent="0.2">
      <c r="C499" s="45">
        <v>24</v>
      </c>
      <c r="D499" s="45">
        <v>19.7</v>
      </c>
      <c r="E499" s="45">
        <v>3480</v>
      </c>
      <c r="F499" s="45">
        <v>2065</v>
      </c>
      <c r="G499" s="45">
        <v>513</v>
      </c>
      <c r="H499" s="45">
        <f t="shared" si="164"/>
        <v>1415</v>
      </c>
      <c r="I499" s="45">
        <f t="shared" si="165"/>
        <v>63.015128797206181</v>
      </c>
      <c r="J499" s="45">
        <v>21</v>
      </c>
      <c r="K499" s="45">
        <f t="shared" si="167"/>
        <v>84.015128797206188</v>
      </c>
      <c r="L499" s="45">
        <f t="shared" si="168"/>
        <v>176.875</v>
      </c>
      <c r="M499" s="45">
        <f t="shared" si="169"/>
        <v>21.564445886046272</v>
      </c>
      <c r="N499" s="36">
        <f>E$531*M499+F$531</f>
        <v>19.738212597845198</v>
      </c>
      <c r="O499" s="45">
        <f t="shared" si="166"/>
        <v>3.8212597845198815E-2</v>
      </c>
      <c r="Q499" s="45">
        <f t="shared" si="170"/>
        <v>26.95</v>
      </c>
      <c r="R499" s="45">
        <f t="shared" si="171"/>
        <v>15.596918328338097</v>
      </c>
    </row>
    <row r="503" spans="1:18" x14ac:dyDescent="0.2">
      <c r="A503" s="45" t="s">
        <v>18</v>
      </c>
      <c r="B503" s="45" t="s">
        <v>7</v>
      </c>
      <c r="C503" s="45" t="s">
        <v>3</v>
      </c>
      <c r="D503" s="45" t="s">
        <v>5</v>
      </c>
      <c r="E503" s="45" t="s">
        <v>4</v>
      </c>
      <c r="F503" s="45" t="s">
        <v>6</v>
      </c>
      <c r="G503" s="45" t="s">
        <v>8</v>
      </c>
      <c r="H503" s="45" t="s">
        <v>10</v>
      </c>
      <c r="I503" s="45" t="s">
        <v>11</v>
      </c>
      <c r="J503" s="45" t="s">
        <v>35</v>
      </c>
      <c r="K503" s="45" t="s">
        <v>36</v>
      </c>
      <c r="L503" s="45" t="s">
        <v>56</v>
      </c>
      <c r="M503" s="45" t="s">
        <v>11</v>
      </c>
      <c r="O503" s="45" t="s">
        <v>57</v>
      </c>
    </row>
    <row r="504" spans="1:18" x14ac:dyDescent="0.2">
      <c r="C504" s="45">
        <v>0</v>
      </c>
      <c r="D504" s="45">
        <v>-6.6</v>
      </c>
      <c r="E504" s="45">
        <v>2105</v>
      </c>
      <c r="F504" s="45">
        <v>2065</v>
      </c>
      <c r="G504" s="45">
        <v>509</v>
      </c>
      <c r="H504" s="45">
        <f t="shared" ref="H504:H528" si="172">E504-F504</f>
        <v>40</v>
      </c>
      <c r="I504" s="45">
        <f t="shared" ref="I504:I528" si="173">20*LOG10(H504)</f>
        <v>32.041199826559243</v>
      </c>
      <c r="J504" s="45">
        <v>0</v>
      </c>
      <c r="K504" s="45">
        <f>I504+J504</f>
        <v>32.041199826559243</v>
      </c>
      <c r="L504" s="45">
        <f>H504/8</f>
        <v>5</v>
      </c>
      <c r="M504" s="45">
        <f>10*LOG10(L504*830/1024)</f>
        <v>6.0774814007228075</v>
      </c>
      <c r="N504" s="45">
        <f t="shared" ref="N504:N518" si="174">E$532*M504+F$532</f>
        <v>-6.5108886554802456</v>
      </c>
      <c r="O504" s="45">
        <f t="shared" ref="O504:O528" si="175">N504-D504</f>
        <v>8.9111344519753999E-2</v>
      </c>
      <c r="Q504" s="45">
        <f>D504-D$504</f>
        <v>0</v>
      </c>
      <c r="R504" s="45">
        <f>M504-M$504</f>
        <v>0</v>
      </c>
    </row>
    <row r="505" spans="1:18" x14ac:dyDescent="0.2">
      <c r="C505" s="45">
        <v>1</v>
      </c>
      <c r="D505" s="45">
        <v>-5.5</v>
      </c>
      <c r="E505" s="45">
        <v>2117</v>
      </c>
      <c r="F505" s="45">
        <v>2065</v>
      </c>
      <c r="G505" s="45">
        <v>510</v>
      </c>
      <c r="H505" s="45">
        <f t="shared" si="172"/>
        <v>52</v>
      </c>
      <c r="I505" s="45">
        <f t="shared" si="173"/>
        <v>34.320066872695982</v>
      </c>
      <c r="J505" s="45">
        <v>0</v>
      </c>
      <c r="K505" s="45">
        <f t="shared" ref="K505:K528" si="176">I505+J505</f>
        <v>34.320066872695982</v>
      </c>
      <c r="L505" s="45">
        <f t="shared" ref="L505:L528" si="177">H505/8</f>
        <v>6.5</v>
      </c>
      <c r="M505" s="45">
        <f t="shared" ref="M505:M528" si="178">10*LOG10(L505*830/1024)</f>
        <v>7.2169149237911761</v>
      </c>
      <c r="N505" s="45">
        <f t="shared" si="174"/>
        <v>-5.39324400330527</v>
      </c>
      <c r="O505" s="45">
        <f t="shared" si="175"/>
        <v>0.10675599669473002</v>
      </c>
      <c r="Q505" s="45">
        <f t="shared" ref="Q505:Q528" si="179">D505-D$504</f>
        <v>1.0999999999999996</v>
      </c>
      <c r="R505" s="45">
        <f t="shared" ref="R505:R528" si="180">M505-M$504</f>
        <v>1.1394335230683685</v>
      </c>
    </row>
    <row r="506" spans="1:18" x14ac:dyDescent="0.2">
      <c r="C506" s="45">
        <v>2</v>
      </c>
      <c r="D506" s="45">
        <v>-4.57</v>
      </c>
      <c r="E506" s="45">
        <v>2129</v>
      </c>
      <c r="F506" s="45">
        <v>2065</v>
      </c>
      <c r="G506" s="45">
        <v>510</v>
      </c>
      <c r="H506" s="45">
        <f t="shared" si="172"/>
        <v>64</v>
      </c>
      <c r="I506" s="45">
        <f t="shared" si="173"/>
        <v>36.123599479677743</v>
      </c>
      <c r="J506" s="45">
        <v>0</v>
      </c>
      <c r="K506" s="45">
        <f t="shared" si="176"/>
        <v>36.123599479677743</v>
      </c>
      <c r="L506" s="45">
        <f t="shared" si="177"/>
        <v>8</v>
      </c>
      <c r="M506" s="45">
        <f t="shared" si="178"/>
        <v>8.118681227282055</v>
      </c>
      <c r="N506" s="45">
        <f t="shared" si="174"/>
        <v>-4.5087217681737846</v>
      </c>
      <c r="O506" s="45">
        <f t="shared" si="175"/>
        <v>6.1278231826215723E-2</v>
      </c>
      <c r="Q506" s="45">
        <f t="shared" si="179"/>
        <v>2.0299999999999994</v>
      </c>
      <c r="R506" s="45">
        <f t="shared" si="180"/>
        <v>2.0411998265592475</v>
      </c>
    </row>
    <row r="507" spans="1:18" x14ac:dyDescent="0.2">
      <c r="C507" s="45">
        <v>3</v>
      </c>
      <c r="D507" s="45">
        <v>-3.78</v>
      </c>
      <c r="E507" s="45">
        <v>2140</v>
      </c>
      <c r="F507" s="45">
        <v>2065</v>
      </c>
      <c r="G507" s="45">
        <v>510</v>
      </c>
      <c r="H507" s="45">
        <f t="shared" si="172"/>
        <v>75</v>
      </c>
      <c r="I507" s="45">
        <f t="shared" si="173"/>
        <v>37.501225267834002</v>
      </c>
      <c r="J507" s="45">
        <v>0</v>
      </c>
      <c r="K507" s="45">
        <f t="shared" si="176"/>
        <v>37.501225267834002</v>
      </c>
      <c r="L507" s="45">
        <f t="shared" si="177"/>
        <v>9.375</v>
      </c>
      <c r="M507" s="45">
        <f t="shared" si="178"/>
        <v>8.8074941213601843</v>
      </c>
      <c r="N507" s="45">
        <f t="shared" si="174"/>
        <v>-3.8330807309130304</v>
      </c>
      <c r="O507" s="45">
        <f t="shared" si="175"/>
        <v>-5.308073091303056E-2</v>
      </c>
      <c r="Q507" s="45">
        <f t="shared" si="179"/>
        <v>2.82</v>
      </c>
      <c r="R507" s="45">
        <f t="shared" si="180"/>
        <v>2.7300127206373768</v>
      </c>
    </row>
    <row r="508" spans="1:18" x14ac:dyDescent="0.2">
      <c r="C508" s="45">
        <v>4</v>
      </c>
      <c r="D508" s="45">
        <v>-2.7</v>
      </c>
      <c r="E508" s="45">
        <v>2163</v>
      </c>
      <c r="F508" s="45">
        <v>2065</v>
      </c>
      <c r="G508" s="45">
        <v>510</v>
      </c>
      <c r="H508" s="45">
        <f t="shared" si="172"/>
        <v>98</v>
      </c>
      <c r="I508" s="45">
        <f t="shared" si="173"/>
        <v>39.824521513849895</v>
      </c>
      <c r="J508" s="45">
        <v>0</v>
      </c>
      <c r="K508" s="45">
        <f t="shared" si="176"/>
        <v>39.824521513849895</v>
      </c>
      <c r="L508" s="45">
        <f t="shared" si="177"/>
        <v>12.25</v>
      </c>
      <c r="M508" s="45">
        <f t="shared" si="178"/>
        <v>9.9691422443681326</v>
      </c>
      <c r="N508" s="45">
        <f t="shared" si="174"/>
        <v>-2.693646278525911</v>
      </c>
      <c r="O508" s="45">
        <f t="shared" si="175"/>
        <v>6.3537214740891912E-3</v>
      </c>
      <c r="Q508" s="45">
        <f t="shared" si="179"/>
        <v>3.8999999999999995</v>
      </c>
      <c r="R508" s="45">
        <f t="shared" si="180"/>
        <v>3.8916608436453251</v>
      </c>
    </row>
    <row r="509" spans="1:18" x14ac:dyDescent="0.2">
      <c r="C509" s="45">
        <v>5</v>
      </c>
      <c r="D509" s="45">
        <v>-1.75</v>
      </c>
      <c r="E509" s="45">
        <v>2188</v>
      </c>
      <c r="F509" s="45">
        <v>2065</v>
      </c>
      <c r="G509" s="45">
        <v>510</v>
      </c>
      <c r="H509" s="45">
        <f t="shared" si="172"/>
        <v>123</v>
      </c>
      <c r="I509" s="45">
        <f t="shared" si="173"/>
        <v>41.798102228787961</v>
      </c>
      <c r="J509" s="45">
        <v>0</v>
      </c>
      <c r="K509" s="45">
        <f t="shared" si="176"/>
        <v>41.798102228787961</v>
      </c>
      <c r="L509" s="45">
        <f t="shared" si="177"/>
        <v>15.375</v>
      </c>
      <c r="M509" s="45">
        <f t="shared" si="178"/>
        <v>10.955932601837164</v>
      </c>
      <c r="N509" s="45">
        <f t="shared" si="174"/>
        <v>-1.7257258658693146</v>
      </c>
      <c r="O509" s="45">
        <f t="shared" si="175"/>
        <v>2.4274134130685354E-2</v>
      </c>
      <c r="Q509" s="45">
        <f t="shared" si="179"/>
        <v>4.8499999999999996</v>
      </c>
      <c r="R509" s="45">
        <f t="shared" si="180"/>
        <v>4.8784512011143564</v>
      </c>
    </row>
    <row r="510" spans="1:18" x14ac:dyDescent="0.2">
      <c r="C510" s="45">
        <v>6</v>
      </c>
      <c r="D510" s="45">
        <v>-0.64</v>
      </c>
      <c r="E510" s="45">
        <v>2221</v>
      </c>
      <c r="F510" s="45">
        <v>2065</v>
      </c>
      <c r="G510" s="45">
        <v>510</v>
      </c>
      <c r="H510" s="45">
        <f t="shared" si="172"/>
        <v>156</v>
      </c>
      <c r="I510" s="45">
        <f t="shared" si="173"/>
        <v>43.862491967089234</v>
      </c>
      <c r="J510" s="45">
        <v>0</v>
      </c>
      <c r="K510" s="45">
        <f t="shared" si="176"/>
        <v>43.862491967089234</v>
      </c>
      <c r="L510" s="45">
        <f t="shared" si="177"/>
        <v>19.5</v>
      </c>
      <c r="M510" s="45">
        <f t="shared" si="178"/>
        <v>11.988127470987799</v>
      </c>
      <c r="N510" s="45">
        <f t="shared" si="174"/>
        <v>-0.71326919143159628</v>
      </c>
      <c r="O510" s="45">
        <f t="shared" si="175"/>
        <v>-7.326919143159627E-2</v>
      </c>
      <c r="Q510" s="45">
        <f t="shared" si="179"/>
        <v>5.96</v>
      </c>
      <c r="R510" s="45">
        <f t="shared" si="180"/>
        <v>5.910646070264991</v>
      </c>
    </row>
    <row r="511" spans="1:18" x14ac:dyDescent="0.2">
      <c r="C511" s="45">
        <v>7</v>
      </c>
      <c r="D511" s="45">
        <v>0.4</v>
      </c>
      <c r="E511" s="45">
        <v>2270</v>
      </c>
      <c r="F511" s="45">
        <v>2065</v>
      </c>
      <c r="G511" s="45">
        <v>510</v>
      </c>
      <c r="H511" s="45">
        <f t="shared" si="172"/>
        <v>205</v>
      </c>
      <c r="I511" s="45">
        <f t="shared" si="173"/>
        <v>46.235077221115084</v>
      </c>
      <c r="J511" s="45">
        <v>0</v>
      </c>
      <c r="K511" s="45">
        <f t="shared" si="176"/>
        <v>46.235077221115084</v>
      </c>
      <c r="L511" s="45">
        <f t="shared" si="177"/>
        <v>25.625</v>
      </c>
      <c r="M511" s="45">
        <f t="shared" si="178"/>
        <v>13.174420098000727</v>
      </c>
      <c r="N511" s="45">
        <f t="shared" si="174"/>
        <v>0.45033849927880709</v>
      </c>
      <c r="O511" s="45">
        <f t="shared" si="175"/>
        <v>5.033849927880707E-2</v>
      </c>
      <c r="Q511" s="45">
        <f t="shared" si="179"/>
        <v>7</v>
      </c>
      <c r="R511" s="45">
        <f t="shared" si="180"/>
        <v>7.0969386972779196</v>
      </c>
    </row>
    <row r="512" spans="1:18" x14ac:dyDescent="0.2">
      <c r="C512" s="45">
        <v>8</v>
      </c>
      <c r="D512" s="45">
        <v>1.59</v>
      </c>
      <c r="E512" s="45">
        <v>2331</v>
      </c>
      <c r="F512" s="45">
        <v>2065</v>
      </c>
      <c r="G512" s="45">
        <v>512</v>
      </c>
      <c r="H512" s="45">
        <f t="shared" si="172"/>
        <v>266</v>
      </c>
      <c r="I512" s="45">
        <f t="shared" si="173"/>
        <v>48.497632732621341</v>
      </c>
      <c r="J512" s="45">
        <v>0</v>
      </c>
      <c r="K512" s="45">
        <f t="shared" si="176"/>
        <v>48.497632732621341</v>
      </c>
      <c r="L512" s="45">
        <f t="shared" si="177"/>
        <v>33.25</v>
      </c>
      <c r="M512" s="45">
        <f t="shared" si="178"/>
        <v>14.305697853753854</v>
      </c>
      <c r="N512" s="45">
        <f t="shared" si="174"/>
        <v>1.5599833431808801</v>
      </c>
      <c r="O512" s="45">
        <f t="shared" si="175"/>
        <v>-3.0016656819120024E-2</v>
      </c>
      <c r="Q512" s="45">
        <f t="shared" si="179"/>
        <v>8.19</v>
      </c>
      <c r="R512" s="45">
        <f t="shared" si="180"/>
        <v>8.2282164530310453</v>
      </c>
    </row>
    <row r="513" spans="1:18" x14ac:dyDescent="0.2">
      <c r="C513" s="45">
        <v>9</v>
      </c>
      <c r="D513" s="45">
        <v>3.67</v>
      </c>
      <c r="E513" s="45">
        <v>2500</v>
      </c>
      <c r="F513" s="45">
        <v>2065</v>
      </c>
      <c r="G513" s="45">
        <v>512</v>
      </c>
      <c r="H513" s="45">
        <f t="shared" si="172"/>
        <v>435</v>
      </c>
      <c r="I513" s="45">
        <f t="shared" si="173"/>
        <v>52.769785139092747</v>
      </c>
      <c r="J513" s="45">
        <v>0</v>
      </c>
      <c r="K513" s="45">
        <f t="shared" si="176"/>
        <v>52.769785139092747</v>
      </c>
      <c r="L513" s="45">
        <f t="shared" si="177"/>
        <v>54.375</v>
      </c>
      <c r="M513" s="45">
        <f t="shared" si="178"/>
        <v>16.441774056989559</v>
      </c>
      <c r="N513" s="45">
        <f t="shared" si="174"/>
        <v>3.6552123292086698</v>
      </c>
      <c r="O513" s="45">
        <f t="shared" si="175"/>
        <v>-1.4787670791330143E-2</v>
      </c>
      <c r="Q513" s="45">
        <f t="shared" si="179"/>
        <v>10.27</v>
      </c>
      <c r="R513" s="45">
        <f t="shared" si="180"/>
        <v>10.364292656266752</v>
      </c>
    </row>
    <row r="514" spans="1:18" x14ac:dyDescent="0.2">
      <c r="C514" s="45">
        <v>10</v>
      </c>
      <c r="D514" s="45">
        <v>4.55</v>
      </c>
      <c r="E514" s="45">
        <v>2600</v>
      </c>
      <c r="F514" s="45">
        <v>2065</v>
      </c>
      <c r="G514" s="45">
        <v>512</v>
      </c>
      <c r="H514" s="45">
        <f t="shared" si="172"/>
        <v>535</v>
      </c>
      <c r="I514" s="45">
        <f t="shared" si="173"/>
        <v>54.567075640424569</v>
      </c>
      <c r="J514" s="45">
        <v>0</v>
      </c>
      <c r="K514" s="45">
        <f t="shared" si="176"/>
        <v>54.567075640424569</v>
      </c>
      <c r="L514" s="45">
        <f t="shared" si="177"/>
        <v>66.875</v>
      </c>
      <c r="M514" s="45">
        <f t="shared" si="178"/>
        <v>17.340419307655466</v>
      </c>
      <c r="N514" s="45">
        <f t="shared" si="174"/>
        <v>4.5366731939939591</v>
      </c>
      <c r="O514" s="45">
        <f t="shared" si="175"/>
        <v>-1.3326806006040748E-2</v>
      </c>
      <c r="Q514" s="45">
        <f t="shared" si="179"/>
        <v>11.149999999999999</v>
      </c>
      <c r="R514" s="45">
        <f t="shared" si="180"/>
        <v>11.26293790693266</v>
      </c>
    </row>
    <row r="515" spans="1:18" x14ac:dyDescent="0.2">
      <c r="C515" s="45">
        <v>11</v>
      </c>
      <c r="D515" s="45">
        <v>5.61</v>
      </c>
      <c r="E515" s="45">
        <v>2754</v>
      </c>
      <c r="F515" s="45">
        <v>2065</v>
      </c>
      <c r="G515" s="45">
        <v>512</v>
      </c>
      <c r="H515" s="45">
        <f t="shared" si="172"/>
        <v>689</v>
      </c>
      <c r="I515" s="45">
        <f t="shared" si="173"/>
        <v>56.764384438152511</v>
      </c>
      <c r="J515" s="45">
        <v>0</v>
      </c>
      <c r="K515" s="45">
        <f t="shared" si="176"/>
        <v>56.764384438152511</v>
      </c>
      <c r="L515" s="45">
        <f t="shared" si="177"/>
        <v>86.125</v>
      </c>
      <c r="M515" s="45">
        <f t="shared" si="178"/>
        <v>18.439073706519441</v>
      </c>
      <c r="N515" s="45">
        <f t="shared" si="174"/>
        <v>5.6143185226764274</v>
      </c>
      <c r="O515" s="45">
        <f t="shared" si="175"/>
        <v>4.3185226764270723E-3</v>
      </c>
      <c r="Q515" s="45">
        <f t="shared" si="179"/>
        <v>12.21</v>
      </c>
      <c r="R515" s="45">
        <f t="shared" si="180"/>
        <v>12.361592305796634</v>
      </c>
    </row>
    <row r="516" spans="1:18" x14ac:dyDescent="0.2">
      <c r="C516" s="45">
        <v>12</v>
      </c>
      <c r="D516" s="45">
        <v>6.8</v>
      </c>
      <c r="E516" s="45">
        <v>2970</v>
      </c>
      <c r="F516" s="45">
        <v>2065</v>
      </c>
      <c r="G516" s="45">
        <v>510</v>
      </c>
      <c r="H516" s="45">
        <f t="shared" si="172"/>
        <v>905</v>
      </c>
      <c r="I516" s="45">
        <f t="shared" si="173"/>
        <v>59.13297158410407</v>
      </c>
      <c r="J516" s="45">
        <v>0</v>
      </c>
      <c r="K516" s="45">
        <f t="shared" si="176"/>
        <v>59.13297158410407</v>
      </c>
      <c r="L516" s="45">
        <f t="shared" si="177"/>
        <v>113.125</v>
      </c>
      <c r="M516" s="45">
        <f t="shared" si="178"/>
        <v>19.623367279495216</v>
      </c>
      <c r="N516" s="45">
        <f t="shared" si="174"/>
        <v>6.7759653863540983</v>
      </c>
      <c r="O516" s="45">
        <f t="shared" si="175"/>
        <v>-2.4034613645901537E-2</v>
      </c>
      <c r="Q516" s="45">
        <f t="shared" si="179"/>
        <v>13.399999999999999</v>
      </c>
      <c r="R516" s="45">
        <f t="shared" si="180"/>
        <v>13.54588587877241</v>
      </c>
    </row>
    <row r="517" spans="1:18" x14ac:dyDescent="0.2">
      <c r="C517" s="45">
        <v>13</v>
      </c>
      <c r="D517" s="45">
        <v>7.82</v>
      </c>
      <c r="E517" s="45">
        <v>3220</v>
      </c>
      <c r="F517" s="45">
        <v>2065</v>
      </c>
      <c r="G517" s="45">
        <v>510</v>
      </c>
      <c r="H517" s="45">
        <f t="shared" si="172"/>
        <v>1155</v>
      </c>
      <c r="I517" s="45">
        <f t="shared" si="173"/>
        <v>61.251639684563266</v>
      </c>
      <c r="J517" s="45">
        <v>0</v>
      </c>
      <c r="K517" s="45">
        <f t="shared" si="176"/>
        <v>61.251639684563266</v>
      </c>
      <c r="L517" s="45">
        <f t="shared" si="177"/>
        <v>144.375</v>
      </c>
      <c r="M517" s="45">
        <f t="shared" si="178"/>
        <v>20.682701329724814</v>
      </c>
      <c r="N517" s="45">
        <f t="shared" si="174"/>
        <v>7.8150422716099364</v>
      </c>
      <c r="O517" s="45">
        <f t="shared" si="175"/>
        <v>-4.9577283900639202E-3</v>
      </c>
      <c r="Q517" s="45">
        <f t="shared" si="179"/>
        <v>14.42</v>
      </c>
      <c r="R517" s="45">
        <f t="shared" si="180"/>
        <v>14.605219929002008</v>
      </c>
    </row>
    <row r="518" spans="1:18" x14ac:dyDescent="0.2">
      <c r="C518" s="45">
        <v>14</v>
      </c>
      <c r="D518" s="45">
        <v>8.9600000000000009</v>
      </c>
      <c r="E518" s="45">
        <v>3579</v>
      </c>
      <c r="F518" s="45">
        <v>2065</v>
      </c>
      <c r="G518" s="45">
        <v>511</v>
      </c>
      <c r="H518" s="45">
        <f t="shared" si="172"/>
        <v>1514</v>
      </c>
      <c r="I518" s="45">
        <f t="shared" si="173"/>
        <v>63.602517503281078</v>
      </c>
      <c r="J518" s="45">
        <v>0</v>
      </c>
      <c r="K518" s="45">
        <f t="shared" si="176"/>
        <v>63.602517503281078</v>
      </c>
      <c r="L518" s="45">
        <f t="shared" si="177"/>
        <v>189.25</v>
      </c>
      <c r="M518" s="45">
        <f t="shared" si="178"/>
        <v>21.858140239083724</v>
      </c>
      <c r="N518" s="45">
        <f t="shared" si="174"/>
        <v>8.9680037953903309</v>
      </c>
      <c r="O518" s="45">
        <f t="shared" si="175"/>
        <v>8.0037953903300263E-3</v>
      </c>
      <c r="Q518" s="45">
        <f t="shared" si="179"/>
        <v>15.56</v>
      </c>
      <c r="R518" s="45">
        <f t="shared" si="180"/>
        <v>15.780658838360917</v>
      </c>
    </row>
    <row r="519" spans="1:18" x14ac:dyDescent="0.2">
      <c r="C519" s="45">
        <v>15</v>
      </c>
      <c r="D519" s="45">
        <v>9.9600000000000009</v>
      </c>
      <c r="E519" s="45">
        <v>3987</v>
      </c>
      <c r="F519" s="45">
        <v>2065</v>
      </c>
      <c r="G519" s="45">
        <v>511</v>
      </c>
      <c r="H519" s="45">
        <f t="shared" si="172"/>
        <v>1922</v>
      </c>
      <c r="I519" s="45">
        <f t="shared" si="173"/>
        <v>65.675067666650534</v>
      </c>
      <c r="J519" s="45">
        <v>0</v>
      </c>
      <c r="K519" s="45">
        <f t="shared" si="176"/>
        <v>65.675067666650534</v>
      </c>
      <c r="L519" s="45">
        <f t="shared" si="177"/>
        <v>240.25</v>
      </c>
      <c r="M519" s="45">
        <f t="shared" si="178"/>
        <v>22.894415320768449</v>
      </c>
      <c r="N519" s="45">
        <f>E$532*M519+F$532</f>
        <v>9.9844626583069207</v>
      </c>
      <c r="O519" s="45">
        <f t="shared" si="175"/>
        <v>2.4462658306919849E-2</v>
      </c>
      <c r="Q519" s="45">
        <f t="shared" si="179"/>
        <v>16.560000000000002</v>
      </c>
      <c r="R519" s="45">
        <f t="shared" si="180"/>
        <v>16.816933920045642</v>
      </c>
    </row>
    <row r="520" spans="1:18" x14ac:dyDescent="0.2">
      <c r="A520" s="36"/>
      <c r="B520" s="36"/>
      <c r="C520" s="36">
        <v>16</v>
      </c>
      <c r="D520" s="36">
        <v>11.04</v>
      </c>
      <c r="E520" s="36">
        <v>2240</v>
      </c>
      <c r="F520" s="36">
        <v>2065</v>
      </c>
      <c r="G520" s="36">
        <v>511</v>
      </c>
      <c r="H520" s="36">
        <f t="shared" si="172"/>
        <v>175</v>
      </c>
      <c r="I520" s="36">
        <f t="shared" si="173"/>
        <v>44.860760973725888</v>
      </c>
      <c r="J520" s="36">
        <v>21</v>
      </c>
      <c r="K520" s="36">
        <f t="shared" si="176"/>
        <v>65.860760973725888</v>
      </c>
      <c r="L520" s="36">
        <f t="shared" si="177"/>
        <v>21.875</v>
      </c>
      <c r="M520" s="36">
        <f t="shared" si="178"/>
        <v>12.487261974306127</v>
      </c>
      <c r="N520" s="36">
        <f>E$531*M520+F$531</f>
        <v>11.119979020985348</v>
      </c>
      <c r="O520" s="36">
        <f t="shared" si="175"/>
        <v>7.997902098534837E-2</v>
      </c>
      <c r="Q520" s="45">
        <f t="shared" si="179"/>
        <v>17.64</v>
      </c>
      <c r="R520" s="45">
        <f t="shared" si="180"/>
        <v>6.40978057358332</v>
      </c>
    </row>
    <row r="521" spans="1:18" x14ac:dyDescent="0.2">
      <c r="C521" s="45">
        <v>17</v>
      </c>
      <c r="D521" s="45">
        <v>12.26</v>
      </c>
      <c r="E521" s="45">
        <v>2296</v>
      </c>
      <c r="F521" s="45">
        <v>2065</v>
      </c>
      <c r="G521" s="45">
        <v>512</v>
      </c>
      <c r="H521" s="45">
        <f t="shared" si="172"/>
        <v>231</v>
      </c>
      <c r="I521" s="45">
        <f t="shared" si="173"/>
        <v>47.272239597842891</v>
      </c>
      <c r="J521" s="45">
        <v>21</v>
      </c>
      <c r="K521" s="45">
        <f t="shared" si="176"/>
        <v>68.272239597842884</v>
      </c>
      <c r="L521" s="45">
        <f t="shared" si="177"/>
        <v>28.875</v>
      </c>
      <c r="M521" s="45">
        <f t="shared" si="178"/>
        <v>13.693001286364627</v>
      </c>
      <c r="N521" s="36">
        <f t="shared" ref="N521:N528" si="181">E$531*M521+F$531</f>
        <v>12.264755101888877</v>
      </c>
      <c r="O521" s="45">
        <f t="shared" si="175"/>
        <v>4.7551018888771779E-3</v>
      </c>
      <c r="Q521" s="45">
        <f t="shared" si="179"/>
        <v>18.86</v>
      </c>
      <c r="R521" s="45">
        <f t="shared" si="180"/>
        <v>7.6155198856418194</v>
      </c>
    </row>
    <row r="522" spans="1:18" x14ac:dyDescent="0.2">
      <c r="C522" s="45">
        <v>18</v>
      </c>
      <c r="D522" s="45">
        <v>13.35</v>
      </c>
      <c r="E522" s="45">
        <v>2366</v>
      </c>
      <c r="F522" s="45">
        <v>2065</v>
      </c>
      <c r="G522" s="45">
        <v>511</v>
      </c>
      <c r="H522" s="45">
        <f t="shared" si="172"/>
        <v>301</v>
      </c>
      <c r="I522" s="45">
        <f t="shared" si="173"/>
        <v>49.571329911876873</v>
      </c>
      <c r="J522" s="45">
        <v>21</v>
      </c>
      <c r="K522" s="45">
        <f t="shared" si="176"/>
        <v>70.571329911876873</v>
      </c>
      <c r="L522" s="45">
        <f t="shared" si="177"/>
        <v>37.625</v>
      </c>
      <c r="M522" s="45">
        <f t="shared" si="178"/>
        <v>14.842546443381616</v>
      </c>
      <c r="N522" s="36">
        <f t="shared" si="181"/>
        <v>13.35617825323728</v>
      </c>
      <c r="O522" s="45">
        <f t="shared" si="175"/>
        <v>6.1782532372802734E-3</v>
      </c>
      <c r="Q522" s="45">
        <f t="shared" si="179"/>
        <v>19.95</v>
      </c>
      <c r="R522" s="45">
        <f t="shared" si="180"/>
        <v>8.7650650426588079</v>
      </c>
    </row>
    <row r="523" spans="1:18" x14ac:dyDescent="0.2">
      <c r="C523" s="45">
        <v>19</v>
      </c>
      <c r="D523" s="45">
        <v>14.53</v>
      </c>
      <c r="E523" s="45">
        <v>2463</v>
      </c>
      <c r="F523" s="45">
        <v>2065</v>
      </c>
      <c r="G523" s="45">
        <v>513</v>
      </c>
      <c r="H523" s="45">
        <f t="shared" si="172"/>
        <v>398</v>
      </c>
      <c r="I523" s="45">
        <f t="shared" si="173"/>
        <v>51.997661441473753</v>
      </c>
      <c r="J523" s="45">
        <v>21</v>
      </c>
      <c r="K523" s="45">
        <f t="shared" si="176"/>
        <v>72.997661441473753</v>
      </c>
      <c r="L523" s="45">
        <f t="shared" si="177"/>
        <v>49.75</v>
      </c>
      <c r="M523" s="45">
        <f t="shared" si="178"/>
        <v>16.055712208180061</v>
      </c>
      <c r="N523" s="36">
        <f t="shared" si="181"/>
        <v>14.50800529895354</v>
      </c>
      <c r="O523" s="45">
        <f t="shared" si="175"/>
        <v>-2.1994701046459397E-2</v>
      </c>
      <c r="Q523" s="45">
        <f t="shared" si="179"/>
        <v>21.13</v>
      </c>
      <c r="R523" s="45">
        <f t="shared" si="180"/>
        <v>9.9782308074572548</v>
      </c>
    </row>
    <row r="524" spans="1:18" x14ac:dyDescent="0.2">
      <c r="A524" s="45" t="s">
        <v>135</v>
      </c>
      <c r="C524" s="45">
        <v>20</v>
      </c>
      <c r="D524" s="45">
        <v>15.4</v>
      </c>
      <c r="E524" s="45">
        <v>2553</v>
      </c>
      <c r="F524" s="45">
        <v>2065</v>
      </c>
      <c r="G524" s="45">
        <v>513</v>
      </c>
      <c r="H524" s="45">
        <f t="shared" si="172"/>
        <v>488</v>
      </c>
      <c r="I524" s="45">
        <f t="shared" si="173"/>
        <v>53.768396440054211</v>
      </c>
      <c r="J524" s="45">
        <v>21</v>
      </c>
      <c r="K524" s="45">
        <f t="shared" si="176"/>
        <v>74.768396440054204</v>
      </c>
      <c r="L524" s="45">
        <f t="shared" si="177"/>
        <v>61</v>
      </c>
      <c r="M524" s="45">
        <f t="shared" si="178"/>
        <v>16.941079707470291</v>
      </c>
      <c r="N524" s="36">
        <f t="shared" si="181"/>
        <v>15.348607845341821</v>
      </c>
      <c r="O524" s="45">
        <f t="shared" si="175"/>
        <v>-5.1392154658179479E-2</v>
      </c>
      <c r="Q524" s="45">
        <f t="shared" si="179"/>
        <v>22</v>
      </c>
      <c r="R524" s="45">
        <f t="shared" si="180"/>
        <v>10.863598306747484</v>
      </c>
    </row>
    <row r="525" spans="1:18" x14ac:dyDescent="0.2">
      <c r="A525" s="45">
        <v>17</v>
      </c>
      <c r="B525" s="45">
        <v>2791</v>
      </c>
      <c r="C525" s="45">
        <v>21</v>
      </c>
      <c r="D525" s="45">
        <v>16.510000000000002</v>
      </c>
      <c r="E525" s="45">
        <v>2703</v>
      </c>
      <c r="F525" s="45">
        <v>2065</v>
      </c>
      <c r="G525" s="45">
        <v>512</v>
      </c>
      <c r="H525" s="45">
        <f t="shared" si="172"/>
        <v>638</v>
      </c>
      <c r="I525" s="45">
        <f t="shared" si="173"/>
        <v>56.096413574423245</v>
      </c>
      <c r="J525" s="45">
        <v>21</v>
      </c>
      <c r="K525" s="45">
        <f t="shared" si="176"/>
        <v>77.096413574423252</v>
      </c>
      <c r="L525" s="45">
        <f t="shared" si="177"/>
        <v>79.75</v>
      </c>
      <c r="M525" s="45">
        <f t="shared" si="178"/>
        <v>18.105088274654804</v>
      </c>
      <c r="N525" s="36">
        <f t="shared" si="181"/>
        <v>16.453763124225993</v>
      </c>
      <c r="O525" s="45">
        <f t="shared" si="175"/>
        <v>-5.6236875774008155E-2</v>
      </c>
      <c r="Q525" s="45">
        <f t="shared" si="179"/>
        <v>23.11</v>
      </c>
      <c r="R525" s="45">
        <f t="shared" si="180"/>
        <v>12.027606873931997</v>
      </c>
    </row>
    <row r="526" spans="1:18" x14ac:dyDescent="0.2">
      <c r="C526" s="45">
        <v>22</v>
      </c>
      <c r="D526" s="45">
        <v>17.62</v>
      </c>
      <c r="E526" s="45">
        <v>2898</v>
      </c>
      <c r="F526" s="45">
        <v>2065</v>
      </c>
      <c r="G526" s="45">
        <v>513</v>
      </c>
      <c r="H526" s="45">
        <f t="shared" si="172"/>
        <v>833</v>
      </c>
      <c r="I526" s="45">
        <f t="shared" si="173"/>
        <v>58.412900028135752</v>
      </c>
      <c r="J526" s="45">
        <v>21</v>
      </c>
      <c r="K526" s="45">
        <f t="shared" si="176"/>
        <v>79.412900028135752</v>
      </c>
      <c r="L526" s="45">
        <f t="shared" si="177"/>
        <v>104.125</v>
      </c>
      <c r="M526" s="45">
        <f t="shared" si="178"/>
        <v>19.263331501511061</v>
      </c>
      <c r="N526" s="36">
        <f t="shared" si="181"/>
        <v>17.553444563416914</v>
      </c>
      <c r="O526" s="45">
        <f t="shared" si="175"/>
        <v>-6.6555436583087157E-2</v>
      </c>
      <c r="Q526" s="45">
        <f t="shared" si="179"/>
        <v>24.22</v>
      </c>
      <c r="R526" s="45">
        <f t="shared" si="180"/>
        <v>13.185850100788254</v>
      </c>
    </row>
    <row r="527" spans="1:18" x14ac:dyDescent="0.2">
      <c r="C527" s="45">
        <v>23</v>
      </c>
      <c r="D527" s="45">
        <v>18.77</v>
      </c>
      <c r="E527" s="45">
        <v>3181</v>
      </c>
      <c r="F527" s="45">
        <v>2065</v>
      </c>
      <c r="G527" s="45">
        <v>514</v>
      </c>
      <c r="H527" s="45">
        <f t="shared" si="172"/>
        <v>1116</v>
      </c>
      <c r="I527" s="45">
        <f t="shared" si="173"/>
        <v>60.953283892031195</v>
      </c>
      <c r="J527" s="45">
        <v>21</v>
      </c>
      <c r="K527" s="45">
        <f t="shared" si="176"/>
        <v>81.953283892031195</v>
      </c>
      <c r="L527" s="45">
        <f t="shared" si="177"/>
        <v>139.5</v>
      </c>
      <c r="M527" s="45">
        <f t="shared" si="178"/>
        <v>20.533523433458782</v>
      </c>
      <c r="N527" s="36">
        <f t="shared" si="181"/>
        <v>18.759414483538293</v>
      </c>
      <c r="O527" s="45">
        <f t="shared" si="175"/>
        <v>-1.0585516461706135E-2</v>
      </c>
      <c r="Q527" s="45">
        <f t="shared" si="179"/>
        <v>25.369999999999997</v>
      </c>
      <c r="R527" s="45">
        <f t="shared" si="180"/>
        <v>14.456042032735976</v>
      </c>
    </row>
    <row r="528" spans="1:18" x14ac:dyDescent="0.2">
      <c r="C528" s="45">
        <v>24</v>
      </c>
      <c r="D528" s="45">
        <v>20.34</v>
      </c>
      <c r="E528" s="45">
        <v>3749</v>
      </c>
      <c r="F528" s="45">
        <v>2065</v>
      </c>
      <c r="G528" s="45">
        <v>513</v>
      </c>
      <c r="H528" s="45">
        <f t="shared" si="172"/>
        <v>1684</v>
      </c>
      <c r="I528" s="45">
        <f t="shared" si="173"/>
        <v>64.526841743272612</v>
      </c>
      <c r="J528" s="45">
        <v>21</v>
      </c>
      <c r="K528" s="45">
        <f t="shared" si="176"/>
        <v>85.526841743272612</v>
      </c>
      <c r="L528" s="45">
        <f t="shared" si="177"/>
        <v>210.5</v>
      </c>
      <c r="M528" s="45">
        <f t="shared" si="178"/>
        <v>22.320302359079491</v>
      </c>
      <c r="N528" s="36">
        <f t="shared" si="181"/>
        <v>20.455852308411881</v>
      </c>
      <c r="O528" s="45">
        <f t="shared" si="175"/>
        <v>0.11585230841188121</v>
      </c>
      <c r="Q528" s="45">
        <f t="shared" si="179"/>
        <v>26.939999999999998</v>
      </c>
      <c r="R528" s="45">
        <f t="shared" si="180"/>
        <v>16.242820958356685</v>
      </c>
    </row>
    <row r="529" spans="1:18" ht="15" thickBot="1" x14ac:dyDescent="0.25"/>
    <row r="530" spans="1:18" x14ac:dyDescent="0.2">
      <c r="D530" s="46"/>
      <c r="E530" s="15" t="s">
        <v>103</v>
      </c>
      <c r="F530" s="16" t="s">
        <v>105</v>
      </c>
    </row>
    <row r="531" spans="1:18" x14ac:dyDescent="0.2">
      <c r="D531" s="17" t="s">
        <v>107</v>
      </c>
      <c r="E531" s="18">
        <f>SLOPE(D520:D528,M520:M528)</f>
        <v>0.94943912789001628</v>
      </c>
      <c r="F531" s="19">
        <f>INTERCEPT(D520:D528,M520:M528)</f>
        <v>-0.73591609763402488</v>
      </c>
    </row>
    <row r="532" spans="1:18" ht="15" thickBot="1" x14ac:dyDescent="0.25">
      <c r="D532" s="20" t="s">
        <v>109</v>
      </c>
      <c r="E532" s="21">
        <f>SLOPE(D511:D519,M511:M519)</f>
        <v>0.98087745317978858</v>
      </c>
      <c r="F532" s="22">
        <f>INTERCEPT(D511:D519,M511:M519)</f>
        <v>-12.472153133568767</v>
      </c>
    </row>
    <row r="534" spans="1:18" x14ac:dyDescent="0.2">
      <c r="N534" s="36"/>
    </row>
    <row r="536" spans="1:18" x14ac:dyDescent="0.2">
      <c r="A536" s="45" t="s">
        <v>24</v>
      </c>
      <c r="B536" s="45" t="s">
        <v>7</v>
      </c>
      <c r="C536" s="45" t="s">
        <v>3</v>
      </c>
      <c r="D536" s="45" t="s">
        <v>5</v>
      </c>
      <c r="E536" s="45" t="s">
        <v>4</v>
      </c>
      <c r="F536" s="45" t="s">
        <v>6</v>
      </c>
      <c r="G536" s="45" t="s">
        <v>8</v>
      </c>
      <c r="H536" s="45" t="s">
        <v>10</v>
      </c>
      <c r="I536" s="45" t="s">
        <v>11</v>
      </c>
      <c r="J536" s="45" t="s">
        <v>35</v>
      </c>
      <c r="K536" s="45" t="s">
        <v>36</v>
      </c>
      <c r="L536" s="45" t="s">
        <v>56</v>
      </c>
      <c r="M536" s="45" t="s">
        <v>11</v>
      </c>
      <c r="O536" s="45" t="s">
        <v>57</v>
      </c>
    </row>
    <row r="537" spans="1:18" x14ac:dyDescent="0.2">
      <c r="C537" s="45">
        <v>0</v>
      </c>
      <c r="D537" s="45">
        <v>-6</v>
      </c>
      <c r="E537" s="45">
        <v>2109</v>
      </c>
      <c r="F537" s="45">
        <v>2065</v>
      </c>
      <c r="G537" s="45">
        <v>509</v>
      </c>
      <c r="H537" s="45">
        <f t="shared" ref="H537:H561" si="182">E537-F537</f>
        <v>44</v>
      </c>
      <c r="I537" s="45">
        <f t="shared" ref="I537:I561" si="183">20*LOG10(H537)</f>
        <v>32.86905352972375</v>
      </c>
      <c r="J537" s="45">
        <v>0</v>
      </c>
      <c r="K537" s="45">
        <f>I537+J537</f>
        <v>32.86905352972375</v>
      </c>
      <c r="L537" s="45">
        <f>H537/8</f>
        <v>5.5</v>
      </c>
      <c r="M537" s="45">
        <f>10*LOG10(L537*830/1024)</f>
        <v>6.4914082523050576</v>
      </c>
      <c r="N537" s="45">
        <f t="shared" ref="N537:N551" si="184">E$532*M537+F$532</f>
        <v>-6.1048771394975194</v>
      </c>
      <c r="O537" s="45">
        <f t="shared" ref="O537:O561" si="185">N537-D537</f>
        <v>-0.10487713949751942</v>
      </c>
      <c r="Q537" s="45">
        <f>D537-D$537</f>
        <v>0</v>
      </c>
      <c r="R537" s="45">
        <f>M537-M$537</f>
        <v>0</v>
      </c>
    </row>
    <row r="538" spans="1:18" x14ac:dyDescent="0.2">
      <c r="C538" s="45">
        <v>1</v>
      </c>
      <c r="D538" s="45">
        <v>-4.9400000000000004</v>
      </c>
      <c r="E538" s="45">
        <v>2121</v>
      </c>
      <c r="F538" s="45">
        <v>2065</v>
      </c>
      <c r="G538" s="45">
        <v>510</v>
      </c>
      <c r="H538" s="45">
        <f t="shared" si="182"/>
        <v>56</v>
      </c>
      <c r="I538" s="45">
        <f t="shared" si="183"/>
        <v>34.963760540124007</v>
      </c>
      <c r="J538" s="45">
        <v>0</v>
      </c>
      <c r="K538" s="45">
        <f t="shared" ref="K538:K561" si="186">I538+J538</f>
        <v>34.963760540124007</v>
      </c>
      <c r="L538" s="45">
        <f t="shared" ref="L538:L561" si="187">H538/8</f>
        <v>7</v>
      </c>
      <c r="M538" s="45">
        <f t="shared" ref="M538:M561" si="188">10*LOG10(L538*830/1024)</f>
        <v>7.5387617575051884</v>
      </c>
      <c r="N538" s="45">
        <f t="shared" si="184"/>
        <v>-5.0775517007378914</v>
      </c>
      <c r="O538" s="45">
        <f t="shared" si="185"/>
        <v>-0.13755170073789103</v>
      </c>
      <c r="Q538" s="45">
        <f t="shared" ref="Q538:Q561" si="189">D538-D$537</f>
        <v>1.0599999999999996</v>
      </c>
      <c r="R538" s="45">
        <f t="shared" ref="R538:R561" si="190">M538-M$537</f>
        <v>1.0473535052001308</v>
      </c>
    </row>
    <row r="539" spans="1:18" x14ac:dyDescent="0.2">
      <c r="C539" s="45">
        <v>2</v>
      </c>
      <c r="D539" s="45">
        <v>-4</v>
      </c>
      <c r="E539" s="45">
        <v>2138</v>
      </c>
      <c r="F539" s="45">
        <v>2065</v>
      </c>
      <c r="G539" s="45">
        <v>510</v>
      </c>
      <c r="H539" s="45">
        <f t="shared" si="182"/>
        <v>73</v>
      </c>
      <c r="I539" s="45">
        <f t="shared" si="183"/>
        <v>37.266457202409114</v>
      </c>
      <c r="J539" s="45">
        <v>0</v>
      </c>
      <c r="K539" s="45">
        <f t="shared" si="186"/>
        <v>37.266457202409114</v>
      </c>
      <c r="L539" s="45">
        <f t="shared" si="187"/>
        <v>9.125</v>
      </c>
      <c r="M539" s="45">
        <f t="shared" si="188"/>
        <v>8.6901100886477423</v>
      </c>
      <c r="N539" s="45">
        <f t="shared" si="184"/>
        <v>-3.9482200819639832</v>
      </c>
      <c r="O539" s="45">
        <f t="shared" si="185"/>
        <v>5.1779918036016781E-2</v>
      </c>
      <c r="Q539" s="45">
        <f t="shared" si="189"/>
        <v>2</v>
      </c>
      <c r="R539" s="45">
        <f t="shared" si="190"/>
        <v>2.1987018363426847</v>
      </c>
    </row>
    <row r="540" spans="1:18" x14ac:dyDescent="0.2">
      <c r="C540" s="45">
        <v>3</v>
      </c>
      <c r="D540" s="45">
        <v>-3.17</v>
      </c>
      <c r="E540" s="45">
        <v>2153</v>
      </c>
      <c r="F540" s="45">
        <v>2065</v>
      </c>
      <c r="G540" s="45">
        <v>510</v>
      </c>
      <c r="H540" s="45">
        <f t="shared" si="182"/>
        <v>88</v>
      </c>
      <c r="I540" s="45">
        <f t="shared" si="183"/>
        <v>38.889653443003375</v>
      </c>
      <c r="J540" s="45">
        <v>0</v>
      </c>
      <c r="K540" s="45">
        <f t="shared" si="186"/>
        <v>38.889653443003375</v>
      </c>
      <c r="L540" s="45">
        <f t="shared" si="187"/>
        <v>11</v>
      </c>
      <c r="M540" s="45">
        <f t="shared" si="188"/>
        <v>9.5017082089448692</v>
      </c>
      <c r="N540" s="45">
        <f t="shared" si="184"/>
        <v>-3.152141784721433</v>
      </c>
      <c r="O540" s="45">
        <f t="shared" si="185"/>
        <v>1.7858215278566902E-2</v>
      </c>
      <c r="Q540" s="45">
        <f t="shared" si="189"/>
        <v>2.83</v>
      </c>
      <c r="R540" s="45">
        <f t="shared" si="190"/>
        <v>3.0102999566398116</v>
      </c>
    </row>
    <row r="541" spans="1:18" x14ac:dyDescent="0.2">
      <c r="C541" s="45">
        <v>4</v>
      </c>
      <c r="D541" s="45">
        <v>-2.12</v>
      </c>
      <c r="E541" s="45">
        <v>2177</v>
      </c>
      <c r="F541" s="45">
        <v>2065</v>
      </c>
      <c r="G541" s="45">
        <v>510</v>
      </c>
      <c r="H541" s="45">
        <f t="shared" si="182"/>
        <v>112</v>
      </c>
      <c r="I541" s="45">
        <f t="shared" si="183"/>
        <v>40.984360453403632</v>
      </c>
      <c r="J541" s="45">
        <v>0</v>
      </c>
      <c r="K541" s="45">
        <f t="shared" si="186"/>
        <v>40.984360453403632</v>
      </c>
      <c r="L541" s="45">
        <f t="shared" si="187"/>
        <v>14</v>
      </c>
      <c r="M541" s="45">
        <f t="shared" si="188"/>
        <v>10.549061714145001</v>
      </c>
      <c r="N541" s="45">
        <f t="shared" si="184"/>
        <v>-2.1248163459618041</v>
      </c>
      <c r="O541" s="45">
        <f t="shared" si="185"/>
        <v>-4.816345961804025E-3</v>
      </c>
      <c r="Q541" s="45">
        <f t="shared" si="189"/>
        <v>3.88</v>
      </c>
      <c r="R541" s="45">
        <f t="shared" si="190"/>
        <v>4.0576534618399434</v>
      </c>
    </row>
    <row r="542" spans="1:18" x14ac:dyDescent="0.2">
      <c r="C542" s="45">
        <v>5</v>
      </c>
      <c r="D542" s="45">
        <v>-1.1299999999999999</v>
      </c>
      <c r="E542" s="45">
        <v>2205</v>
      </c>
      <c r="F542" s="45">
        <v>2065</v>
      </c>
      <c r="G542" s="45">
        <v>510</v>
      </c>
      <c r="H542" s="45">
        <f t="shared" si="182"/>
        <v>140</v>
      </c>
      <c r="I542" s="45">
        <f t="shared" si="183"/>
        <v>42.922560713564764</v>
      </c>
      <c r="J542" s="45">
        <v>0</v>
      </c>
      <c r="K542" s="45">
        <f t="shared" si="186"/>
        <v>42.922560713564764</v>
      </c>
      <c r="L542" s="45">
        <f t="shared" si="187"/>
        <v>17.5</v>
      </c>
      <c r="M542" s="45">
        <f t="shared" si="188"/>
        <v>11.518161844225563</v>
      </c>
      <c r="N542" s="45">
        <f t="shared" si="184"/>
        <v>-1.1742478784921797</v>
      </c>
      <c r="O542" s="45">
        <f t="shared" si="185"/>
        <v>-4.4247878492179815E-2</v>
      </c>
      <c r="Q542" s="45">
        <f t="shared" si="189"/>
        <v>4.87</v>
      </c>
      <c r="R542" s="45">
        <f t="shared" si="190"/>
        <v>5.0267535919205057</v>
      </c>
    </row>
    <row r="543" spans="1:18" x14ac:dyDescent="0.2">
      <c r="C543" s="45">
        <v>6</v>
      </c>
      <c r="D543" s="45">
        <v>0</v>
      </c>
      <c r="E543" s="45">
        <v>2248</v>
      </c>
      <c r="F543" s="45">
        <v>2065</v>
      </c>
      <c r="G543" s="45">
        <v>510</v>
      </c>
      <c r="H543" s="45">
        <f t="shared" si="182"/>
        <v>183</v>
      </c>
      <c r="I543" s="45">
        <f t="shared" si="183"/>
        <v>45.249021794608588</v>
      </c>
      <c r="J543" s="45">
        <v>0</v>
      </c>
      <c r="K543" s="45">
        <f t="shared" si="186"/>
        <v>45.249021794608588</v>
      </c>
      <c r="L543" s="45">
        <f t="shared" si="187"/>
        <v>22.875</v>
      </c>
      <c r="M543" s="45">
        <f t="shared" si="188"/>
        <v>12.681392384747479</v>
      </c>
      <c r="N543" s="45">
        <f t="shared" si="184"/>
        <v>-3.3261268444094938E-2</v>
      </c>
      <c r="O543" s="45">
        <f t="shared" si="185"/>
        <v>-3.3261268444094938E-2</v>
      </c>
      <c r="Q543" s="45">
        <f t="shared" si="189"/>
        <v>6</v>
      </c>
      <c r="R543" s="45">
        <f t="shared" si="190"/>
        <v>6.1899841324424214</v>
      </c>
    </row>
    <row r="544" spans="1:18" x14ac:dyDescent="0.2">
      <c r="C544" s="45">
        <v>7</v>
      </c>
      <c r="D544" s="45">
        <v>1</v>
      </c>
      <c r="E544" s="45">
        <v>2303</v>
      </c>
      <c r="F544" s="45">
        <v>2065</v>
      </c>
      <c r="G544" s="45">
        <v>510</v>
      </c>
      <c r="H544" s="45">
        <f t="shared" si="182"/>
        <v>238</v>
      </c>
      <c r="I544" s="45">
        <f t="shared" si="183"/>
        <v>47.531539141130239</v>
      </c>
      <c r="J544" s="45">
        <v>0</v>
      </c>
      <c r="K544" s="45">
        <f t="shared" si="186"/>
        <v>47.531539141130239</v>
      </c>
      <c r="L544" s="45">
        <f t="shared" si="187"/>
        <v>29.75</v>
      </c>
      <c r="M544" s="45">
        <f t="shared" si="188"/>
        <v>13.822651058008304</v>
      </c>
      <c r="N544" s="45">
        <f t="shared" si="184"/>
        <v>1.0861736324033284</v>
      </c>
      <c r="O544" s="45">
        <f t="shared" si="185"/>
        <v>8.6173632403328426E-2</v>
      </c>
      <c r="Q544" s="45">
        <f t="shared" si="189"/>
        <v>7</v>
      </c>
      <c r="R544" s="45">
        <f t="shared" si="190"/>
        <v>7.3312428057032468</v>
      </c>
    </row>
    <row r="545" spans="1:18" x14ac:dyDescent="0.2">
      <c r="C545" s="45">
        <v>8</v>
      </c>
      <c r="D545" s="45">
        <v>2.1800000000000002</v>
      </c>
      <c r="E545" s="45">
        <v>2377</v>
      </c>
      <c r="F545" s="45">
        <v>2065</v>
      </c>
      <c r="G545" s="45">
        <v>512</v>
      </c>
      <c r="H545" s="45">
        <f t="shared" si="182"/>
        <v>312</v>
      </c>
      <c r="I545" s="45">
        <f t="shared" si="183"/>
        <v>49.883091880368859</v>
      </c>
      <c r="J545" s="45">
        <v>0</v>
      </c>
      <c r="K545" s="45">
        <f t="shared" si="186"/>
        <v>49.883091880368859</v>
      </c>
      <c r="L545" s="45">
        <f t="shared" si="187"/>
        <v>39</v>
      </c>
      <c r="M545" s="45">
        <f t="shared" si="188"/>
        <v>14.998427427627611</v>
      </c>
      <c r="N545" s="45">
        <f t="shared" si="184"/>
        <v>2.2394661633444919</v>
      </c>
      <c r="O545" s="45">
        <f t="shared" si="185"/>
        <v>5.9466163344491729E-2</v>
      </c>
      <c r="Q545" s="45">
        <f t="shared" si="189"/>
        <v>8.18</v>
      </c>
      <c r="R545" s="45">
        <f t="shared" si="190"/>
        <v>8.5070191753225544</v>
      </c>
    </row>
    <row r="546" spans="1:18" x14ac:dyDescent="0.2">
      <c r="C546" s="45">
        <v>9</v>
      </c>
      <c r="D546" s="45">
        <v>4.29</v>
      </c>
      <c r="E546" s="45">
        <v>2576</v>
      </c>
      <c r="F546" s="45">
        <v>2065</v>
      </c>
      <c r="G546" s="45">
        <v>512</v>
      </c>
      <c r="H546" s="45">
        <f t="shared" si="182"/>
        <v>511</v>
      </c>
      <c r="I546" s="45">
        <f t="shared" si="183"/>
        <v>54.168418002694253</v>
      </c>
      <c r="J546" s="45">
        <v>0</v>
      </c>
      <c r="K546" s="45">
        <f t="shared" si="186"/>
        <v>54.168418002694253</v>
      </c>
      <c r="L546" s="45">
        <f t="shared" si="187"/>
        <v>63.875</v>
      </c>
      <c r="M546" s="45">
        <f t="shared" si="188"/>
        <v>17.141090488790311</v>
      </c>
      <c r="N546" s="45">
        <f t="shared" si="184"/>
        <v>4.3411560498001727</v>
      </c>
      <c r="O546" s="45">
        <f t="shared" si="185"/>
        <v>5.1156049800172632E-2</v>
      </c>
      <c r="Q546" s="45">
        <f t="shared" si="189"/>
        <v>10.29</v>
      </c>
      <c r="R546" s="45">
        <f t="shared" si="190"/>
        <v>10.649682236485255</v>
      </c>
    </row>
    <row r="547" spans="1:18" x14ac:dyDescent="0.2">
      <c r="C547" s="45">
        <v>10</v>
      </c>
      <c r="D547" s="45">
        <v>5.15</v>
      </c>
      <c r="E547" s="45">
        <v>2691</v>
      </c>
      <c r="F547" s="45">
        <v>2065</v>
      </c>
      <c r="G547" s="45">
        <v>512</v>
      </c>
      <c r="H547" s="45">
        <f t="shared" si="182"/>
        <v>626</v>
      </c>
      <c r="I547" s="45">
        <f t="shared" si="183"/>
        <v>55.931486664208592</v>
      </c>
      <c r="J547" s="45">
        <v>0</v>
      </c>
      <c r="K547" s="45">
        <f t="shared" si="186"/>
        <v>55.931486664208592</v>
      </c>
      <c r="L547" s="45">
        <f t="shared" si="187"/>
        <v>78.25</v>
      </c>
      <c r="M547" s="45">
        <f t="shared" si="188"/>
        <v>18.022624819547481</v>
      </c>
      <c r="N547" s="45">
        <f t="shared" si="184"/>
        <v>5.2058331990438127</v>
      </c>
      <c r="O547" s="45">
        <f t="shared" si="185"/>
        <v>5.5833199043812343E-2</v>
      </c>
      <c r="Q547" s="45">
        <f t="shared" si="189"/>
        <v>11.15</v>
      </c>
      <c r="R547" s="45">
        <f t="shared" si="190"/>
        <v>11.531216567242424</v>
      </c>
    </row>
    <row r="548" spans="1:18" x14ac:dyDescent="0.2">
      <c r="C548" s="45">
        <v>11</v>
      </c>
      <c r="D548" s="45">
        <v>6.21</v>
      </c>
      <c r="E548" s="45">
        <v>2875</v>
      </c>
      <c r="F548" s="45">
        <v>2065</v>
      </c>
      <c r="G548" s="45">
        <v>512</v>
      </c>
      <c r="H548" s="45">
        <f t="shared" si="182"/>
        <v>810</v>
      </c>
      <c r="I548" s="45">
        <f t="shared" si="183"/>
        <v>58.169700377573001</v>
      </c>
      <c r="J548" s="45">
        <v>0</v>
      </c>
      <c r="K548" s="45">
        <f t="shared" si="186"/>
        <v>58.169700377573001</v>
      </c>
      <c r="L548" s="45">
        <f t="shared" si="187"/>
        <v>101.25</v>
      </c>
      <c r="M548" s="45">
        <f t="shared" si="188"/>
        <v>19.141731676229682</v>
      </c>
      <c r="N548" s="45">
        <f t="shared" si="184"/>
        <v>6.3035398824622888</v>
      </c>
      <c r="O548" s="45">
        <f t="shared" si="185"/>
        <v>9.3539882462288837E-2</v>
      </c>
      <c r="Q548" s="45">
        <f t="shared" si="189"/>
        <v>12.21</v>
      </c>
      <c r="R548" s="45">
        <f t="shared" si="190"/>
        <v>12.650323423924625</v>
      </c>
    </row>
    <row r="549" spans="1:18" x14ac:dyDescent="0.2">
      <c r="C549" s="45">
        <v>12</v>
      </c>
      <c r="D549" s="45">
        <v>7.4</v>
      </c>
      <c r="E549" s="45">
        <v>3140</v>
      </c>
      <c r="F549" s="45">
        <v>2065</v>
      </c>
      <c r="G549" s="45">
        <v>510</v>
      </c>
      <c r="H549" s="45">
        <f t="shared" si="182"/>
        <v>1075</v>
      </c>
      <c r="I549" s="45">
        <f t="shared" si="183"/>
        <v>60.628169285032484</v>
      </c>
      <c r="J549" s="45">
        <v>0</v>
      </c>
      <c r="K549" s="45">
        <f t="shared" si="186"/>
        <v>60.628169285032484</v>
      </c>
      <c r="L549" s="45">
        <f t="shared" si="187"/>
        <v>134.375</v>
      </c>
      <c r="M549" s="45">
        <f t="shared" si="188"/>
        <v>20.370966129959424</v>
      </c>
      <c r="N549" s="45">
        <f t="shared" si="184"/>
        <v>7.5092682427975674</v>
      </c>
      <c r="O549" s="45">
        <f t="shared" si="185"/>
        <v>0.10926824279756708</v>
      </c>
      <c r="Q549" s="45">
        <f t="shared" si="189"/>
        <v>13.4</v>
      </c>
      <c r="R549" s="45">
        <f t="shared" si="190"/>
        <v>13.879557877654367</v>
      </c>
    </row>
    <row r="550" spans="1:18" x14ac:dyDescent="0.2">
      <c r="C550" s="45">
        <v>13</v>
      </c>
      <c r="D550" s="45">
        <v>8.43</v>
      </c>
      <c r="E550" s="45">
        <v>3441</v>
      </c>
      <c r="F550" s="45">
        <v>2065</v>
      </c>
      <c r="G550" s="45">
        <v>510</v>
      </c>
      <c r="H550" s="45">
        <f t="shared" si="182"/>
        <v>1376</v>
      </c>
      <c r="I550" s="45">
        <f t="shared" si="183"/>
        <v>62.772368677989846</v>
      </c>
      <c r="J550" s="45">
        <v>0</v>
      </c>
      <c r="K550" s="45">
        <f t="shared" si="186"/>
        <v>62.772368677989846</v>
      </c>
      <c r="L550" s="45">
        <f t="shared" si="187"/>
        <v>172</v>
      </c>
      <c r="M550" s="45">
        <f t="shared" si="188"/>
        <v>21.443065826438108</v>
      </c>
      <c r="N550" s="45">
        <f t="shared" si="184"/>
        <v>8.5608666626344032</v>
      </c>
      <c r="O550" s="45">
        <f t="shared" si="185"/>
        <v>0.1308666626344035</v>
      </c>
      <c r="Q550" s="45">
        <f t="shared" si="189"/>
        <v>14.43</v>
      </c>
      <c r="R550" s="45">
        <f t="shared" si="190"/>
        <v>14.951657574133051</v>
      </c>
    </row>
    <row r="551" spans="1:18" x14ac:dyDescent="0.2">
      <c r="C551" s="45">
        <v>14</v>
      </c>
      <c r="D551" s="45">
        <v>9.58</v>
      </c>
      <c r="E551" s="45">
        <v>3870</v>
      </c>
      <c r="F551" s="45">
        <v>2065</v>
      </c>
      <c r="G551" s="45">
        <v>511</v>
      </c>
      <c r="H551" s="45">
        <f t="shared" si="182"/>
        <v>1805</v>
      </c>
      <c r="I551" s="45">
        <f t="shared" si="183"/>
        <v>65.129544124833544</v>
      </c>
      <c r="J551" s="45">
        <v>0</v>
      </c>
      <c r="K551" s="45">
        <f t="shared" si="186"/>
        <v>65.129544124833544</v>
      </c>
      <c r="L551" s="45">
        <f t="shared" si="187"/>
        <v>225.625</v>
      </c>
      <c r="M551" s="45">
        <f t="shared" si="188"/>
        <v>22.621653549859953</v>
      </c>
      <c r="N551" s="45">
        <f t="shared" si="184"/>
        <v>9.716916787133389</v>
      </c>
      <c r="O551" s="45">
        <f t="shared" si="185"/>
        <v>0.13691678713338895</v>
      </c>
      <c r="Q551" s="45">
        <f t="shared" si="189"/>
        <v>15.58</v>
      </c>
      <c r="R551" s="45">
        <f t="shared" si="190"/>
        <v>16.130245297554897</v>
      </c>
    </row>
    <row r="552" spans="1:18" x14ac:dyDescent="0.2">
      <c r="C552" s="45">
        <v>15</v>
      </c>
      <c r="D552" s="45">
        <v>10.57</v>
      </c>
      <c r="E552" s="45">
        <v>4359</v>
      </c>
      <c r="F552" s="45">
        <v>2065</v>
      </c>
      <c r="G552" s="45">
        <v>511</v>
      </c>
      <c r="H552" s="45">
        <f t="shared" si="182"/>
        <v>2294</v>
      </c>
      <c r="I552" s="45">
        <f t="shared" si="183"/>
        <v>67.211868271304979</v>
      </c>
      <c r="J552" s="45">
        <v>0</v>
      </c>
      <c r="K552" s="45">
        <f t="shared" si="186"/>
        <v>67.211868271304979</v>
      </c>
      <c r="L552" s="45">
        <f t="shared" si="187"/>
        <v>286.75</v>
      </c>
      <c r="M552" s="45">
        <f t="shared" si="188"/>
        <v>23.662815623095671</v>
      </c>
      <c r="N552" s="45">
        <f>E$532*M552+F$532</f>
        <v>10.738169189876228</v>
      </c>
      <c r="O552" s="45">
        <f t="shared" si="185"/>
        <v>0.16816918987622742</v>
      </c>
      <c r="Q552" s="45">
        <f t="shared" si="189"/>
        <v>16.57</v>
      </c>
      <c r="R552" s="45">
        <f t="shared" si="190"/>
        <v>17.171407370790615</v>
      </c>
    </row>
    <row r="553" spans="1:18" x14ac:dyDescent="0.2">
      <c r="A553" s="36"/>
      <c r="B553" s="36"/>
      <c r="C553" s="36">
        <v>16</v>
      </c>
      <c r="D553" s="36">
        <v>11.68</v>
      </c>
      <c r="E553" s="36">
        <v>2269</v>
      </c>
      <c r="F553" s="36">
        <v>2065</v>
      </c>
      <c r="G553" s="36">
        <v>511</v>
      </c>
      <c r="H553" s="36">
        <f t="shared" si="182"/>
        <v>204</v>
      </c>
      <c r="I553" s="36">
        <f t="shared" si="183"/>
        <v>46.192603348517977</v>
      </c>
      <c r="J553" s="36">
        <v>21</v>
      </c>
      <c r="K553" s="36">
        <f t="shared" si="186"/>
        <v>67.192603348517977</v>
      </c>
      <c r="L553" s="36">
        <f t="shared" si="187"/>
        <v>25.5</v>
      </c>
      <c r="M553" s="36">
        <f t="shared" si="188"/>
        <v>13.15318316170217</v>
      </c>
      <c r="N553" s="36">
        <f>E$531*M553+F$531</f>
        <v>11.75223065239013</v>
      </c>
      <c r="O553" s="36">
        <f t="shared" si="185"/>
        <v>7.2230652390130601E-2</v>
      </c>
      <c r="Q553" s="45">
        <f t="shared" si="189"/>
        <v>17.68</v>
      </c>
      <c r="R553" s="45">
        <f t="shared" si="190"/>
        <v>6.6617749093971126</v>
      </c>
    </row>
    <row r="554" spans="1:18" x14ac:dyDescent="0.2">
      <c r="C554" s="45">
        <v>17</v>
      </c>
      <c r="D554" s="45">
        <v>12.89</v>
      </c>
      <c r="E554" s="45">
        <v>2339</v>
      </c>
      <c r="F554" s="45">
        <v>2065</v>
      </c>
      <c r="G554" s="45">
        <v>512</v>
      </c>
      <c r="H554" s="45">
        <f t="shared" si="182"/>
        <v>274</v>
      </c>
      <c r="I554" s="45">
        <f t="shared" si="183"/>
        <v>48.755011256407755</v>
      </c>
      <c r="J554" s="45">
        <v>21</v>
      </c>
      <c r="K554" s="45">
        <f t="shared" si="186"/>
        <v>69.755011256407755</v>
      </c>
      <c r="L554" s="45">
        <f t="shared" si="187"/>
        <v>34.25</v>
      </c>
      <c r="M554" s="45">
        <f t="shared" si="188"/>
        <v>14.434387115647063</v>
      </c>
      <c r="N554" s="36">
        <f t="shared" ref="N554:N561" si="191">E$531*M554+F$531</f>
        <v>12.968655817072809</v>
      </c>
      <c r="O554" s="45">
        <f t="shared" si="185"/>
        <v>7.8655817072808887E-2</v>
      </c>
      <c r="Q554" s="45">
        <f t="shared" si="189"/>
        <v>18.89</v>
      </c>
      <c r="R554" s="45">
        <f t="shared" si="190"/>
        <v>7.9429788633420051</v>
      </c>
    </row>
    <row r="555" spans="1:18" x14ac:dyDescent="0.2">
      <c r="C555" s="45">
        <v>18</v>
      </c>
      <c r="D555" s="45">
        <v>14</v>
      </c>
      <c r="E555" s="45">
        <v>2419</v>
      </c>
      <c r="F555" s="45">
        <v>2065</v>
      </c>
      <c r="G555" s="45">
        <v>511</v>
      </c>
      <c r="H555" s="45">
        <f t="shared" si="182"/>
        <v>354</v>
      </c>
      <c r="I555" s="45">
        <f t="shared" si="183"/>
        <v>50.980065240515756</v>
      </c>
      <c r="J555" s="45">
        <v>21</v>
      </c>
      <c r="K555" s="45">
        <f t="shared" si="186"/>
        <v>71.980065240515756</v>
      </c>
      <c r="L555" s="45">
        <f t="shared" si="187"/>
        <v>44.25</v>
      </c>
      <c r="M555" s="45">
        <f t="shared" si="188"/>
        <v>15.546914107701062</v>
      </c>
      <c r="N555" s="36">
        <f t="shared" si="191"/>
        <v>14.024932474162661</v>
      </c>
      <c r="O555" s="45">
        <f t="shared" si="185"/>
        <v>2.4932474162660867E-2</v>
      </c>
      <c r="Q555" s="45">
        <f t="shared" si="189"/>
        <v>20</v>
      </c>
      <c r="R555" s="45">
        <f t="shared" si="190"/>
        <v>9.0555058553960031</v>
      </c>
    </row>
    <row r="556" spans="1:18" x14ac:dyDescent="0.2">
      <c r="C556" s="45">
        <v>19</v>
      </c>
      <c r="D556" s="45">
        <v>15.18</v>
      </c>
      <c r="E556" s="45">
        <v>2536</v>
      </c>
      <c r="F556" s="45">
        <v>2065</v>
      </c>
      <c r="G556" s="45">
        <v>513</v>
      </c>
      <c r="H556" s="45">
        <f t="shared" si="182"/>
        <v>471</v>
      </c>
      <c r="I556" s="45">
        <f t="shared" si="183"/>
        <v>53.460418142577922</v>
      </c>
      <c r="J556" s="45">
        <v>21</v>
      </c>
      <c r="K556" s="45">
        <f t="shared" si="186"/>
        <v>74.460418142577922</v>
      </c>
      <c r="L556" s="45">
        <f t="shared" si="187"/>
        <v>58.875</v>
      </c>
      <c r="M556" s="45">
        <f t="shared" si="188"/>
        <v>16.787090558732146</v>
      </c>
      <c r="N556" s="36">
        <f t="shared" si="191"/>
        <v>15.20240452225935</v>
      </c>
      <c r="O556" s="45">
        <f t="shared" si="185"/>
        <v>2.2404522259350301E-2</v>
      </c>
      <c r="Q556" s="45">
        <f t="shared" si="189"/>
        <v>21.18</v>
      </c>
      <c r="R556" s="45">
        <f t="shared" si="190"/>
        <v>10.295682306427089</v>
      </c>
    </row>
    <row r="557" spans="1:18" x14ac:dyDescent="0.2">
      <c r="A557" s="45" t="s">
        <v>135</v>
      </c>
      <c r="C557" s="45">
        <v>20</v>
      </c>
      <c r="D557" s="45">
        <v>16.04</v>
      </c>
      <c r="E557" s="45">
        <v>2645</v>
      </c>
      <c r="F557" s="45">
        <v>2065</v>
      </c>
      <c r="G557" s="45">
        <v>513</v>
      </c>
      <c r="H557" s="45">
        <f t="shared" si="182"/>
        <v>580</v>
      </c>
      <c r="I557" s="45">
        <f t="shared" si="183"/>
        <v>55.268559871258745</v>
      </c>
      <c r="J557" s="45">
        <v>21</v>
      </c>
      <c r="K557" s="45">
        <f t="shared" si="186"/>
        <v>76.268559871258745</v>
      </c>
      <c r="L557" s="45">
        <f t="shared" si="187"/>
        <v>72.5</v>
      </c>
      <c r="M557" s="45">
        <f t="shared" si="188"/>
        <v>17.691161423072558</v>
      </c>
      <c r="N557" s="36">
        <f t="shared" si="191"/>
        <v>16.060764775249485</v>
      </c>
      <c r="O557" s="45">
        <f t="shared" si="185"/>
        <v>2.0764775249485723E-2</v>
      </c>
      <c r="Q557" s="45">
        <f t="shared" si="189"/>
        <v>22.04</v>
      </c>
      <c r="R557" s="45">
        <f t="shared" si="190"/>
        <v>11.199753170767501</v>
      </c>
    </row>
    <row r="558" spans="1:18" x14ac:dyDescent="0.2">
      <c r="A558" s="45">
        <v>17.2</v>
      </c>
      <c r="B558" s="45">
        <v>2831</v>
      </c>
      <c r="C558" s="45">
        <v>21</v>
      </c>
      <c r="D558" s="45">
        <v>17.170000000000002</v>
      </c>
      <c r="E558" s="45">
        <v>2820</v>
      </c>
      <c r="F558" s="45">
        <v>2065</v>
      </c>
      <c r="G558" s="45">
        <v>512</v>
      </c>
      <c r="H558" s="45">
        <f t="shared" si="182"/>
        <v>755</v>
      </c>
      <c r="I558" s="45">
        <f t="shared" si="183"/>
        <v>57.558939032583766</v>
      </c>
      <c r="J558" s="45">
        <v>21</v>
      </c>
      <c r="K558" s="45">
        <f t="shared" si="186"/>
        <v>78.558939032583766</v>
      </c>
      <c r="L558" s="45">
        <f t="shared" si="187"/>
        <v>94.375</v>
      </c>
      <c r="M558" s="45">
        <f t="shared" si="188"/>
        <v>18.836351003735064</v>
      </c>
      <c r="N558" s="36">
        <f t="shared" si="191"/>
        <v>17.148052571982426</v>
      </c>
      <c r="O558" s="45">
        <f t="shared" si="185"/>
        <v>-2.1947428017575987E-2</v>
      </c>
      <c r="Q558" s="45">
        <f t="shared" si="189"/>
        <v>23.17</v>
      </c>
      <c r="R558" s="45">
        <f t="shared" si="190"/>
        <v>12.344942751430008</v>
      </c>
    </row>
    <row r="559" spans="1:18" x14ac:dyDescent="0.2">
      <c r="C559" s="45">
        <v>22</v>
      </c>
      <c r="D559" s="45">
        <v>18.27</v>
      </c>
      <c r="E559" s="45">
        <v>3062</v>
      </c>
      <c r="F559" s="45">
        <v>2065</v>
      </c>
      <c r="G559" s="45">
        <v>513</v>
      </c>
      <c r="H559" s="45">
        <f t="shared" si="182"/>
        <v>997</v>
      </c>
      <c r="I559" s="45">
        <f t="shared" si="183"/>
        <v>59.973903166233114</v>
      </c>
      <c r="J559" s="45">
        <v>21</v>
      </c>
      <c r="K559" s="45">
        <f t="shared" si="186"/>
        <v>80.973903166233114</v>
      </c>
      <c r="L559" s="45">
        <f t="shared" si="187"/>
        <v>124.625</v>
      </c>
      <c r="M559" s="45">
        <f t="shared" si="188"/>
        <v>20.043833070559742</v>
      </c>
      <c r="N559" s="36">
        <f t="shared" si="191"/>
        <v>18.294483292451282</v>
      </c>
      <c r="O559" s="45">
        <f t="shared" si="185"/>
        <v>2.4483292451282779E-2</v>
      </c>
      <c r="Q559" s="45">
        <f t="shared" si="189"/>
        <v>24.27</v>
      </c>
      <c r="R559" s="45">
        <f t="shared" si="190"/>
        <v>13.552424818254686</v>
      </c>
    </row>
    <row r="560" spans="1:18" x14ac:dyDescent="0.2">
      <c r="C560" s="45">
        <v>23</v>
      </c>
      <c r="D560" s="45">
        <v>19.37</v>
      </c>
      <c r="E560" s="45">
        <v>3396</v>
      </c>
      <c r="F560" s="45">
        <v>2065</v>
      </c>
      <c r="G560" s="45">
        <v>514</v>
      </c>
      <c r="H560" s="45">
        <f t="shared" si="182"/>
        <v>1331</v>
      </c>
      <c r="I560" s="45">
        <f t="shared" si="183"/>
        <v>62.483561109493508</v>
      </c>
      <c r="J560" s="45">
        <v>21</v>
      </c>
      <c r="K560" s="45">
        <f t="shared" si="186"/>
        <v>83.483561109493508</v>
      </c>
      <c r="L560" s="45">
        <f t="shared" si="187"/>
        <v>166.375</v>
      </c>
      <c r="M560" s="45">
        <f t="shared" si="188"/>
        <v>21.298662042189935</v>
      </c>
      <c r="N560" s="36">
        <f t="shared" si="191"/>
        <v>19.485867016926981</v>
      </c>
      <c r="O560" s="45">
        <f t="shared" si="185"/>
        <v>0.11586701692698043</v>
      </c>
      <c r="Q560" s="45">
        <f t="shared" si="189"/>
        <v>25.37</v>
      </c>
      <c r="R560" s="45">
        <f t="shared" si="190"/>
        <v>14.807253789884879</v>
      </c>
    </row>
    <row r="561" spans="1:18" x14ac:dyDescent="0.2">
      <c r="C561" s="45">
        <v>24</v>
      </c>
      <c r="D561" s="45">
        <v>20.9</v>
      </c>
      <c r="E561" s="45">
        <v>4067</v>
      </c>
      <c r="F561" s="45">
        <v>2065</v>
      </c>
      <c r="G561" s="45">
        <v>513</v>
      </c>
      <c r="H561" s="45">
        <f t="shared" si="182"/>
        <v>2002</v>
      </c>
      <c r="I561" s="45">
        <f t="shared" si="183"/>
        <v>66.029281462865995</v>
      </c>
      <c r="J561" s="45">
        <v>21</v>
      </c>
      <c r="K561" s="45">
        <f t="shared" si="186"/>
        <v>87.029281462865995</v>
      </c>
      <c r="L561" s="45">
        <f t="shared" si="187"/>
        <v>250.25</v>
      </c>
      <c r="M561" s="45">
        <f t="shared" si="188"/>
        <v>23.071522218876183</v>
      </c>
      <c r="N561" s="36">
        <f t="shared" si="191"/>
        <v>21.16908983695091</v>
      </c>
      <c r="O561" s="45">
        <f t="shared" si="185"/>
        <v>0.26908983695091138</v>
      </c>
      <c r="Q561" s="45">
        <f t="shared" si="189"/>
        <v>26.9</v>
      </c>
      <c r="R561" s="45">
        <f t="shared" si="190"/>
        <v>16.580113966571126</v>
      </c>
    </row>
    <row r="565" spans="1:18" x14ac:dyDescent="0.2">
      <c r="A565" s="9" t="s">
        <v>134</v>
      </c>
      <c r="B565" s="45" t="s">
        <v>7</v>
      </c>
      <c r="C565" s="45" t="s">
        <v>3</v>
      </c>
      <c r="D565" s="45" t="s">
        <v>5</v>
      </c>
      <c r="E565" s="45" t="s">
        <v>4</v>
      </c>
      <c r="F565" s="45" t="s">
        <v>6</v>
      </c>
      <c r="G565" s="45" t="s">
        <v>8</v>
      </c>
      <c r="H565" s="45" t="s">
        <v>10</v>
      </c>
      <c r="I565" s="45" t="s">
        <v>11</v>
      </c>
      <c r="J565" s="45" t="s">
        <v>35</v>
      </c>
      <c r="K565" s="45" t="s">
        <v>36</v>
      </c>
      <c r="L565" s="45" t="s">
        <v>56</v>
      </c>
      <c r="M565" s="45" t="s">
        <v>11</v>
      </c>
      <c r="O565" s="45" t="s">
        <v>57</v>
      </c>
    </row>
    <row r="566" spans="1:18" x14ac:dyDescent="0.2">
      <c r="C566" s="45">
        <v>0</v>
      </c>
      <c r="D566" s="45">
        <v>-5.45</v>
      </c>
      <c r="E566" s="45">
        <v>2113</v>
      </c>
      <c r="F566" s="45">
        <v>2065</v>
      </c>
      <c r="G566" s="45">
        <v>509</v>
      </c>
      <c r="H566" s="45">
        <f t="shared" ref="H566:H590" si="192">E566-F566</f>
        <v>48</v>
      </c>
      <c r="I566" s="45">
        <f t="shared" ref="I566:I590" si="193">20*LOG10(H566)</f>
        <v>33.624824747511745</v>
      </c>
      <c r="J566" s="45">
        <v>0</v>
      </c>
      <c r="K566" s="45">
        <f>I566+J566</f>
        <v>33.624824747511745</v>
      </c>
      <c r="L566" s="45">
        <f>H566/8</f>
        <v>6</v>
      </c>
      <c r="M566" s="45">
        <f>10*LOG10(L566*830/1024)</f>
        <v>6.8692938611990559</v>
      </c>
      <c r="N566" s="45">
        <f t="shared" ref="N566:N580" si="194">E$532*M566+F$532</f>
        <v>-5.734217665852281</v>
      </c>
      <c r="O566" s="45">
        <f t="shared" ref="O566:O590" si="195">N566-D566</f>
        <v>-0.28421766585228081</v>
      </c>
      <c r="Q566" s="45">
        <f>D566-D$566</f>
        <v>0</v>
      </c>
      <c r="R566" s="45">
        <f>M566-M$566</f>
        <v>0</v>
      </c>
    </row>
    <row r="567" spans="1:18" x14ac:dyDescent="0.2">
      <c r="C567" s="45">
        <v>1</v>
      </c>
      <c r="D567" s="45">
        <v>-4.3499999999999996</v>
      </c>
      <c r="E567" s="45">
        <v>2128</v>
      </c>
      <c r="F567" s="45">
        <v>2065</v>
      </c>
      <c r="G567" s="45">
        <v>510</v>
      </c>
      <c r="H567" s="45">
        <f t="shared" si="192"/>
        <v>63</v>
      </c>
      <c r="I567" s="45">
        <f t="shared" si="193"/>
        <v>35.986810989071635</v>
      </c>
      <c r="J567" s="45">
        <v>0</v>
      </c>
      <c r="K567" s="45">
        <f t="shared" ref="K567:K590" si="196">I567+J567</f>
        <v>35.986810989071635</v>
      </c>
      <c r="L567" s="45">
        <f t="shared" ref="L567:L590" si="197">H567/8</f>
        <v>7.875</v>
      </c>
      <c r="M567" s="45">
        <f t="shared" ref="M567:M590" si="198">10*LOG10(L567*830/1024)</f>
        <v>8.0502869819789993</v>
      </c>
      <c r="N567" s="45">
        <f t="shared" si="194"/>
        <v>-4.5758081413187996</v>
      </c>
      <c r="O567" s="45">
        <f t="shared" si="195"/>
        <v>-0.2258081413188</v>
      </c>
      <c r="Q567" s="45">
        <f t="shared" ref="Q567:Q590" si="199">D567-D$566</f>
        <v>1.1000000000000005</v>
      </c>
      <c r="R567" s="45">
        <f t="shared" ref="R567:R590" si="200">M567-M$566</f>
        <v>1.1809931207799433</v>
      </c>
    </row>
    <row r="568" spans="1:18" x14ac:dyDescent="0.2">
      <c r="C568" s="45">
        <v>2</v>
      </c>
      <c r="D568" s="45">
        <v>-3.4</v>
      </c>
      <c r="E568" s="45">
        <v>2150</v>
      </c>
      <c r="F568" s="45">
        <v>2065</v>
      </c>
      <c r="G568" s="45">
        <v>510</v>
      </c>
      <c r="H568" s="45">
        <f t="shared" si="192"/>
        <v>85</v>
      </c>
      <c r="I568" s="45">
        <f t="shared" si="193"/>
        <v>38.58837851428585</v>
      </c>
      <c r="J568" s="45">
        <v>0</v>
      </c>
      <c r="K568" s="45">
        <f t="shared" si="196"/>
        <v>38.58837851428585</v>
      </c>
      <c r="L568" s="45">
        <f t="shared" si="197"/>
        <v>10.625</v>
      </c>
      <c r="M568" s="45">
        <f t="shared" si="198"/>
        <v>9.3510707445861101</v>
      </c>
      <c r="N568" s="45">
        <f t="shared" si="194"/>
        <v>-3.2998986771151149</v>
      </c>
      <c r="O568" s="45">
        <f t="shared" si="195"/>
        <v>0.10010132288488505</v>
      </c>
      <c r="Q568" s="45">
        <f t="shared" si="199"/>
        <v>2.0500000000000003</v>
      </c>
      <c r="R568" s="45">
        <f t="shared" si="200"/>
        <v>2.4817768833870542</v>
      </c>
    </row>
    <row r="569" spans="1:18" x14ac:dyDescent="0.2">
      <c r="C569" s="45">
        <v>3</v>
      </c>
      <c r="D569" s="45">
        <v>-2.6</v>
      </c>
      <c r="E569" s="45">
        <v>2165</v>
      </c>
      <c r="F569" s="45">
        <v>2065</v>
      </c>
      <c r="G569" s="45">
        <v>510</v>
      </c>
      <c r="H569" s="45">
        <f t="shared" si="192"/>
        <v>100</v>
      </c>
      <c r="I569" s="45">
        <f t="shared" si="193"/>
        <v>40</v>
      </c>
      <c r="J569" s="45">
        <v>0</v>
      </c>
      <c r="K569" s="45">
        <f t="shared" si="196"/>
        <v>40</v>
      </c>
      <c r="L569" s="45">
        <f t="shared" si="197"/>
        <v>12.5</v>
      </c>
      <c r="M569" s="45">
        <f t="shared" si="198"/>
        <v>10.056881487443183</v>
      </c>
      <c r="N569" s="45">
        <f t="shared" si="194"/>
        <v>-2.6075848332345331</v>
      </c>
      <c r="O569" s="45">
        <f t="shared" si="195"/>
        <v>-7.5848332345329617E-3</v>
      </c>
      <c r="Q569" s="45">
        <f t="shared" si="199"/>
        <v>2.85</v>
      </c>
      <c r="R569" s="45">
        <f t="shared" si="200"/>
        <v>3.1875876262441274</v>
      </c>
    </row>
    <row r="570" spans="1:18" x14ac:dyDescent="0.2">
      <c r="C570" s="45">
        <v>4</v>
      </c>
      <c r="D570" s="45">
        <v>-1.53</v>
      </c>
      <c r="E570" s="45">
        <v>2195</v>
      </c>
      <c r="F570" s="45">
        <v>2065</v>
      </c>
      <c r="G570" s="45">
        <v>510</v>
      </c>
      <c r="H570" s="45">
        <f t="shared" si="192"/>
        <v>130</v>
      </c>
      <c r="I570" s="45">
        <f t="shared" si="193"/>
        <v>42.278867046136739</v>
      </c>
      <c r="J570" s="45">
        <v>0</v>
      </c>
      <c r="K570" s="45">
        <f t="shared" si="196"/>
        <v>42.278867046136739</v>
      </c>
      <c r="L570" s="45">
        <f t="shared" si="197"/>
        <v>16.25</v>
      </c>
      <c r="M570" s="45">
        <f t="shared" si="198"/>
        <v>11.196315010511551</v>
      </c>
      <c r="N570" s="45">
        <f t="shared" si="194"/>
        <v>-1.4899401810595592</v>
      </c>
      <c r="O570" s="45">
        <f t="shared" si="195"/>
        <v>4.0059818940440861E-2</v>
      </c>
      <c r="Q570" s="45">
        <f t="shared" si="199"/>
        <v>3.92</v>
      </c>
      <c r="R570" s="45">
        <f t="shared" si="200"/>
        <v>4.327021149312495</v>
      </c>
    </row>
    <row r="571" spans="1:18" x14ac:dyDescent="0.2">
      <c r="C571" s="45">
        <v>5</v>
      </c>
      <c r="D571" s="45">
        <v>-0.56999999999999995</v>
      </c>
      <c r="E571" s="45">
        <v>2231</v>
      </c>
      <c r="F571" s="45">
        <v>2065</v>
      </c>
      <c r="G571" s="45">
        <v>510</v>
      </c>
      <c r="H571" s="45">
        <f t="shared" si="192"/>
        <v>166</v>
      </c>
      <c r="I571" s="45">
        <f t="shared" si="193"/>
        <v>44.4021617608011</v>
      </c>
      <c r="J571" s="45">
        <v>0</v>
      </c>
      <c r="K571" s="45">
        <f t="shared" si="196"/>
        <v>44.4021617608011</v>
      </c>
      <c r="L571" s="45">
        <f t="shared" si="197"/>
        <v>20.75</v>
      </c>
      <c r="M571" s="45">
        <f t="shared" si="198"/>
        <v>12.257962367843735</v>
      </c>
      <c r="N571" s="45">
        <f t="shared" si="194"/>
        <v>-0.44859422502451274</v>
      </c>
      <c r="O571" s="45">
        <f t="shared" si="195"/>
        <v>0.12140577497548721</v>
      </c>
      <c r="Q571" s="45">
        <f t="shared" si="199"/>
        <v>4.88</v>
      </c>
      <c r="R571" s="45">
        <f t="shared" si="200"/>
        <v>5.3886685066446791</v>
      </c>
    </row>
    <row r="572" spans="1:18" x14ac:dyDescent="0.2">
      <c r="C572" s="45">
        <v>6</v>
      </c>
      <c r="D572" s="45">
        <v>0.56999999999999995</v>
      </c>
      <c r="E572" s="45">
        <v>2283</v>
      </c>
      <c r="F572" s="45">
        <v>2065</v>
      </c>
      <c r="G572" s="45">
        <v>510</v>
      </c>
      <c r="H572" s="45">
        <f t="shared" si="192"/>
        <v>218</v>
      </c>
      <c r="I572" s="45">
        <f t="shared" si="193"/>
        <v>46.769129872092094</v>
      </c>
      <c r="J572" s="45">
        <v>0</v>
      </c>
      <c r="K572" s="45">
        <f t="shared" si="196"/>
        <v>46.769129872092094</v>
      </c>
      <c r="L572" s="45">
        <f t="shared" si="197"/>
        <v>27.25</v>
      </c>
      <c r="M572" s="45">
        <f t="shared" si="198"/>
        <v>13.441446423489232</v>
      </c>
      <c r="N572" s="45">
        <f t="shared" si="194"/>
        <v>0.71225860135592889</v>
      </c>
      <c r="O572" s="45">
        <f t="shared" si="195"/>
        <v>0.14225860135592894</v>
      </c>
      <c r="Q572" s="45">
        <f t="shared" si="199"/>
        <v>6.0200000000000005</v>
      </c>
      <c r="R572" s="45">
        <f t="shared" si="200"/>
        <v>6.5721525622901762</v>
      </c>
    </row>
    <row r="573" spans="1:18" x14ac:dyDescent="0.2">
      <c r="C573" s="45">
        <v>7</v>
      </c>
      <c r="D573" s="45">
        <v>1.65</v>
      </c>
      <c r="E573" s="45">
        <v>2345</v>
      </c>
      <c r="F573" s="45">
        <v>2065</v>
      </c>
      <c r="G573" s="45">
        <v>510</v>
      </c>
      <c r="H573" s="45">
        <f t="shared" si="192"/>
        <v>280</v>
      </c>
      <c r="I573" s="45">
        <f t="shared" si="193"/>
        <v>48.943160626844389</v>
      </c>
      <c r="J573" s="45">
        <v>0</v>
      </c>
      <c r="K573" s="45">
        <f t="shared" si="196"/>
        <v>48.943160626844389</v>
      </c>
      <c r="L573" s="45">
        <f t="shared" si="197"/>
        <v>35</v>
      </c>
      <c r="M573" s="45">
        <f t="shared" si="198"/>
        <v>14.528461800865376</v>
      </c>
      <c r="N573" s="45">
        <f t="shared" si="194"/>
        <v>1.7784874762839067</v>
      </c>
      <c r="O573" s="45">
        <f t="shared" si="195"/>
        <v>0.12848747628390678</v>
      </c>
      <c r="Q573" s="45">
        <f t="shared" si="199"/>
        <v>7.1</v>
      </c>
      <c r="R573" s="45">
        <f t="shared" si="200"/>
        <v>7.6591679396663199</v>
      </c>
    </row>
    <row r="574" spans="1:18" x14ac:dyDescent="0.2">
      <c r="C574" s="45">
        <v>8</v>
      </c>
      <c r="D574" s="45">
        <v>2.76</v>
      </c>
      <c r="E574" s="45">
        <v>2433</v>
      </c>
      <c r="F574" s="45">
        <v>2065</v>
      </c>
      <c r="G574" s="45">
        <v>512</v>
      </c>
      <c r="H574" s="45">
        <f t="shared" si="192"/>
        <v>368</v>
      </c>
      <c r="I574" s="45">
        <f t="shared" si="193"/>
        <v>51.316956373470354</v>
      </c>
      <c r="J574" s="45">
        <v>0</v>
      </c>
      <c r="K574" s="45">
        <f t="shared" si="196"/>
        <v>51.316956373470354</v>
      </c>
      <c r="L574" s="45">
        <f t="shared" si="197"/>
        <v>46</v>
      </c>
      <c r="M574" s="45">
        <f t="shared" si="198"/>
        <v>15.715359674178359</v>
      </c>
      <c r="N574" s="45">
        <f t="shared" si="194"/>
        <v>2.9426888394436528</v>
      </c>
      <c r="O574" s="45">
        <f t="shared" si="195"/>
        <v>0.18268883944365299</v>
      </c>
      <c r="Q574" s="45">
        <f t="shared" si="199"/>
        <v>8.2100000000000009</v>
      </c>
      <c r="R574" s="45">
        <f t="shared" si="200"/>
        <v>8.8460658129793028</v>
      </c>
    </row>
    <row r="575" spans="1:18" x14ac:dyDescent="0.2">
      <c r="C575" s="45">
        <v>9</v>
      </c>
      <c r="D575" s="45">
        <v>4.88</v>
      </c>
      <c r="E575" s="45">
        <v>2668</v>
      </c>
      <c r="F575" s="45">
        <v>2065</v>
      </c>
      <c r="G575" s="45">
        <v>512</v>
      </c>
      <c r="H575" s="45">
        <f t="shared" si="192"/>
        <v>603</v>
      </c>
      <c r="I575" s="45">
        <f t="shared" si="193"/>
        <v>55.606346242803028</v>
      </c>
      <c r="J575" s="45">
        <v>0</v>
      </c>
      <c r="K575" s="45">
        <f t="shared" si="196"/>
        <v>55.606346242803028</v>
      </c>
      <c r="L575" s="45">
        <f t="shared" si="197"/>
        <v>75.375</v>
      </c>
      <c r="M575" s="45">
        <f t="shared" si="198"/>
        <v>17.860054608844699</v>
      </c>
      <c r="N575" s="45">
        <f t="shared" si="194"/>
        <v>5.0463717448067662</v>
      </c>
      <c r="O575" s="45">
        <f t="shared" si="195"/>
        <v>0.16637174480676631</v>
      </c>
      <c r="Q575" s="45">
        <f t="shared" si="199"/>
        <v>10.33</v>
      </c>
      <c r="R575" s="45">
        <f t="shared" si="200"/>
        <v>10.990760747645643</v>
      </c>
    </row>
    <row r="576" spans="1:18" x14ac:dyDescent="0.2">
      <c r="C576" s="45">
        <v>10</v>
      </c>
      <c r="D576" s="45">
        <v>5.73</v>
      </c>
      <c r="E576" s="45">
        <v>2810</v>
      </c>
      <c r="F576" s="45">
        <v>2065</v>
      </c>
      <c r="G576" s="45">
        <v>512</v>
      </c>
      <c r="H576" s="45">
        <f t="shared" si="192"/>
        <v>745</v>
      </c>
      <c r="I576" s="45">
        <f t="shared" si="193"/>
        <v>57.443125454965852</v>
      </c>
      <c r="J576" s="45">
        <v>0</v>
      </c>
      <c r="K576" s="45">
        <f t="shared" si="196"/>
        <v>57.443125454965852</v>
      </c>
      <c r="L576" s="45">
        <f t="shared" si="197"/>
        <v>93.125</v>
      </c>
      <c r="M576" s="45">
        <f t="shared" si="198"/>
        <v>18.778444214926111</v>
      </c>
      <c r="N576" s="45">
        <f t="shared" si="194"/>
        <v>5.9471994026466923</v>
      </c>
      <c r="O576" s="45">
        <f t="shared" si="195"/>
        <v>0.21719940264669191</v>
      </c>
      <c r="Q576" s="45">
        <f t="shared" si="199"/>
        <v>11.18</v>
      </c>
      <c r="R576" s="45">
        <f t="shared" si="200"/>
        <v>11.909150353727055</v>
      </c>
    </row>
    <row r="577" spans="1:18" x14ac:dyDescent="0.2">
      <c r="C577" s="45">
        <v>11</v>
      </c>
      <c r="D577" s="45">
        <v>6.8</v>
      </c>
      <c r="E577" s="45">
        <v>3030</v>
      </c>
      <c r="F577" s="45">
        <v>2065</v>
      </c>
      <c r="G577" s="45">
        <v>512</v>
      </c>
      <c r="H577" s="45">
        <f t="shared" si="192"/>
        <v>965</v>
      </c>
      <c r="I577" s="45">
        <f t="shared" si="193"/>
        <v>59.690546266875856</v>
      </c>
      <c r="J577" s="45">
        <v>0</v>
      </c>
      <c r="K577" s="45">
        <f t="shared" si="196"/>
        <v>59.690546266875856</v>
      </c>
      <c r="L577" s="45">
        <f t="shared" si="197"/>
        <v>120.625</v>
      </c>
      <c r="M577" s="45">
        <f t="shared" si="198"/>
        <v>19.90215462088111</v>
      </c>
      <c r="N577" s="45">
        <f t="shared" si="194"/>
        <v>7.0494216037514548</v>
      </c>
      <c r="O577" s="45">
        <f t="shared" si="195"/>
        <v>0.24942160375145495</v>
      </c>
      <c r="Q577" s="45">
        <f t="shared" si="199"/>
        <v>12.25</v>
      </c>
      <c r="R577" s="45">
        <f t="shared" si="200"/>
        <v>13.032860759682054</v>
      </c>
    </row>
    <row r="578" spans="1:18" x14ac:dyDescent="0.2">
      <c r="C578" s="45">
        <v>12</v>
      </c>
      <c r="D578" s="45">
        <v>8.02</v>
      </c>
      <c r="E578" s="45">
        <v>3347</v>
      </c>
      <c r="F578" s="45">
        <v>2065</v>
      </c>
      <c r="G578" s="45">
        <v>510</v>
      </c>
      <c r="H578" s="45">
        <f t="shared" si="192"/>
        <v>1282</v>
      </c>
      <c r="I578" s="45">
        <f t="shared" si="193"/>
        <v>62.157760503655972</v>
      </c>
      <c r="J578" s="45">
        <v>0</v>
      </c>
      <c r="K578" s="45">
        <f t="shared" si="196"/>
        <v>62.157760503655972</v>
      </c>
      <c r="L578" s="45">
        <f t="shared" si="197"/>
        <v>160.25</v>
      </c>
      <c r="M578" s="45">
        <f t="shared" si="198"/>
        <v>21.135761739271167</v>
      </c>
      <c r="N578" s="45">
        <f t="shared" si="194"/>
        <v>8.2594390122623551</v>
      </c>
      <c r="O578" s="45">
        <f t="shared" si="195"/>
        <v>0.23943901226235553</v>
      </c>
      <c r="Q578" s="45">
        <f t="shared" si="199"/>
        <v>13.469999999999999</v>
      </c>
      <c r="R578" s="45">
        <f t="shared" si="200"/>
        <v>14.266467878072111</v>
      </c>
    </row>
    <row r="579" spans="1:18" x14ac:dyDescent="0.2">
      <c r="C579" s="45">
        <v>13</v>
      </c>
      <c r="D579" s="45">
        <v>9.0299999999999994</v>
      </c>
      <c r="E579" s="45">
        <v>3715</v>
      </c>
      <c r="F579" s="45">
        <v>2065</v>
      </c>
      <c r="G579" s="45">
        <v>510</v>
      </c>
      <c r="H579" s="45">
        <f t="shared" si="192"/>
        <v>1650</v>
      </c>
      <c r="I579" s="45">
        <f t="shared" si="193"/>
        <v>64.34967888427812</v>
      </c>
      <c r="J579" s="45">
        <v>0</v>
      </c>
      <c r="K579" s="45">
        <f t="shared" si="196"/>
        <v>64.34967888427812</v>
      </c>
      <c r="L579" s="45">
        <f t="shared" si="197"/>
        <v>206.25</v>
      </c>
      <c r="M579" s="45">
        <f t="shared" si="198"/>
        <v>22.231720929582245</v>
      </c>
      <c r="N579" s="45">
        <f t="shared" si="194"/>
        <v>9.3344406716436659</v>
      </c>
      <c r="O579" s="45">
        <f t="shared" si="195"/>
        <v>0.30444067164366651</v>
      </c>
      <c r="Q579" s="45">
        <f t="shared" si="199"/>
        <v>14.48</v>
      </c>
      <c r="R579" s="45">
        <f t="shared" si="200"/>
        <v>15.362427068383189</v>
      </c>
    </row>
    <row r="580" spans="1:18" x14ac:dyDescent="0.2">
      <c r="C580" s="45">
        <v>14</v>
      </c>
      <c r="D580" s="45">
        <v>10.199999999999999</v>
      </c>
      <c r="E580" s="45">
        <v>4240</v>
      </c>
      <c r="F580" s="45">
        <v>2065</v>
      </c>
      <c r="G580" s="45">
        <v>511</v>
      </c>
      <c r="H580" s="45">
        <f t="shared" si="192"/>
        <v>2175</v>
      </c>
      <c r="I580" s="45">
        <f t="shared" si="193"/>
        <v>66.749185225813122</v>
      </c>
      <c r="J580" s="45">
        <v>0</v>
      </c>
      <c r="K580" s="45">
        <f t="shared" si="196"/>
        <v>66.749185225813122</v>
      </c>
      <c r="L580" s="45">
        <f t="shared" si="197"/>
        <v>271.875</v>
      </c>
      <c r="M580" s="45">
        <f t="shared" si="198"/>
        <v>23.431474100349746</v>
      </c>
      <c r="N580" s="45">
        <f t="shared" si="194"/>
        <v>10.511251506230469</v>
      </c>
      <c r="O580" s="45">
        <f t="shared" si="195"/>
        <v>0.31125150623046949</v>
      </c>
      <c r="Q580" s="45">
        <f t="shared" si="199"/>
        <v>15.649999999999999</v>
      </c>
      <c r="R580" s="45">
        <f t="shared" si="200"/>
        <v>16.562180239150692</v>
      </c>
    </row>
    <row r="581" spans="1:18" x14ac:dyDescent="0.2">
      <c r="C581" s="45">
        <v>15</v>
      </c>
      <c r="D581" s="45">
        <v>11.2</v>
      </c>
      <c r="E581" s="45">
        <v>4840</v>
      </c>
      <c r="F581" s="45">
        <v>2065</v>
      </c>
      <c r="G581" s="45">
        <v>511</v>
      </c>
      <c r="H581" s="45">
        <f t="shared" si="192"/>
        <v>2775</v>
      </c>
      <c r="I581" s="45">
        <f t="shared" si="193"/>
        <v>68.865259749173902</v>
      </c>
      <c r="J581" s="45">
        <v>0</v>
      </c>
      <c r="K581" s="45">
        <f t="shared" si="196"/>
        <v>68.865259749173902</v>
      </c>
      <c r="L581" s="45">
        <f t="shared" si="197"/>
        <v>346.875</v>
      </c>
      <c r="M581" s="45">
        <f t="shared" si="198"/>
        <v>24.489511362030136</v>
      </c>
      <c r="N581" s="45">
        <f>E$532*M581+F$532</f>
        <v>11.549056400836847</v>
      </c>
      <c r="O581" s="45">
        <f t="shared" si="195"/>
        <v>0.3490564008368473</v>
      </c>
      <c r="Q581" s="45">
        <f t="shared" si="199"/>
        <v>16.649999999999999</v>
      </c>
      <c r="R581" s="45">
        <f t="shared" si="200"/>
        <v>17.620217500831082</v>
      </c>
    </row>
    <row r="582" spans="1:18" x14ac:dyDescent="0.2">
      <c r="A582" s="36"/>
      <c r="B582" s="36"/>
      <c r="C582" s="36">
        <v>16</v>
      </c>
      <c r="D582" s="36">
        <v>12.31</v>
      </c>
      <c r="E582" s="36">
        <v>2305</v>
      </c>
      <c r="F582" s="36">
        <v>2065</v>
      </c>
      <c r="G582" s="36">
        <v>511</v>
      </c>
      <c r="H582" s="36">
        <f t="shared" si="192"/>
        <v>240</v>
      </c>
      <c r="I582" s="36">
        <f t="shared" si="193"/>
        <v>47.60422483423212</v>
      </c>
      <c r="J582" s="36">
        <v>21</v>
      </c>
      <c r="K582" s="36">
        <f t="shared" si="196"/>
        <v>68.604224834232127</v>
      </c>
      <c r="L582" s="36">
        <f t="shared" si="197"/>
        <v>30</v>
      </c>
      <c r="M582" s="36">
        <f t="shared" si="198"/>
        <v>13.858993904559245</v>
      </c>
      <c r="N582" s="36">
        <f>E$531*M582+F$531</f>
        <v>12.422354988543756</v>
      </c>
      <c r="O582" s="36">
        <f t="shared" si="195"/>
        <v>0.11235498854375514</v>
      </c>
      <c r="Q582" s="45">
        <f t="shared" si="199"/>
        <v>17.760000000000002</v>
      </c>
      <c r="R582" s="45">
        <f t="shared" si="200"/>
        <v>6.9897000433601892</v>
      </c>
    </row>
    <row r="583" spans="1:18" x14ac:dyDescent="0.2">
      <c r="C583" s="45">
        <v>17</v>
      </c>
      <c r="D583" s="45">
        <v>13.51</v>
      </c>
      <c r="E583" s="45">
        <v>2391</v>
      </c>
      <c r="F583" s="45">
        <v>2065</v>
      </c>
      <c r="G583" s="45">
        <v>512</v>
      </c>
      <c r="H583" s="45">
        <f t="shared" si="192"/>
        <v>326</v>
      </c>
      <c r="I583" s="45">
        <f t="shared" si="193"/>
        <v>50.26435200135878</v>
      </c>
      <c r="J583" s="45">
        <v>21</v>
      </c>
      <c r="K583" s="45">
        <f t="shared" si="196"/>
        <v>71.264352001358787</v>
      </c>
      <c r="L583" s="45">
        <f t="shared" si="197"/>
        <v>40.75</v>
      </c>
      <c r="M583" s="45">
        <f t="shared" si="198"/>
        <v>15.189057488122572</v>
      </c>
      <c r="N583" s="36">
        <f t="shared" ref="N583:N590" si="201">E$531*M583+F$531</f>
        <v>13.68516939736039</v>
      </c>
      <c r="O583" s="45">
        <f t="shared" si="195"/>
        <v>0.17516939736039028</v>
      </c>
      <c r="Q583" s="45">
        <f t="shared" si="199"/>
        <v>18.96</v>
      </c>
      <c r="R583" s="45">
        <f t="shared" si="200"/>
        <v>8.3197636269235158</v>
      </c>
    </row>
    <row r="584" spans="1:18" x14ac:dyDescent="0.2">
      <c r="C584" s="45">
        <v>18</v>
      </c>
      <c r="D584" s="45">
        <v>14.62</v>
      </c>
      <c r="E584" s="45">
        <v>2490</v>
      </c>
      <c r="F584" s="45">
        <v>2065</v>
      </c>
      <c r="G584" s="45">
        <v>511</v>
      </c>
      <c r="H584" s="45">
        <f t="shared" si="192"/>
        <v>425</v>
      </c>
      <c r="I584" s="45">
        <f t="shared" si="193"/>
        <v>52.567778601006232</v>
      </c>
      <c r="J584" s="45">
        <v>21</v>
      </c>
      <c r="K584" s="45">
        <f t="shared" si="196"/>
        <v>73.567778601006239</v>
      </c>
      <c r="L584" s="45">
        <f t="shared" si="197"/>
        <v>53.125</v>
      </c>
      <c r="M584" s="45">
        <f t="shared" si="198"/>
        <v>16.340770787946298</v>
      </c>
      <c r="N584" s="36">
        <f t="shared" si="201"/>
        <v>14.778651068324361</v>
      </c>
      <c r="O584" s="45">
        <f t="shared" si="195"/>
        <v>0.15865106832436204</v>
      </c>
      <c r="Q584" s="45">
        <f t="shared" si="199"/>
        <v>20.07</v>
      </c>
      <c r="R584" s="45">
        <f t="shared" si="200"/>
        <v>9.4714769267472416</v>
      </c>
    </row>
    <row r="585" spans="1:18" x14ac:dyDescent="0.2">
      <c r="C585" s="45">
        <v>19</v>
      </c>
      <c r="D585" s="45">
        <v>15.81</v>
      </c>
      <c r="E585" s="45">
        <v>2630</v>
      </c>
      <c r="F585" s="45">
        <v>2065</v>
      </c>
      <c r="G585" s="45">
        <v>513</v>
      </c>
      <c r="H585" s="45">
        <f t="shared" si="192"/>
        <v>565</v>
      </c>
      <c r="I585" s="45">
        <f t="shared" si="193"/>
        <v>55.040968956388774</v>
      </c>
      <c r="J585" s="45">
        <v>21</v>
      </c>
      <c r="K585" s="45">
        <f t="shared" si="196"/>
        <v>76.040968956388781</v>
      </c>
      <c r="L585" s="45">
        <f t="shared" si="197"/>
        <v>70.625</v>
      </c>
      <c r="M585" s="45">
        <f t="shared" si="198"/>
        <v>17.577365965637568</v>
      </c>
      <c r="N585" s="36">
        <f t="shared" si="201"/>
        <v>15.952722915384562</v>
      </c>
      <c r="O585" s="45">
        <f t="shared" si="195"/>
        <v>0.14272291538456194</v>
      </c>
      <c r="Q585" s="45">
        <f t="shared" si="199"/>
        <v>21.26</v>
      </c>
      <c r="R585" s="45">
        <f t="shared" si="200"/>
        <v>10.708072104438513</v>
      </c>
    </row>
    <row r="586" spans="1:18" x14ac:dyDescent="0.2">
      <c r="A586" s="45" t="s">
        <v>135</v>
      </c>
      <c r="C586" s="45">
        <v>20</v>
      </c>
      <c r="D586" s="45">
        <v>16.600000000000001</v>
      </c>
      <c r="E586" s="45">
        <v>2757</v>
      </c>
      <c r="F586" s="45">
        <v>2065</v>
      </c>
      <c r="G586" s="45">
        <v>513</v>
      </c>
      <c r="H586" s="45">
        <f t="shared" si="192"/>
        <v>692</v>
      </c>
      <c r="I586" s="45">
        <f t="shared" si="193"/>
        <v>56.802121889135158</v>
      </c>
      <c r="J586" s="45">
        <v>21</v>
      </c>
      <c r="K586" s="45">
        <f t="shared" si="196"/>
        <v>77.802121889135151</v>
      </c>
      <c r="L586" s="45">
        <f t="shared" si="197"/>
        <v>86.5</v>
      </c>
      <c r="M586" s="45">
        <f t="shared" si="198"/>
        <v>18.457942432010761</v>
      </c>
      <c r="N586" s="36">
        <f t="shared" si="201"/>
        <v>16.788776667658396</v>
      </c>
      <c r="O586" s="45">
        <f t="shared" si="195"/>
        <v>0.18877666765839507</v>
      </c>
      <c r="Q586" s="45">
        <f t="shared" si="199"/>
        <v>22.05</v>
      </c>
      <c r="R586" s="45">
        <f t="shared" si="200"/>
        <v>11.588648570811705</v>
      </c>
    </row>
    <row r="587" spans="1:18" x14ac:dyDescent="0.2">
      <c r="A587" s="45">
        <v>17.04</v>
      </c>
      <c r="B587" s="45">
        <v>2825</v>
      </c>
      <c r="C587" s="45">
        <v>21</v>
      </c>
      <c r="D587" s="45">
        <v>17.78</v>
      </c>
      <c r="E587" s="45">
        <v>2975</v>
      </c>
      <c r="F587" s="45">
        <v>2065</v>
      </c>
      <c r="G587" s="45">
        <v>512</v>
      </c>
      <c r="H587" s="45">
        <f t="shared" si="192"/>
        <v>910</v>
      </c>
      <c r="I587" s="45">
        <f t="shared" si="193"/>
        <v>59.18082784642187</v>
      </c>
      <c r="J587" s="45">
        <v>21</v>
      </c>
      <c r="K587" s="45">
        <f t="shared" si="196"/>
        <v>80.180827846421863</v>
      </c>
      <c r="L587" s="45">
        <f t="shared" si="197"/>
        <v>113.75</v>
      </c>
      <c r="M587" s="45">
        <f t="shared" si="198"/>
        <v>19.64729541065412</v>
      </c>
      <c r="N587" s="36">
        <f t="shared" si="201"/>
        <v>17.917994922454941</v>
      </c>
      <c r="O587" s="45">
        <f t="shared" si="195"/>
        <v>0.13799492245493994</v>
      </c>
      <c r="Q587" s="45">
        <f t="shared" si="199"/>
        <v>23.23</v>
      </c>
      <c r="R587" s="45">
        <f t="shared" si="200"/>
        <v>12.778001549455064</v>
      </c>
    </row>
    <row r="588" spans="1:18" x14ac:dyDescent="0.2">
      <c r="C588" s="45">
        <v>22</v>
      </c>
      <c r="D588" s="45">
        <v>18.88</v>
      </c>
      <c r="E588" s="45">
        <v>3272</v>
      </c>
      <c r="F588" s="45">
        <v>2065</v>
      </c>
      <c r="G588" s="45">
        <v>513</v>
      </c>
      <c r="H588" s="45">
        <f t="shared" si="192"/>
        <v>1207</v>
      </c>
      <c r="I588" s="45">
        <f t="shared" si="193"/>
        <v>61.634145401946981</v>
      </c>
      <c r="J588" s="45">
        <v>21</v>
      </c>
      <c r="K588" s="45">
        <f t="shared" si="196"/>
        <v>82.634145401946981</v>
      </c>
      <c r="L588" s="45">
        <f t="shared" si="197"/>
        <v>150.875</v>
      </c>
      <c r="M588" s="45">
        <f t="shared" si="198"/>
        <v>20.873954188416675</v>
      </c>
      <c r="N588" s="36">
        <f t="shared" si="201"/>
        <v>19.082632762632457</v>
      </c>
      <c r="O588" s="45">
        <f t="shared" si="195"/>
        <v>0.202632762632458</v>
      </c>
      <c r="Q588" s="45">
        <f t="shared" si="199"/>
        <v>24.33</v>
      </c>
      <c r="R588" s="45">
        <f t="shared" si="200"/>
        <v>14.00466032721762</v>
      </c>
    </row>
    <row r="589" spans="1:18" x14ac:dyDescent="0.2">
      <c r="C589" s="45">
        <v>23</v>
      </c>
      <c r="D589" s="45">
        <v>19.95</v>
      </c>
      <c r="E589" s="45">
        <v>3678</v>
      </c>
      <c r="F589" s="45">
        <v>2065</v>
      </c>
      <c r="G589" s="45">
        <v>514</v>
      </c>
      <c r="H589" s="45">
        <f t="shared" si="192"/>
        <v>1613</v>
      </c>
      <c r="I589" s="45">
        <f t="shared" si="193"/>
        <v>64.152687347779235</v>
      </c>
      <c r="J589" s="45">
        <v>21</v>
      </c>
      <c r="K589" s="45">
        <f t="shared" si="196"/>
        <v>85.152687347779235</v>
      </c>
      <c r="L589" s="45">
        <f t="shared" si="197"/>
        <v>201.625</v>
      </c>
      <c r="M589" s="45">
        <f t="shared" si="198"/>
        <v>22.133225161332799</v>
      </c>
      <c r="N589" s="36">
        <f t="shared" si="201"/>
        <v>20.278233896935152</v>
      </c>
      <c r="O589" s="45">
        <f t="shared" si="195"/>
        <v>0.32823389693515281</v>
      </c>
      <c r="Q589" s="45">
        <f t="shared" si="199"/>
        <v>25.4</v>
      </c>
      <c r="R589" s="45">
        <f t="shared" si="200"/>
        <v>15.263931300133743</v>
      </c>
    </row>
    <row r="590" spans="1:18" x14ac:dyDescent="0.2">
      <c r="C590" s="45">
        <v>24</v>
      </c>
      <c r="D590" s="45">
        <v>21.46</v>
      </c>
      <c r="E590" s="45">
        <v>4450</v>
      </c>
      <c r="F590" s="45">
        <v>2065</v>
      </c>
      <c r="G590" s="45">
        <v>513</v>
      </c>
      <c r="H590" s="45">
        <f t="shared" si="192"/>
        <v>2385</v>
      </c>
      <c r="I590" s="45">
        <f t="shared" si="193"/>
        <v>67.549767667522659</v>
      </c>
      <c r="J590" s="45">
        <v>21</v>
      </c>
      <c r="K590" s="45">
        <f t="shared" si="196"/>
        <v>88.549767667522659</v>
      </c>
      <c r="L590" s="45">
        <f t="shared" si="197"/>
        <v>298.125</v>
      </c>
      <c r="M590" s="45">
        <f t="shared" si="198"/>
        <v>23.831765321204511</v>
      </c>
      <c r="N590" s="36">
        <f t="shared" si="201"/>
        <v>21.890894385009918</v>
      </c>
      <c r="O590" s="45">
        <f t="shared" si="195"/>
        <v>0.43089438500991761</v>
      </c>
      <c r="Q590" s="45">
        <f t="shared" si="199"/>
        <v>26.91</v>
      </c>
      <c r="R590" s="45">
        <f t="shared" si="200"/>
        <v>16.962471460005453</v>
      </c>
    </row>
    <row r="594" spans="1:20" x14ac:dyDescent="0.2">
      <c r="A594" s="9" t="s">
        <v>136</v>
      </c>
      <c r="B594" s="45" t="s">
        <v>7</v>
      </c>
      <c r="C594" s="45" t="s">
        <v>3</v>
      </c>
      <c r="D594" s="45" t="s">
        <v>5</v>
      </c>
      <c r="E594" s="45" t="s">
        <v>4</v>
      </c>
      <c r="F594" s="45" t="s">
        <v>6</v>
      </c>
      <c r="G594" s="45" t="s">
        <v>8</v>
      </c>
      <c r="H594" s="45" t="s">
        <v>10</v>
      </c>
      <c r="I594" s="45" t="s">
        <v>11</v>
      </c>
      <c r="J594" s="45" t="s">
        <v>35</v>
      </c>
      <c r="K594" s="45" t="s">
        <v>36</v>
      </c>
      <c r="L594" s="45" t="s">
        <v>56</v>
      </c>
      <c r="M594" s="45" t="s">
        <v>11</v>
      </c>
      <c r="O594" s="45" t="s">
        <v>57</v>
      </c>
      <c r="T594" s="9"/>
    </row>
    <row r="595" spans="1:20" x14ac:dyDescent="0.2">
      <c r="C595" s="45">
        <v>0</v>
      </c>
      <c r="D595" s="45">
        <v>-4.8899999999999997</v>
      </c>
      <c r="E595" s="45">
        <v>2124</v>
      </c>
      <c r="F595" s="45">
        <v>2065</v>
      </c>
      <c r="G595" s="45">
        <v>509</v>
      </c>
      <c r="H595" s="45">
        <f t="shared" ref="H595:H619" si="202">E595-F595</f>
        <v>59</v>
      </c>
      <c r="I595" s="45">
        <f t="shared" ref="I595:I619" si="203">20*LOG10(H595)</f>
        <v>35.417040232842886</v>
      </c>
      <c r="J595" s="45">
        <v>0</v>
      </c>
      <c r="K595" s="45">
        <f>I595+J595</f>
        <v>35.417040232842886</v>
      </c>
      <c r="L595" s="45">
        <f>H595/8</f>
        <v>7.375</v>
      </c>
      <c r="M595" s="45">
        <f>10*LOG10(L595*830/1024)</f>
        <v>7.7654016038646256</v>
      </c>
      <c r="N595" s="45">
        <f t="shared" ref="N595:N609" si="204">E$532*M595+F$532</f>
        <v>-4.8552457854517881</v>
      </c>
      <c r="O595" s="45">
        <f t="shared" ref="O595:O619" si="205">N595-D595</f>
        <v>3.4754214548211593E-2</v>
      </c>
      <c r="Q595" s="45">
        <f>D595-D$595</f>
        <v>0</v>
      </c>
      <c r="R595" s="45">
        <f>M595-M$595</f>
        <v>0</v>
      </c>
    </row>
    <row r="596" spans="1:20" x14ac:dyDescent="0.2">
      <c r="C596" s="45">
        <v>1</v>
      </c>
      <c r="D596" s="45">
        <v>-3.8</v>
      </c>
      <c r="E596" s="45">
        <v>2142</v>
      </c>
      <c r="F596" s="45">
        <v>2065</v>
      </c>
      <c r="G596" s="45">
        <v>510</v>
      </c>
      <c r="H596" s="45">
        <f t="shared" si="202"/>
        <v>77</v>
      </c>
      <c r="I596" s="45">
        <f t="shared" si="203"/>
        <v>37.729814503449639</v>
      </c>
      <c r="J596" s="45">
        <v>0</v>
      </c>
      <c r="K596" s="45">
        <f t="shared" ref="K596:K619" si="206">I596+J596</f>
        <v>37.729814503449639</v>
      </c>
      <c r="L596" s="45">
        <f t="shared" ref="L596:L619" si="207">H596/8</f>
        <v>9.625</v>
      </c>
      <c r="M596" s="45">
        <f t="shared" ref="M596:M619" si="208">10*LOG10(L596*830/1024)</f>
        <v>8.9217887391680026</v>
      </c>
      <c r="N596" s="45">
        <f t="shared" si="204"/>
        <v>-3.7209717172855399</v>
      </c>
      <c r="O596" s="45">
        <f t="shared" si="205"/>
        <v>7.9028282714459941E-2</v>
      </c>
      <c r="Q596" s="45">
        <f t="shared" ref="Q596:Q619" si="209">D596-D$595</f>
        <v>1.0899999999999999</v>
      </c>
      <c r="R596" s="45">
        <f t="shared" ref="R596:R619" si="210">M596-M$595</f>
        <v>1.156387135303377</v>
      </c>
    </row>
    <row r="597" spans="1:20" x14ac:dyDescent="0.2">
      <c r="C597" s="45">
        <v>2</v>
      </c>
      <c r="D597" s="45">
        <v>-2.87</v>
      </c>
      <c r="E597" s="45">
        <v>2160</v>
      </c>
      <c r="F597" s="45">
        <v>2065</v>
      </c>
      <c r="G597" s="45">
        <v>510</v>
      </c>
      <c r="H597" s="45">
        <f t="shared" si="202"/>
        <v>95</v>
      </c>
      <c r="I597" s="45">
        <f t="shared" si="203"/>
        <v>39.554472105776959</v>
      </c>
      <c r="J597" s="45">
        <v>0</v>
      </c>
      <c r="K597" s="45">
        <f t="shared" si="206"/>
        <v>39.554472105776959</v>
      </c>
      <c r="L597" s="45">
        <f t="shared" si="207"/>
        <v>11.875</v>
      </c>
      <c r="M597" s="45">
        <f t="shared" si="208"/>
        <v>9.8341175403316612</v>
      </c>
      <c r="N597" s="45">
        <f t="shared" si="204"/>
        <v>-2.8260889663375597</v>
      </c>
      <c r="O597" s="45">
        <f t="shared" si="205"/>
        <v>4.3911033662440424E-2</v>
      </c>
      <c r="Q597" s="45">
        <f t="shared" si="209"/>
        <v>2.0199999999999996</v>
      </c>
      <c r="R597" s="45">
        <f t="shared" si="210"/>
        <v>2.0687159364670356</v>
      </c>
    </row>
    <row r="598" spans="1:20" x14ac:dyDescent="0.2">
      <c r="C598" s="45">
        <v>3</v>
      </c>
      <c r="D598" s="45">
        <v>-2</v>
      </c>
      <c r="E598" s="45">
        <v>2182</v>
      </c>
      <c r="F598" s="45">
        <v>2065</v>
      </c>
      <c r="G598" s="45">
        <v>510</v>
      </c>
      <c r="H598" s="45">
        <f t="shared" si="202"/>
        <v>117</v>
      </c>
      <c r="I598" s="45">
        <f t="shared" si="203"/>
        <v>41.363717234923236</v>
      </c>
      <c r="J598" s="45">
        <v>0</v>
      </c>
      <c r="K598" s="45">
        <f t="shared" si="206"/>
        <v>41.363717234923236</v>
      </c>
      <c r="L598" s="45">
        <f t="shared" si="207"/>
        <v>14.625</v>
      </c>
      <c r="M598" s="45">
        <f t="shared" si="208"/>
        <v>10.738740104904799</v>
      </c>
      <c r="N598" s="45">
        <f t="shared" si="204"/>
        <v>-1.9387650891100918</v>
      </c>
      <c r="O598" s="45">
        <f t="shared" si="205"/>
        <v>6.1234910889908178E-2</v>
      </c>
      <c r="Q598" s="45">
        <f t="shared" si="209"/>
        <v>2.8899999999999997</v>
      </c>
      <c r="R598" s="45">
        <f t="shared" si="210"/>
        <v>2.9733385010401738</v>
      </c>
    </row>
    <row r="599" spans="1:20" x14ac:dyDescent="0.2">
      <c r="C599" s="45">
        <v>4</v>
      </c>
      <c r="D599" s="45">
        <v>-0.93</v>
      </c>
      <c r="E599" s="45">
        <v>2216</v>
      </c>
      <c r="F599" s="45">
        <v>2065</v>
      </c>
      <c r="G599" s="45">
        <v>510</v>
      </c>
      <c r="H599" s="45">
        <f t="shared" si="202"/>
        <v>151</v>
      </c>
      <c r="I599" s="45">
        <f t="shared" si="203"/>
        <v>43.579538945863384</v>
      </c>
      <c r="J599" s="45">
        <v>0</v>
      </c>
      <c r="K599" s="45">
        <f t="shared" si="206"/>
        <v>43.579538945863384</v>
      </c>
      <c r="L599" s="45">
        <f t="shared" si="207"/>
        <v>18.875</v>
      </c>
      <c r="M599" s="45">
        <f t="shared" si="208"/>
        <v>11.846650960374879</v>
      </c>
      <c r="N599" s="45">
        <f t="shared" si="204"/>
        <v>-0.85204031084635901</v>
      </c>
      <c r="O599" s="45">
        <f t="shared" si="205"/>
        <v>7.7959689153641043E-2</v>
      </c>
      <c r="Q599" s="45">
        <f t="shared" si="209"/>
        <v>3.9599999999999995</v>
      </c>
      <c r="R599" s="45">
        <f t="shared" si="210"/>
        <v>4.081249356510253</v>
      </c>
    </row>
    <row r="600" spans="1:20" x14ac:dyDescent="0.2">
      <c r="C600" s="45">
        <v>5</v>
      </c>
      <c r="D600" s="45">
        <v>0</v>
      </c>
      <c r="E600" s="45">
        <v>2257</v>
      </c>
      <c r="F600" s="45">
        <v>2065</v>
      </c>
      <c r="G600" s="45">
        <v>510</v>
      </c>
      <c r="H600" s="45">
        <f t="shared" si="202"/>
        <v>192</v>
      </c>
      <c r="I600" s="45">
        <f t="shared" si="203"/>
        <v>45.666024574070995</v>
      </c>
      <c r="J600" s="45">
        <v>0</v>
      </c>
      <c r="K600" s="45">
        <f t="shared" si="206"/>
        <v>45.666024574070995</v>
      </c>
      <c r="L600" s="45">
        <f t="shared" si="207"/>
        <v>24</v>
      </c>
      <c r="M600" s="45">
        <f t="shared" si="208"/>
        <v>12.889893774478679</v>
      </c>
      <c r="N600" s="45">
        <f t="shared" si="204"/>
        <v>0.1712530436998918</v>
      </c>
      <c r="O600" s="45">
        <f t="shared" si="205"/>
        <v>0.1712530436998918</v>
      </c>
      <c r="Q600" s="45">
        <f t="shared" si="209"/>
        <v>4.8899999999999997</v>
      </c>
      <c r="R600" s="45">
        <f t="shared" si="210"/>
        <v>5.1244921706140536</v>
      </c>
    </row>
    <row r="601" spans="1:20" x14ac:dyDescent="0.2">
      <c r="C601" s="45">
        <v>6</v>
      </c>
      <c r="D601" s="45">
        <v>1.1399999999999999</v>
      </c>
      <c r="E601" s="45">
        <v>2315</v>
      </c>
      <c r="F601" s="45">
        <v>2065</v>
      </c>
      <c r="G601" s="45">
        <v>510</v>
      </c>
      <c r="H601" s="45">
        <f t="shared" si="202"/>
        <v>250</v>
      </c>
      <c r="I601" s="45">
        <f t="shared" si="203"/>
        <v>47.95880017344075</v>
      </c>
      <c r="J601" s="45">
        <v>0</v>
      </c>
      <c r="K601" s="45">
        <f t="shared" si="206"/>
        <v>47.95880017344075</v>
      </c>
      <c r="L601" s="45">
        <f t="shared" si="207"/>
        <v>31.25</v>
      </c>
      <c r="M601" s="45">
        <f t="shared" si="208"/>
        <v>14.03628157416356</v>
      </c>
      <c r="N601" s="45">
        <f t="shared" si="204"/>
        <v>1.2957189890111795</v>
      </c>
      <c r="O601" s="45">
        <f t="shared" si="205"/>
        <v>0.15571898901117964</v>
      </c>
      <c r="Q601" s="45">
        <f t="shared" si="209"/>
        <v>6.0299999999999994</v>
      </c>
      <c r="R601" s="45">
        <f t="shared" si="210"/>
        <v>6.2708799702989344</v>
      </c>
    </row>
    <row r="602" spans="1:20" x14ac:dyDescent="0.2">
      <c r="C602" s="45">
        <v>7</v>
      </c>
      <c r="D602" s="45">
        <v>2.2000000000000002</v>
      </c>
      <c r="E602" s="45">
        <v>2393</v>
      </c>
      <c r="F602" s="45">
        <v>2065</v>
      </c>
      <c r="G602" s="45">
        <v>510</v>
      </c>
      <c r="H602" s="45">
        <f t="shared" si="202"/>
        <v>328</v>
      </c>
      <c r="I602" s="45">
        <f t="shared" si="203"/>
        <v>50.317476874233584</v>
      </c>
      <c r="J602" s="45">
        <v>0</v>
      </c>
      <c r="K602" s="45">
        <f t="shared" si="206"/>
        <v>50.317476874233584</v>
      </c>
      <c r="L602" s="45">
        <f t="shared" si="207"/>
        <v>41</v>
      </c>
      <c r="M602" s="45">
        <f t="shared" si="208"/>
        <v>15.215619924559975</v>
      </c>
      <c r="N602" s="45">
        <f t="shared" si="204"/>
        <v>2.4525053865852691</v>
      </c>
      <c r="O602" s="45">
        <f t="shared" si="205"/>
        <v>0.25250538658526889</v>
      </c>
      <c r="Q602" s="45">
        <f t="shared" si="209"/>
        <v>7.09</v>
      </c>
      <c r="R602" s="45">
        <f t="shared" si="210"/>
        <v>7.4502183206953498</v>
      </c>
    </row>
    <row r="603" spans="1:20" x14ac:dyDescent="0.2">
      <c r="C603" s="45">
        <v>8</v>
      </c>
      <c r="D603" s="45">
        <v>3.3</v>
      </c>
      <c r="E603" s="45">
        <v>2494</v>
      </c>
      <c r="F603" s="45">
        <v>2065</v>
      </c>
      <c r="G603" s="45">
        <v>512</v>
      </c>
      <c r="H603" s="45">
        <f t="shared" si="202"/>
        <v>429</v>
      </c>
      <c r="I603" s="45">
        <f t="shared" si="203"/>
        <v>52.649145843694491</v>
      </c>
      <c r="J603" s="45">
        <v>0</v>
      </c>
      <c r="K603" s="45">
        <f t="shared" si="206"/>
        <v>52.649145843694491</v>
      </c>
      <c r="L603" s="45">
        <f t="shared" si="207"/>
        <v>53.625</v>
      </c>
      <c r="M603" s="45">
        <f t="shared" si="208"/>
        <v>16.381454409290427</v>
      </c>
      <c r="N603" s="45">
        <f t="shared" si="204"/>
        <v>3.5960461467968443</v>
      </c>
      <c r="O603" s="45">
        <f t="shared" si="205"/>
        <v>0.29604614679684449</v>
      </c>
      <c r="Q603" s="45">
        <f t="shared" si="209"/>
        <v>8.19</v>
      </c>
      <c r="R603" s="45">
        <f t="shared" si="210"/>
        <v>8.6160528054258023</v>
      </c>
    </row>
    <row r="604" spans="1:20" x14ac:dyDescent="0.2">
      <c r="C604" s="45">
        <v>9</v>
      </c>
      <c r="D604" s="45">
        <v>5.4</v>
      </c>
      <c r="E604" s="45">
        <v>2775</v>
      </c>
      <c r="F604" s="45">
        <v>2065</v>
      </c>
      <c r="G604" s="45">
        <v>512</v>
      </c>
      <c r="H604" s="45">
        <f t="shared" si="202"/>
        <v>710</v>
      </c>
      <c r="I604" s="45">
        <f t="shared" si="203"/>
        <v>57.025166974381506</v>
      </c>
      <c r="J604" s="45">
        <v>0</v>
      </c>
      <c r="K604" s="45">
        <f t="shared" si="206"/>
        <v>57.025166974381506</v>
      </c>
      <c r="L604" s="45">
        <f t="shared" si="207"/>
        <v>88.75</v>
      </c>
      <c r="M604" s="45">
        <f t="shared" si="208"/>
        <v>18.569464974633934</v>
      </c>
      <c r="N604" s="45">
        <f t="shared" si="204"/>
        <v>5.7422163776614532</v>
      </c>
      <c r="O604" s="45">
        <f t="shared" si="205"/>
        <v>0.34221637766145285</v>
      </c>
      <c r="Q604" s="45">
        <f t="shared" si="209"/>
        <v>10.29</v>
      </c>
      <c r="R604" s="45">
        <f t="shared" si="210"/>
        <v>10.80406337076931</v>
      </c>
    </row>
    <row r="605" spans="1:20" x14ac:dyDescent="0.2">
      <c r="C605" s="45">
        <v>10</v>
      </c>
      <c r="D605" s="45">
        <v>6.32</v>
      </c>
      <c r="E605" s="45">
        <v>2940</v>
      </c>
      <c r="F605" s="45">
        <v>2065</v>
      </c>
      <c r="G605" s="45">
        <v>512</v>
      </c>
      <c r="H605" s="45">
        <f t="shared" si="202"/>
        <v>875</v>
      </c>
      <c r="I605" s="45">
        <f t="shared" si="203"/>
        <v>58.840161060446263</v>
      </c>
      <c r="J605" s="45">
        <v>0</v>
      </c>
      <c r="K605" s="45">
        <f t="shared" si="206"/>
        <v>58.840161060446263</v>
      </c>
      <c r="L605" s="45">
        <f t="shared" si="207"/>
        <v>109.375</v>
      </c>
      <c r="M605" s="45">
        <f t="shared" si="208"/>
        <v>19.476962017666317</v>
      </c>
      <c r="N605" s="45">
        <f t="shared" si="204"/>
        <v>6.6323597659992473</v>
      </c>
      <c r="O605" s="45">
        <f t="shared" si="205"/>
        <v>0.31235976599924697</v>
      </c>
      <c r="Q605" s="45">
        <f t="shared" si="209"/>
        <v>11.21</v>
      </c>
      <c r="R605" s="45">
        <f t="shared" si="210"/>
        <v>11.711560413801692</v>
      </c>
    </row>
    <row r="606" spans="1:20" x14ac:dyDescent="0.2">
      <c r="C606" s="45">
        <v>11</v>
      </c>
      <c r="D606" s="45">
        <v>7.4</v>
      </c>
      <c r="E606" s="45">
        <v>3203</v>
      </c>
      <c r="F606" s="45">
        <v>2065</v>
      </c>
      <c r="G606" s="45">
        <v>512</v>
      </c>
      <c r="H606" s="45">
        <f t="shared" si="202"/>
        <v>1138</v>
      </c>
      <c r="I606" s="45">
        <f t="shared" si="203"/>
        <v>61.122845241181039</v>
      </c>
      <c r="J606" s="45">
        <v>0</v>
      </c>
      <c r="K606" s="45">
        <f t="shared" si="206"/>
        <v>61.122845241181039</v>
      </c>
      <c r="L606" s="45">
        <f t="shared" si="207"/>
        <v>142.25</v>
      </c>
      <c r="M606" s="45">
        <f t="shared" si="208"/>
        <v>20.618304108033708</v>
      </c>
      <c r="N606" s="45">
        <f t="shared" si="204"/>
        <v>7.7518764888057099</v>
      </c>
      <c r="O606" s="45">
        <f t="shared" si="205"/>
        <v>0.35187648880570954</v>
      </c>
      <c r="Q606" s="45">
        <f t="shared" si="209"/>
        <v>12.29</v>
      </c>
      <c r="R606" s="45">
        <f t="shared" si="210"/>
        <v>12.852902504169084</v>
      </c>
    </row>
    <row r="607" spans="1:20" x14ac:dyDescent="0.2">
      <c r="C607" s="45">
        <v>12</v>
      </c>
      <c r="D607" s="45">
        <v>8.6</v>
      </c>
      <c r="E607" s="45">
        <v>3587</v>
      </c>
      <c r="F607" s="45">
        <v>2065</v>
      </c>
      <c r="G607" s="45">
        <v>510</v>
      </c>
      <c r="H607" s="45">
        <f t="shared" si="202"/>
        <v>1522</v>
      </c>
      <c r="I607" s="45">
        <f t="shared" si="203"/>
        <v>63.64829304869108</v>
      </c>
      <c r="J607" s="45">
        <v>0</v>
      </c>
      <c r="K607" s="45">
        <f t="shared" si="206"/>
        <v>63.64829304869108</v>
      </c>
      <c r="L607" s="45">
        <f t="shared" si="207"/>
        <v>190.25</v>
      </c>
      <c r="M607" s="45">
        <f t="shared" si="208"/>
        <v>21.881028011788722</v>
      </c>
      <c r="N607" s="45">
        <f t="shared" si="204"/>
        <v>8.9904538955901678</v>
      </c>
      <c r="O607" s="45">
        <f t="shared" si="205"/>
        <v>0.39045389559016819</v>
      </c>
      <c r="Q607" s="45">
        <f t="shared" si="209"/>
        <v>13.489999999999998</v>
      </c>
      <c r="R607" s="45">
        <f t="shared" si="210"/>
        <v>14.115626407924097</v>
      </c>
    </row>
    <row r="608" spans="1:20" x14ac:dyDescent="0.2">
      <c r="C608" s="45">
        <v>13</v>
      </c>
      <c r="D608" s="45">
        <v>9.64</v>
      </c>
      <c r="E608" s="45">
        <v>4020</v>
      </c>
      <c r="F608" s="45">
        <v>2065</v>
      </c>
      <c r="G608" s="45">
        <v>510</v>
      </c>
      <c r="H608" s="45">
        <f t="shared" si="202"/>
        <v>1955</v>
      </c>
      <c r="I608" s="45">
        <f t="shared" si="203"/>
        <v>65.822935234637711</v>
      </c>
      <c r="J608" s="45">
        <v>0</v>
      </c>
      <c r="K608" s="45">
        <f t="shared" si="206"/>
        <v>65.822935234637711</v>
      </c>
      <c r="L608" s="45">
        <f t="shared" si="207"/>
        <v>244.375</v>
      </c>
      <c r="M608" s="45">
        <f t="shared" si="208"/>
        <v>22.968349104762037</v>
      </c>
      <c r="N608" s="45">
        <f t="shared" si="204"/>
        <v>10.056982640054496</v>
      </c>
      <c r="O608" s="45">
        <f t="shared" si="205"/>
        <v>0.41698264005449559</v>
      </c>
      <c r="Q608" s="45">
        <f t="shared" si="209"/>
        <v>14.530000000000001</v>
      </c>
      <c r="R608" s="45">
        <f t="shared" si="210"/>
        <v>15.202947500897412</v>
      </c>
    </row>
    <row r="609" spans="1:18" x14ac:dyDescent="0.2">
      <c r="C609" s="45">
        <v>14</v>
      </c>
      <c r="D609" s="45">
        <v>10.8</v>
      </c>
      <c r="E609" s="45">
        <v>4660</v>
      </c>
      <c r="F609" s="45">
        <v>2065</v>
      </c>
      <c r="G609" s="45">
        <v>511</v>
      </c>
      <c r="H609" s="45">
        <f t="shared" si="202"/>
        <v>2595</v>
      </c>
      <c r="I609" s="45">
        <f t="shared" si="203"/>
        <v>68.282747243689542</v>
      </c>
      <c r="J609" s="45">
        <v>0</v>
      </c>
      <c r="K609" s="45">
        <f t="shared" si="206"/>
        <v>68.282747243689542</v>
      </c>
      <c r="L609" s="45">
        <f t="shared" si="207"/>
        <v>324.375</v>
      </c>
      <c r="M609" s="45">
        <f t="shared" si="208"/>
        <v>24.198255109287953</v>
      </c>
      <c r="N609" s="45">
        <f t="shared" si="204"/>
        <v>11.263369709424406</v>
      </c>
      <c r="O609" s="45">
        <f t="shared" si="205"/>
        <v>0.46336970942440558</v>
      </c>
      <c r="Q609" s="45">
        <f t="shared" si="209"/>
        <v>15.690000000000001</v>
      </c>
      <c r="R609" s="45">
        <f t="shared" si="210"/>
        <v>16.432853505423328</v>
      </c>
    </row>
    <row r="610" spans="1:18" x14ac:dyDescent="0.2">
      <c r="C610" s="45">
        <v>15</v>
      </c>
      <c r="D610" s="45">
        <v>11.82</v>
      </c>
      <c r="E610" s="45">
        <v>5353</v>
      </c>
      <c r="F610" s="45">
        <v>2065</v>
      </c>
      <c r="G610" s="45">
        <v>511</v>
      </c>
      <c r="H610" s="45">
        <f t="shared" si="202"/>
        <v>3288</v>
      </c>
      <c r="I610" s="45">
        <f t="shared" si="203"/>
        <v>70.338636177360257</v>
      </c>
      <c r="J610" s="45">
        <v>0</v>
      </c>
      <c r="K610" s="45">
        <f t="shared" si="206"/>
        <v>70.338636177360257</v>
      </c>
      <c r="L610" s="45">
        <f t="shared" si="207"/>
        <v>411</v>
      </c>
      <c r="M610" s="45">
        <f t="shared" si="208"/>
        <v>25.226199576123314</v>
      </c>
      <c r="N610" s="45">
        <f>E$532*M610+F$532</f>
        <v>12.271657260064131</v>
      </c>
      <c r="O610" s="45">
        <f t="shared" si="205"/>
        <v>0.45165726006413109</v>
      </c>
      <c r="Q610" s="45">
        <f t="shared" si="209"/>
        <v>16.71</v>
      </c>
      <c r="R610" s="45">
        <f t="shared" si="210"/>
        <v>17.460797972258689</v>
      </c>
    </row>
    <row r="611" spans="1:18" x14ac:dyDescent="0.2">
      <c r="A611" s="36"/>
      <c r="B611" s="36"/>
      <c r="C611" s="36">
        <v>16</v>
      </c>
      <c r="D611" s="36">
        <v>12.89</v>
      </c>
      <c r="E611" s="36">
        <v>2352</v>
      </c>
      <c r="F611" s="36">
        <v>2065</v>
      </c>
      <c r="G611" s="36">
        <v>511</v>
      </c>
      <c r="H611" s="36">
        <f t="shared" si="202"/>
        <v>287</v>
      </c>
      <c r="I611" s="36">
        <f t="shared" si="203"/>
        <v>49.157637934679848</v>
      </c>
      <c r="J611" s="36">
        <v>21</v>
      </c>
      <c r="K611" s="36">
        <f t="shared" si="206"/>
        <v>70.157637934679855</v>
      </c>
      <c r="L611" s="36">
        <f t="shared" si="207"/>
        <v>35.875</v>
      </c>
      <c r="M611" s="36">
        <f t="shared" si="208"/>
        <v>14.635700454783107</v>
      </c>
      <c r="N611" s="36">
        <f>E$531*M611+F$531</f>
        <v>13.159790578214762</v>
      </c>
      <c r="O611" s="36">
        <f t="shared" si="205"/>
        <v>0.26979057821476182</v>
      </c>
      <c r="Q611" s="45">
        <f t="shared" si="209"/>
        <v>17.78</v>
      </c>
      <c r="R611" s="45">
        <f t="shared" si="210"/>
        <v>6.8702988509184815</v>
      </c>
    </row>
    <row r="612" spans="1:18" x14ac:dyDescent="0.2">
      <c r="C612" s="45">
        <v>17</v>
      </c>
      <c r="D612" s="45">
        <v>14.12</v>
      </c>
      <c r="E612" s="45">
        <v>2453</v>
      </c>
      <c r="F612" s="45">
        <v>2065</v>
      </c>
      <c r="G612" s="45">
        <v>512</v>
      </c>
      <c r="H612" s="45">
        <f t="shared" si="202"/>
        <v>388</v>
      </c>
      <c r="I612" s="45">
        <f t="shared" si="203"/>
        <v>51.776634511884147</v>
      </c>
      <c r="J612" s="45">
        <v>21</v>
      </c>
      <c r="K612" s="45">
        <f t="shared" si="206"/>
        <v>72.77663451188414</v>
      </c>
      <c r="L612" s="45">
        <f t="shared" si="207"/>
        <v>48.5</v>
      </c>
      <c r="M612" s="45">
        <f t="shared" si="208"/>
        <v>15.945198743385255</v>
      </c>
      <c r="N612" s="36">
        <f t="shared" ref="N612:N619" si="211">E$531*M612+F$531</f>
        <v>14.403079491318655</v>
      </c>
      <c r="O612" s="45">
        <f t="shared" si="205"/>
        <v>0.28307949131865584</v>
      </c>
      <c r="Q612" s="45">
        <f t="shared" si="209"/>
        <v>19.009999999999998</v>
      </c>
      <c r="R612" s="45">
        <f t="shared" si="210"/>
        <v>8.1797971395206304</v>
      </c>
    </row>
    <row r="613" spans="1:18" x14ac:dyDescent="0.2">
      <c r="C613" s="45">
        <v>18</v>
      </c>
      <c r="D613" s="45">
        <v>15.25</v>
      </c>
      <c r="E613" s="45">
        <v>2570</v>
      </c>
      <c r="F613" s="45">
        <v>2065</v>
      </c>
      <c r="G613" s="45">
        <v>511</v>
      </c>
      <c r="H613" s="45">
        <f t="shared" si="202"/>
        <v>505</v>
      </c>
      <c r="I613" s="45">
        <f t="shared" si="203"/>
        <v>54.065827562373229</v>
      </c>
      <c r="J613" s="45">
        <v>21</v>
      </c>
      <c r="K613" s="45">
        <f t="shared" si="206"/>
        <v>75.065827562373229</v>
      </c>
      <c r="L613" s="45">
        <f t="shared" si="207"/>
        <v>63.125</v>
      </c>
      <c r="M613" s="45">
        <f t="shared" si="208"/>
        <v>17.089795268629796</v>
      </c>
      <c r="N613" s="36">
        <f t="shared" si="211"/>
        <v>15.489804218032777</v>
      </c>
      <c r="O613" s="45">
        <f t="shared" si="205"/>
        <v>0.23980421803277707</v>
      </c>
      <c r="Q613" s="45">
        <f t="shared" si="209"/>
        <v>20.14</v>
      </c>
      <c r="R613" s="45">
        <f t="shared" si="210"/>
        <v>9.3243936647651715</v>
      </c>
    </row>
    <row r="614" spans="1:18" x14ac:dyDescent="0.2">
      <c r="C614" s="45">
        <v>19</v>
      </c>
      <c r="D614" s="45">
        <v>16.420000000000002</v>
      </c>
      <c r="E614" s="45">
        <v>2734</v>
      </c>
      <c r="F614" s="45">
        <v>2065</v>
      </c>
      <c r="G614" s="45">
        <v>513</v>
      </c>
      <c r="H614" s="45">
        <f t="shared" si="202"/>
        <v>669</v>
      </c>
      <c r="I614" s="45">
        <f t="shared" si="203"/>
        <v>56.508522355356462</v>
      </c>
      <c r="J614" s="45">
        <v>21</v>
      </c>
      <c r="K614" s="45">
        <f t="shared" si="206"/>
        <v>77.508522355356462</v>
      </c>
      <c r="L614" s="45">
        <f t="shared" si="207"/>
        <v>83.625</v>
      </c>
      <c r="M614" s="45">
        <f t="shared" si="208"/>
        <v>18.311142665121412</v>
      </c>
      <c r="N614" s="36">
        <f t="shared" si="211"/>
        <v>16.649399225008516</v>
      </c>
      <c r="O614" s="45">
        <f t="shared" si="205"/>
        <v>0.22939922500851395</v>
      </c>
      <c r="Q614" s="45">
        <f t="shared" si="209"/>
        <v>21.310000000000002</v>
      </c>
      <c r="R614" s="45">
        <f t="shared" si="210"/>
        <v>10.545741061256788</v>
      </c>
    </row>
    <row r="615" spans="1:18" x14ac:dyDescent="0.2">
      <c r="C615" s="45">
        <v>20</v>
      </c>
      <c r="D615" s="45">
        <v>17.260000000000002</v>
      </c>
      <c r="E615" s="45">
        <v>2888</v>
      </c>
      <c r="F615" s="45">
        <v>2065</v>
      </c>
      <c r="G615" s="45">
        <v>513</v>
      </c>
      <c r="H615" s="45">
        <f t="shared" si="202"/>
        <v>823</v>
      </c>
      <c r="I615" s="45">
        <f t="shared" si="203"/>
        <v>58.307996704245397</v>
      </c>
      <c r="J615" s="45">
        <v>21</v>
      </c>
      <c r="K615" s="45">
        <f t="shared" si="206"/>
        <v>79.307996704245397</v>
      </c>
      <c r="L615" s="45">
        <f t="shared" si="207"/>
        <v>102.875</v>
      </c>
      <c r="M615" s="45">
        <f t="shared" si="208"/>
        <v>19.210879839565884</v>
      </c>
      <c r="N615" s="36">
        <f t="shared" si="211"/>
        <v>17.503644903243302</v>
      </c>
      <c r="O615" s="45">
        <f t="shared" si="205"/>
        <v>0.24364490324330035</v>
      </c>
      <c r="Q615" s="45">
        <f t="shared" si="209"/>
        <v>22.150000000000002</v>
      </c>
      <c r="R615" s="45">
        <f t="shared" si="210"/>
        <v>11.445478235701259</v>
      </c>
    </row>
    <row r="616" spans="1:18" x14ac:dyDescent="0.2">
      <c r="A616" s="45" t="s">
        <v>135</v>
      </c>
      <c r="C616" s="45">
        <v>21</v>
      </c>
      <c r="D616" s="45">
        <v>18.37</v>
      </c>
      <c r="E616" s="45">
        <v>3155</v>
      </c>
      <c r="F616" s="45">
        <v>2065</v>
      </c>
      <c r="G616" s="45">
        <v>512</v>
      </c>
      <c r="H616" s="45">
        <f t="shared" si="202"/>
        <v>1090</v>
      </c>
      <c r="I616" s="45">
        <f t="shared" si="203"/>
        <v>60.748529958812476</v>
      </c>
      <c r="J616" s="45">
        <v>21</v>
      </c>
      <c r="K616" s="45">
        <f t="shared" si="206"/>
        <v>81.748529958812469</v>
      </c>
      <c r="L616" s="45">
        <f t="shared" si="207"/>
        <v>136.25</v>
      </c>
      <c r="M616" s="45">
        <f t="shared" si="208"/>
        <v>20.43114646684942</v>
      </c>
      <c r="N616" s="36">
        <f t="shared" si="211"/>
        <v>18.662213785644674</v>
      </c>
      <c r="O616" s="45">
        <f t="shared" si="205"/>
        <v>0.29221378564467315</v>
      </c>
      <c r="Q616" s="45">
        <f t="shared" si="209"/>
        <v>23.26</v>
      </c>
      <c r="R616" s="45">
        <f t="shared" si="210"/>
        <v>12.665744862984795</v>
      </c>
    </row>
    <row r="617" spans="1:18" x14ac:dyDescent="0.2">
      <c r="A617" s="45">
        <v>17.32</v>
      </c>
      <c r="B617" s="45">
        <v>2894</v>
      </c>
      <c r="C617" s="45">
        <v>22</v>
      </c>
      <c r="D617" s="45">
        <v>19.45</v>
      </c>
      <c r="E617" s="45">
        <v>3494</v>
      </c>
      <c r="F617" s="45">
        <v>2065</v>
      </c>
      <c r="G617" s="45">
        <v>513</v>
      </c>
      <c r="H617" s="45">
        <f t="shared" si="202"/>
        <v>1429</v>
      </c>
      <c r="I617" s="45">
        <f t="shared" si="203"/>
        <v>63.100644575819409</v>
      </c>
      <c r="J617" s="45">
        <v>21</v>
      </c>
      <c r="K617" s="45">
        <f t="shared" si="206"/>
        <v>84.100644575819416</v>
      </c>
      <c r="L617" s="45">
        <f t="shared" si="207"/>
        <v>178.625</v>
      </c>
      <c r="M617" s="45">
        <f t="shared" si="208"/>
        <v>21.607203775352886</v>
      </c>
      <c r="N617" s="36">
        <f t="shared" si="211"/>
        <v>19.778808610978885</v>
      </c>
      <c r="O617" s="45">
        <f t="shared" si="205"/>
        <v>0.3288086109788857</v>
      </c>
      <c r="Q617" s="45">
        <f t="shared" si="209"/>
        <v>24.34</v>
      </c>
      <c r="R617" s="45">
        <f t="shared" si="210"/>
        <v>13.841802171488261</v>
      </c>
    </row>
    <row r="618" spans="1:18" x14ac:dyDescent="0.2">
      <c r="C618" s="45">
        <v>23</v>
      </c>
      <c r="D618" s="45">
        <v>20.53</v>
      </c>
      <c r="E618" s="45">
        <v>3975</v>
      </c>
      <c r="F618" s="45">
        <v>2065</v>
      </c>
      <c r="G618" s="45">
        <v>514</v>
      </c>
      <c r="H618" s="45">
        <f t="shared" si="202"/>
        <v>1910</v>
      </c>
      <c r="I618" s="45">
        <f t="shared" si="203"/>
        <v>65.620667344954555</v>
      </c>
      <c r="J618" s="45">
        <v>21</v>
      </c>
      <c r="K618" s="45">
        <f t="shared" si="206"/>
        <v>86.620667344954555</v>
      </c>
      <c r="L618" s="45">
        <f t="shared" si="207"/>
        <v>238.75</v>
      </c>
      <c r="M618" s="45">
        <f t="shared" si="208"/>
        <v>22.867215159920459</v>
      </c>
      <c r="N618" s="36">
        <f t="shared" si="211"/>
        <v>20.975112721074215</v>
      </c>
      <c r="O618" s="45">
        <f t="shared" si="205"/>
        <v>0.44511272107421362</v>
      </c>
      <c r="Q618" s="45">
        <f t="shared" si="209"/>
        <v>25.42</v>
      </c>
      <c r="R618" s="45">
        <f t="shared" si="210"/>
        <v>15.101813556055834</v>
      </c>
    </row>
    <row r="619" spans="1:18" x14ac:dyDescent="0.2">
      <c r="A619" s="44" t="s">
        <v>140</v>
      </c>
      <c r="B619" s="45">
        <v>4245</v>
      </c>
      <c r="C619" s="45">
        <v>24</v>
      </c>
      <c r="D619" s="45">
        <v>21.98</v>
      </c>
      <c r="E619" s="45">
        <v>4898</v>
      </c>
      <c r="F619" s="45">
        <v>2065</v>
      </c>
      <c r="G619" s="45">
        <v>513</v>
      </c>
      <c r="H619" s="45">
        <f t="shared" si="202"/>
        <v>2833</v>
      </c>
      <c r="I619" s="45">
        <f t="shared" si="203"/>
        <v>69.044931490408743</v>
      </c>
      <c r="J619" s="45">
        <v>21</v>
      </c>
      <c r="K619" s="45">
        <f t="shared" si="206"/>
        <v>90.044931490408743</v>
      </c>
      <c r="L619" s="45">
        <f t="shared" si="207"/>
        <v>354.125</v>
      </c>
      <c r="M619" s="45">
        <f t="shared" si="208"/>
        <v>24.579347232647557</v>
      </c>
      <c r="N619" s="36">
        <f t="shared" si="211"/>
        <v>22.600677903036757</v>
      </c>
      <c r="O619" s="45">
        <f t="shared" si="205"/>
        <v>0.62067790303675707</v>
      </c>
      <c r="Q619" s="45">
        <f t="shared" si="209"/>
        <v>26.87</v>
      </c>
      <c r="R619" s="45">
        <f t="shared" si="210"/>
        <v>16.813945628782932</v>
      </c>
    </row>
    <row r="623" spans="1:18" x14ac:dyDescent="0.2">
      <c r="N623" s="36"/>
    </row>
    <row r="626" spans="3:24" x14ac:dyDescent="0.2">
      <c r="Q626" s="45" t="s">
        <v>137</v>
      </c>
      <c r="T626" s="45" t="s">
        <v>138</v>
      </c>
      <c r="W626" s="9" t="s">
        <v>139</v>
      </c>
    </row>
    <row r="627" spans="3:24" x14ac:dyDescent="0.2">
      <c r="Q627" s="45">
        <f>D537-D504</f>
        <v>0.59999999999999964</v>
      </c>
      <c r="R627" s="45">
        <f>M537-M504</f>
        <v>0.41392685158225007</v>
      </c>
      <c r="T627" s="45">
        <f>D566-D537</f>
        <v>0.54999999999999982</v>
      </c>
      <c r="U627" s="45">
        <f>M566-M537</f>
        <v>0.37788560889399836</v>
      </c>
      <c r="W627" s="45">
        <f>D595-D566</f>
        <v>0.5600000000000005</v>
      </c>
      <c r="X627" s="45">
        <f>M595-M566</f>
        <v>0.8961077426655697</v>
      </c>
    </row>
    <row r="628" spans="3:24" x14ac:dyDescent="0.2">
      <c r="C628" s="36">
        <v>16</v>
      </c>
      <c r="D628" s="36">
        <v>11.04</v>
      </c>
      <c r="E628" s="36">
        <v>12.487261974306127</v>
      </c>
      <c r="F628" s="36">
        <v>2240</v>
      </c>
      <c r="Q628" s="45">
        <f>D538-D505</f>
        <v>0.55999999999999961</v>
      </c>
      <c r="R628" s="45">
        <f>M538-M505</f>
        <v>0.32184683371401235</v>
      </c>
      <c r="T628" s="45">
        <f>D567-D538</f>
        <v>0.59000000000000075</v>
      </c>
      <c r="U628" s="45">
        <f>M567-M538</f>
        <v>0.51152522447381088</v>
      </c>
      <c r="W628" s="45">
        <f>D596-D567</f>
        <v>0.54999999999999982</v>
      </c>
      <c r="X628" s="45">
        <f>M596-M567</f>
        <v>0.87150175718900336</v>
      </c>
    </row>
    <row r="629" spans="3:24" x14ac:dyDescent="0.2">
      <c r="C629" s="45">
        <v>17</v>
      </c>
      <c r="D629" s="45">
        <v>12.26</v>
      </c>
      <c r="E629" s="45">
        <v>13.693001286364627</v>
      </c>
      <c r="F629" s="45">
        <v>2296</v>
      </c>
      <c r="Q629" s="45">
        <f>D539-D506</f>
        <v>0.57000000000000028</v>
      </c>
      <c r="R629" s="45">
        <f>M539-M506</f>
        <v>0.57142886136568727</v>
      </c>
      <c r="T629" s="45">
        <f>D568-D539</f>
        <v>0.60000000000000009</v>
      </c>
      <c r="U629" s="45">
        <f>M568-M539</f>
        <v>0.66096065593836784</v>
      </c>
      <c r="W629" s="45">
        <f>D597-D568</f>
        <v>0.5299999999999998</v>
      </c>
      <c r="X629" s="45">
        <f>M597-M568</f>
        <v>0.48304679574555109</v>
      </c>
    </row>
    <row r="630" spans="3:24" x14ac:dyDescent="0.2">
      <c r="C630" s="45">
        <v>18</v>
      </c>
      <c r="D630" s="45">
        <v>13.35</v>
      </c>
      <c r="E630" s="45">
        <v>14.842546443381616</v>
      </c>
      <c r="F630" s="45">
        <v>2366</v>
      </c>
      <c r="Q630" s="45">
        <f>D540-D507</f>
        <v>0.60999999999999988</v>
      </c>
      <c r="R630" s="45">
        <f>M540-M507</f>
        <v>0.69421408758468495</v>
      </c>
      <c r="T630" s="45">
        <f>D569-D540</f>
        <v>0.56999999999999984</v>
      </c>
      <c r="U630" s="45">
        <f>M569-M540</f>
        <v>0.5551732784983141</v>
      </c>
      <c r="W630" s="45">
        <f>D598-D569</f>
        <v>0.60000000000000009</v>
      </c>
      <c r="X630" s="45">
        <f>M598-M569</f>
        <v>0.68185861746161613</v>
      </c>
    </row>
    <row r="631" spans="3:24" x14ac:dyDescent="0.2">
      <c r="C631" s="45">
        <v>19</v>
      </c>
      <c r="D631" s="45">
        <v>14.53</v>
      </c>
      <c r="E631" s="45">
        <v>16.055712208180061</v>
      </c>
      <c r="F631" s="45">
        <v>2463</v>
      </c>
      <c r="Q631" s="45">
        <f>D541-D508</f>
        <v>0.58000000000000007</v>
      </c>
      <c r="R631" s="45">
        <f>M541-M508</f>
        <v>0.57991946977686837</v>
      </c>
      <c r="T631" s="45">
        <f>D570-D541</f>
        <v>0.59000000000000008</v>
      </c>
      <c r="U631" s="45">
        <f>M570-M541</f>
        <v>0.64725329636655005</v>
      </c>
      <c r="W631" s="45">
        <f>D599-D570</f>
        <v>0.6</v>
      </c>
      <c r="X631" s="45">
        <f>M599-M570</f>
        <v>0.65033594986332766</v>
      </c>
    </row>
    <row r="632" spans="3:24" x14ac:dyDescent="0.2">
      <c r="C632" s="45">
        <v>20</v>
      </c>
      <c r="D632" s="45">
        <v>15.4</v>
      </c>
      <c r="E632" s="45">
        <v>16.941079707470291</v>
      </c>
      <c r="F632" s="45">
        <v>2553</v>
      </c>
      <c r="Q632" s="45">
        <f>D542-D509</f>
        <v>0.62000000000000011</v>
      </c>
      <c r="R632" s="45">
        <f>M542-M509</f>
        <v>0.56222924238839944</v>
      </c>
      <c r="T632" s="45">
        <f>D571-D542</f>
        <v>0.55999999999999994</v>
      </c>
      <c r="U632" s="45">
        <f>M571-M542</f>
        <v>0.73980052361817172</v>
      </c>
      <c r="W632" s="45">
        <f>D600-D571</f>
        <v>0.56999999999999995</v>
      </c>
      <c r="X632" s="45">
        <f>M600-M571</f>
        <v>0.63193140663494418</v>
      </c>
    </row>
    <row r="633" spans="3:24" x14ac:dyDescent="0.2">
      <c r="C633" s="45">
        <v>21</v>
      </c>
      <c r="D633" s="45">
        <v>16.510000000000002</v>
      </c>
      <c r="E633" s="45">
        <v>18.105088274654804</v>
      </c>
      <c r="F633" s="45">
        <v>2703</v>
      </c>
      <c r="Q633" s="45">
        <f>D543-D510</f>
        <v>0.64</v>
      </c>
      <c r="R633" s="45">
        <f>M543-M510</f>
        <v>0.69326491375968047</v>
      </c>
      <c r="T633" s="45">
        <f>D572-D543</f>
        <v>0.56999999999999995</v>
      </c>
      <c r="U633" s="45">
        <f>M572-M543</f>
        <v>0.76005403874175315</v>
      </c>
      <c r="W633" s="45">
        <f>D601-D572</f>
        <v>0.56999999999999995</v>
      </c>
      <c r="X633" s="45">
        <f>M601-M572</f>
        <v>0.59483515067432791</v>
      </c>
    </row>
    <row r="634" spans="3:24" x14ac:dyDescent="0.2">
      <c r="C634" s="45">
        <v>22</v>
      </c>
      <c r="D634" s="45">
        <v>17.62</v>
      </c>
      <c r="E634" s="45">
        <v>19.263331501511061</v>
      </c>
      <c r="F634" s="45">
        <v>2898</v>
      </c>
      <c r="Q634" s="45">
        <f>D544-D511</f>
        <v>0.6</v>
      </c>
      <c r="R634" s="45">
        <f>M544-M511</f>
        <v>0.64823096000757729</v>
      </c>
      <c r="T634" s="45">
        <f>D573-D544</f>
        <v>0.64999999999999991</v>
      </c>
      <c r="U634" s="45">
        <f>M573-M544</f>
        <v>0.70581074285707146</v>
      </c>
      <c r="W634" s="45">
        <f>D602-D573</f>
        <v>0.55000000000000027</v>
      </c>
      <c r="X634" s="45">
        <f>M602-M573</f>
        <v>0.68715812369459961</v>
      </c>
    </row>
    <row r="635" spans="3:24" x14ac:dyDescent="0.2">
      <c r="C635" s="45">
        <v>23</v>
      </c>
      <c r="D635" s="45">
        <v>18.77</v>
      </c>
      <c r="E635" s="45">
        <v>20.533523433458782</v>
      </c>
      <c r="F635" s="45">
        <v>3181</v>
      </c>
      <c r="Q635" s="45">
        <f>D545-D512</f>
        <v>0.59000000000000008</v>
      </c>
      <c r="R635" s="45">
        <f>M545-M512</f>
        <v>0.69272957387375733</v>
      </c>
      <c r="T635" s="45">
        <f>D574-D545</f>
        <v>0.57999999999999963</v>
      </c>
      <c r="U635" s="45">
        <f>M574-M545</f>
        <v>0.71693224655074772</v>
      </c>
      <c r="W635" s="45">
        <f>D603-D574</f>
        <v>0.54</v>
      </c>
      <c r="X635" s="45">
        <f>M603-M574</f>
        <v>0.66609473511206829</v>
      </c>
    </row>
    <row r="636" spans="3:24" x14ac:dyDescent="0.2">
      <c r="C636" s="45">
        <v>24</v>
      </c>
      <c r="D636" s="45">
        <v>20.34</v>
      </c>
      <c r="E636" s="45">
        <v>22.320302359079491</v>
      </c>
      <c r="F636" s="45">
        <v>3749</v>
      </c>
      <c r="Q636" s="45">
        <f>D546-D513</f>
        <v>0.62000000000000011</v>
      </c>
      <c r="R636" s="45">
        <f>M546-M513</f>
        <v>0.69931643180075298</v>
      </c>
      <c r="T636" s="45">
        <f>D575-D546</f>
        <v>0.58999999999999986</v>
      </c>
      <c r="U636" s="45">
        <f>M575-M546</f>
        <v>0.71896412005438748</v>
      </c>
      <c r="W636" s="45">
        <f>D604-D575</f>
        <v>0.52000000000000046</v>
      </c>
      <c r="X636" s="45">
        <f>M604-M575</f>
        <v>0.70941036578923544</v>
      </c>
    </row>
    <row r="637" spans="3:24" x14ac:dyDescent="0.2">
      <c r="Q637" s="45">
        <f>D547-D514</f>
        <v>0.60000000000000053</v>
      </c>
      <c r="R637" s="45">
        <f>M547-M514</f>
        <v>0.68220551189201473</v>
      </c>
      <c r="T637" s="45">
        <f>D576-D547</f>
        <v>0.58000000000000007</v>
      </c>
      <c r="U637" s="45">
        <f>M576-M547</f>
        <v>0.75581939537863008</v>
      </c>
      <c r="W637" s="45">
        <f>D605-D576</f>
        <v>0.58999999999999986</v>
      </c>
      <c r="X637" s="45">
        <f>M605-M576</f>
        <v>0.6985178027402057</v>
      </c>
    </row>
    <row r="638" spans="3:24" x14ac:dyDescent="0.2">
      <c r="Q638" s="45">
        <f>D548-D515</f>
        <v>0.59999999999999964</v>
      </c>
      <c r="R638" s="45">
        <f>M548-M515</f>
        <v>0.7026579697102413</v>
      </c>
      <c r="T638" s="45">
        <f>D577-D548</f>
        <v>0.58999999999999986</v>
      </c>
      <c r="U638" s="45">
        <f>M577-M548</f>
        <v>0.76042294465142746</v>
      </c>
      <c r="W638" s="45">
        <f>D606-D577</f>
        <v>0.60000000000000053</v>
      </c>
      <c r="X638" s="45">
        <f>M606-M577</f>
        <v>0.71614948715259885</v>
      </c>
    </row>
    <row r="639" spans="3:24" x14ac:dyDescent="0.2">
      <c r="Q639" s="45">
        <f>D549-D516</f>
        <v>0.60000000000000053</v>
      </c>
      <c r="R639" s="45">
        <f>M549-M516</f>
        <v>0.74759885046420749</v>
      </c>
      <c r="T639" s="45">
        <f>D578-D549</f>
        <v>0.61999999999999922</v>
      </c>
      <c r="U639" s="45">
        <f>M578-M549</f>
        <v>0.76479560931174362</v>
      </c>
      <c r="W639" s="45">
        <f>D607-D578</f>
        <v>0.58000000000000007</v>
      </c>
      <c r="X639" s="45">
        <f>M607-M578</f>
        <v>0.74526627251755428</v>
      </c>
    </row>
    <row r="640" spans="3:24" x14ac:dyDescent="0.2">
      <c r="Q640" s="45">
        <f t="shared" ref="Q640:Q651" si="212">D550-D517</f>
        <v>0.60999999999999943</v>
      </c>
      <c r="R640" s="45">
        <f t="shared" ref="R640:R651" si="213">M550-M517</f>
        <v>0.76036449671329365</v>
      </c>
      <c r="T640" s="45">
        <f t="shared" ref="T640:T651" si="214">D579-D550</f>
        <v>0.59999999999999964</v>
      </c>
      <c r="U640" s="45">
        <f t="shared" ref="U640:U651" si="215">M579-M550</f>
        <v>0.78865510314413712</v>
      </c>
      <c r="W640" s="45">
        <f t="shared" ref="W640:W651" si="216">D608-D579</f>
        <v>0.61000000000000121</v>
      </c>
      <c r="X640" s="45">
        <f t="shared" ref="X640:X651" si="217">M608-M579</f>
        <v>0.73662817517979207</v>
      </c>
    </row>
    <row r="641" spans="17:24" x14ac:dyDescent="0.2">
      <c r="Q641" s="45">
        <f t="shared" si="212"/>
        <v>0.61999999999999922</v>
      </c>
      <c r="R641" s="45">
        <f t="shared" si="213"/>
        <v>0.7635133107762293</v>
      </c>
      <c r="T641" s="45">
        <f t="shared" si="214"/>
        <v>0.61999999999999922</v>
      </c>
      <c r="U641" s="45">
        <f t="shared" si="215"/>
        <v>0.80982055048979262</v>
      </c>
      <c r="W641" s="45">
        <f t="shared" si="216"/>
        <v>0.60000000000000142</v>
      </c>
      <c r="X641" s="45">
        <f t="shared" si="217"/>
        <v>0.76678100893820655</v>
      </c>
    </row>
    <row r="642" spans="17:24" x14ac:dyDescent="0.2">
      <c r="Q642" s="45">
        <f t="shared" si="212"/>
        <v>0.60999999999999943</v>
      </c>
      <c r="R642" s="45">
        <f t="shared" si="213"/>
        <v>0.76840030232722256</v>
      </c>
      <c r="T642" s="45">
        <f t="shared" si="214"/>
        <v>0.62999999999999901</v>
      </c>
      <c r="U642" s="45">
        <f t="shared" si="215"/>
        <v>0.82669573893446469</v>
      </c>
      <c r="W642" s="45">
        <f t="shared" si="216"/>
        <v>0.62000000000000099</v>
      </c>
      <c r="X642" s="45">
        <f t="shared" si="217"/>
        <v>0.73668821409317786</v>
      </c>
    </row>
    <row r="643" spans="17:24" x14ac:dyDescent="0.2">
      <c r="Q643" s="45">
        <f t="shared" si="212"/>
        <v>0.64000000000000057</v>
      </c>
      <c r="R643" s="45">
        <f t="shared" si="213"/>
        <v>0.66592118739604267</v>
      </c>
      <c r="T643" s="45">
        <f t="shared" si="214"/>
        <v>0.63000000000000078</v>
      </c>
      <c r="U643" s="45">
        <f t="shared" si="215"/>
        <v>0.70581074285707501</v>
      </c>
      <c r="W643" s="45">
        <f t="shared" si="216"/>
        <v>0.58000000000000007</v>
      </c>
      <c r="X643" s="45">
        <f t="shared" si="217"/>
        <v>0.77670655022386192</v>
      </c>
    </row>
    <row r="644" spans="17:24" x14ac:dyDescent="0.2">
      <c r="Q644" s="45">
        <f t="shared" si="212"/>
        <v>0.63000000000000078</v>
      </c>
      <c r="R644" s="45">
        <f t="shared" si="213"/>
        <v>0.74138582928243579</v>
      </c>
      <c r="T644" s="45">
        <f t="shared" si="214"/>
        <v>0.61999999999999922</v>
      </c>
      <c r="U644" s="45">
        <f t="shared" si="215"/>
        <v>0.75467037247550905</v>
      </c>
      <c r="W644" s="45">
        <f t="shared" si="216"/>
        <v>0.60999999999999943</v>
      </c>
      <c r="X644" s="45">
        <f t="shared" si="217"/>
        <v>0.75614125526268339</v>
      </c>
    </row>
    <row r="645" spans="17:24" x14ac:dyDescent="0.2">
      <c r="Q645" s="45">
        <f t="shared" si="212"/>
        <v>0.65000000000000036</v>
      </c>
      <c r="R645" s="45">
        <f t="shared" si="213"/>
        <v>0.7043676643194452</v>
      </c>
      <c r="T645" s="45">
        <f t="shared" si="214"/>
        <v>0.61999999999999922</v>
      </c>
      <c r="U645" s="45">
        <f t="shared" si="215"/>
        <v>0.79385668024523603</v>
      </c>
      <c r="W645" s="45">
        <f t="shared" si="216"/>
        <v>0.63000000000000078</v>
      </c>
      <c r="X645" s="45">
        <f t="shared" si="217"/>
        <v>0.74902448068349869</v>
      </c>
    </row>
    <row r="646" spans="17:24" x14ac:dyDescent="0.2">
      <c r="Q646" s="45">
        <f t="shared" si="212"/>
        <v>0.65000000000000036</v>
      </c>
      <c r="R646" s="45">
        <f t="shared" si="213"/>
        <v>0.73137835055208456</v>
      </c>
      <c r="T646" s="45">
        <f t="shared" si="214"/>
        <v>0.63000000000000078</v>
      </c>
      <c r="U646" s="45">
        <f t="shared" si="215"/>
        <v>0.79027540690542253</v>
      </c>
      <c r="W646" s="45">
        <f t="shared" si="216"/>
        <v>0.61000000000000121</v>
      </c>
      <c r="X646" s="45">
        <f t="shared" si="217"/>
        <v>0.73377669948384394</v>
      </c>
    </row>
    <row r="647" spans="17:24" x14ac:dyDescent="0.2">
      <c r="Q647" s="45">
        <f t="shared" si="212"/>
        <v>0.63999999999999879</v>
      </c>
      <c r="R647" s="45">
        <f t="shared" si="213"/>
        <v>0.750081715602267</v>
      </c>
      <c r="T647" s="45">
        <f t="shared" si="214"/>
        <v>0.56000000000000227</v>
      </c>
      <c r="U647" s="45">
        <f t="shared" si="215"/>
        <v>0.766781008938203</v>
      </c>
      <c r="W647" s="45">
        <f t="shared" si="216"/>
        <v>0.66000000000000014</v>
      </c>
      <c r="X647" s="45">
        <f t="shared" si="217"/>
        <v>0.75293740755512317</v>
      </c>
    </row>
    <row r="648" spans="17:24" x14ac:dyDescent="0.2">
      <c r="Q648" s="45">
        <f t="shared" si="212"/>
        <v>0.66000000000000014</v>
      </c>
      <c r="R648" s="45">
        <f t="shared" si="213"/>
        <v>0.73126272908026024</v>
      </c>
      <c r="T648" s="45">
        <f t="shared" si="214"/>
        <v>0.60999999999999943</v>
      </c>
      <c r="U648" s="45">
        <f t="shared" si="215"/>
        <v>0.81094440691905589</v>
      </c>
      <c r="W648" s="45">
        <f t="shared" si="216"/>
        <v>0.58999999999999986</v>
      </c>
      <c r="X648" s="45">
        <f t="shared" si="217"/>
        <v>0.78385105619529938</v>
      </c>
    </row>
    <row r="649" spans="17:24" x14ac:dyDescent="0.2">
      <c r="Q649" s="45">
        <f t="shared" si="212"/>
        <v>0.64999999999999858</v>
      </c>
      <c r="R649" s="45">
        <f t="shared" si="213"/>
        <v>0.78050156904868118</v>
      </c>
      <c r="T649" s="45">
        <f t="shared" si="214"/>
        <v>0.60999999999999943</v>
      </c>
      <c r="U649" s="45">
        <f t="shared" si="215"/>
        <v>0.83012111785693321</v>
      </c>
      <c r="W649" s="45">
        <f t="shared" si="216"/>
        <v>0.57000000000000028</v>
      </c>
      <c r="X649" s="45">
        <f t="shared" si="217"/>
        <v>0.73324958693621056</v>
      </c>
    </row>
    <row r="650" spans="17:24" x14ac:dyDescent="0.2">
      <c r="Q650" s="45">
        <f t="shared" si="212"/>
        <v>0.60000000000000142</v>
      </c>
      <c r="R650" s="45">
        <f t="shared" si="213"/>
        <v>0.76513860873115291</v>
      </c>
      <c r="T650" s="45">
        <f t="shared" si="214"/>
        <v>0.57999999999999829</v>
      </c>
      <c r="U650" s="45">
        <f t="shared" si="215"/>
        <v>0.83456311914286374</v>
      </c>
      <c r="W650" s="45">
        <f t="shared" si="216"/>
        <v>0.58000000000000185</v>
      </c>
      <c r="X650" s="45">
        <f t="shared" si="217"/>
        <v>0.7339899985876599</v>
      </c>
    </row>
    <row r="651" spans="17:24" x14ac:dyDescent="0.2">
      <c r="Q651" s="45">
        <f t="shared" si="212"/>
        <v>0.55999999999999872</v>
      </c>
      <c r="R651" s="45">
        <f t="shared" si="213"/>
        <v>0.75121985979669148</v>
      </c>
      <c r="T651" s="45">
        <f t="shared" si="214"/>
        <v>0.56000000000000227</v>
      </c>
      <c r="U651" s="45">
        <f t="shared" si="215"/>
        <v>0.76024310232832804</v>
      </c>
      <c r="W651" s="45">
        <f t="shared" si="216"/>
        <v>0.51999999999999957</v>
      </c>
      <c r="X651" s="45">
        <f t="shared" si="217"/>
        <v>0.74758191144304575</v>
      </c>
    </row>
    <row r="654" spans="17:24" x14ac:dyDescent="0.2">
      <c r="Q654" s="45">
        <f>Q627-T627</f>
        <v>4.9999999999999822E-2</v>
      </c>
      <c r="R654" s="45">
        <f>R627-U627</f>
        <v>3.6041242688251707E-2</v>
      </c>
    </row>
    <row r="655" spans="17:24" x14ac:dyDescent="0.2">
      <c r="Q655" s="45">
        <f>Q628-T628</f>
        <v>-3.0000000000001137E-2</v>
      </c>
      <c r="R655" s="45">
        <f>R628-U628</f>
        <v>-0.18967839075979853</v>
      </c>
    </row>
    <row r="656" spans="17:24" x14ac:dyDescent="0.2">
      <c r="Q656" s="45">
        <f>Q629-T629</f>
        <v>-2.9999999999999805E-2</v>
      </c>
      <c r="R656" s="45">
        <f>R629-U629</f>
        <v>-8.9531794572680568E-2</v>
      </c>
    </row>
    <row r="657" spans="17:18" x14ac:dyDescent="0.2">
      <c r="Q657" s="45">
        <f>Q630-T630</f>
        <v>4.0000000000000036E-2</v>
      </c>
      <c r="R657" s="45">
        <f>R630-U630</f>
        <v>0.13904080908637084</v>
      </c>
    </row>
    <row r="658" spans="17:18" x14ac:dyDescent="0.2">
      <c r="Q658" s="45">
        <f>Q631-T631</f>
        <v>-1.0000000000000009E-2</v>
      </c>
      <c r="R658" s="45">
        <f>R631-U631</f>
        <v>-6.7333826589681678E-2</v>
      </c>
    </row>
    <row r="659" spans="17:18" x14ac:dyDescent="0.2">
      <c r="Q659" s="45">
        <f>Q632-T632</f>
        <v>6.0000000000000164E-2</v>
      </c>
      <c r="R659" s="45">
        <f>R632-U632</f>
        <v>-0.17757128122977228</v>
      </c>
    </row>
    <row r="660" spans="17:18" x14ac:dyDescent="0.2">
      <c r="Q660" s="45">
        <f>Q633-T633</f>
        <v>7.0000000000000062E-2</v>
      </c>
      <c r="R660" s="45">
        <f>R633-U633</f>
        <v>-6.6789124982072678E-2</v>
      </c>
    </row>
    <row r="661" spans="17:18" x14ac:dyDescent="0.2">
      <c r="Q661" s="45">
        <f>Q634-T634</f>
        <v>-4.9999999999999933E-2</v>
      </c>
      <c r="R661" s="45">
        <f>R634-U634</f>
        <v>-5.7579782849494165E-2</v>
      </c>
    </row>
    <row r="662" spans="17:18" x14ac:dyDescent="0.2">
      <c r="Q662" s="45">
        <f>Q635-T635</f>
        <v>1.0000000000000453E-2</v>
      </c>
      <c r="R662" s="45">
        <f>R635-U635</f>
        <v>-2.4202672676990389E-2</v>
      </c>
    </row>
    <row r="663" spans="17:18" x14ac:dyDescent="0.2">
      <c r="Q663" s="45">
        <f>Q636-T636</f>
        <v>3.0000000000000249E-2</v>
      </c>
      <c r="R663" s="45">
        <f>R636-U636</f>
        <v>-1.9647688253634499E-2</v>
      </c>
    </row>
    <row r="664" spans="17:18" x14ac:dyDescent="0.2">
      <c r="Q664" s="45">
        <f>Q637-T637</f>
        <v>2.0000000000000462E-2</v>
      </c>
      <c r="R664" s="45">
        <f>R637-U637</f>
        <v>-7.361388348661535E-2</v>
      </c>
    </row>
    <row r="665" spans="17:18" x14ac:dyDescent="0.2">
      <c r="Q665" s="45">
        <f>Q638-T638</f>
        <v>9.9999999999997868E-3</v>
      </c>
      <c r="R665" s="45">
        <f>R638-U638</f>
        <v>-5.7764974941186154E-2</v>
      </c>
    </row>
    <row r="666" spans="17:18" x14ac:dyDescent="0.2">
      <c r="Q666" s="45">
        <f>Q639-T639</f>
        <v>-1.9999999999998685E-2</v>
      </c>
      <c r="R666" s="45">
        <f>R639-U639</f>
        <v>-1.7196758847536131E-2</v>
      </c>
    </row>
    <row r="667" spans="17:18" x14ac:dyDescent="0.2">
      <c r="Q667" s="45">
        <f t="shared" ref="Q667:R677" si="218">Q640-T640</f>
        <v>9.9999999999997868E-3</v>
      </c>
      <c r="R667" s="45">
        <f t="shared" si="218"/>
        <v>-2.8290606430843468E-2</v>
      </c>
    </row>
    <row r="668" spans="17:18" x14ac:dyDescent="0.2">
      <c r="Q668" s="45">
        <f t="shared" si="218"/>
        <v>0</v>
      </c>
      <c r="R668" s="45">
        <f t="shared" si="218"/>
        <v>-4.630723971356332E-2</v>
      </c>
    </row>
    <row r="669" spans="17:18" x14ac:dyDescent="0.2">
      <c r="Q669" s="45">
        <f t="shared" si="218"/>
        <v>-1.9999999999999574E-2</v>
      </c>
      <c r="R669" s="45">
        <f t="shared" si="218"/>
        <v>-5.8295436607242124E-2</v>
      </c>
    </row>
    <row r="670" spans="17:18" x14ac:dyDescent="0.2">
      <c r="Q670" s="45">
        <f t="shared" si="218"/>
        <v>9.9999999999997868E-3</v>
      </c>
      <c r="R670" s="45">
        <f t="shared" si="218"/>
        <v>-3.9889555461032344E-2</v>
      </c>
    </row>
    <row r="671" spans="17:18" x14ac:dyDescent="0.2">
      <c r="Q671" s="45">
        <f t="shared" si="218"/>
        <v>1.0000000000001563E-2</v>
      </c>
      <c r="R671" s="45">
        <f t="shared" si="218"/>
        <v>-1.3284543193073262E-2</v>
      </c>
    </row>
    <row r="672" spans="17:18" x14ac:dyDescent="0.2">
      <c r="Q672" s="45">
        <f t="shared" si="218"/>
        <v>3.0000000000001137E-2</v>
      </c>
      <c r="R672" s="45">
        <f t="shared" si="218"/>
        <v>-8.9489015925790838E-2</v>
      </c>
    </row>
    <row r="673" spans="17:18" x14ac:dyDescent="0.2">
      <c r="Q673" s="45">
        <f t="shared" si="218"/>
        <v>1.9999999999999574E-2</v>
      </c>
      <c r="R673" s="45">
        <f t="shared" si="218"/>
        <v>-5.8897056353337973E-2</v>
      </c>
    </row>
    <row r="674" spans="17:18" x14ac:dyDescent="0.2">
      <c r="Q674" s="45">
        <f t="shared" si="218"/>
        <v>7.9999999999996518E-2</v>
      </c>
      <c r="R674" s="45">
        <f t="shared" si="218"/>
        <v>-1.6699293335936005E-2</v>
      </c>
    </row>
    <row r="675" spans="17:18" x14ac:dyDescent="0.2">
      <c r="Q675" s="45">
        <f t="shared" si="218"/>
        <v>5.0000000000000711E-2</v>
      </c>
      <c r="R675" s="45">
        <f t="shared" si="218"/>
        <v>-7.968167783879565E-2</v>
      </c>
    </row>
    <row r="676" spans="17:18" x14ac:dyDescent="0.2">
      <c r="Q676" s="45">
        <f t="shared" si="218"/>
        <v>3.9999999999999147E-2</v>
      </c>
      <c r="R676" s="45">
        <f t="shared" si="218"/>
        <v>-4.9619548808252034E-2</v>
      </c>
    </row>
    <row r="677" spans="17:18" x14ac:dyDescent="0.2">
      <c r="Q677" s="45">
        <f t="shared" si="218"/>
        <v>2.0000000000003126E-2</v>
      </c>
      <c r="R677" s="45">
        <f t="shared" si="218"/>
        <v>-6.9424510411710827E-2</v>
      </c>
    </row>
  </sheetData>
  <mergeCells count="1">
    <mergeCell ref="N3:Q3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X306"/>
  <sheetViews>
    <sheetView tabSelected="1" topLeftCell="A121" zoomScaleNormal="100" workbookViewId="0">
      <selection activeCell="O92" sqref="O87:O92"/>
    </sheetView>
  </sheetViews>
  <sheetFormatPr defaultRowHeight="14.25" x14ac:dyDescent="0.2"/>
  <cols>
    <col min="1" max="1" width="18.875" style="1" bestFit="1" customWidth="1"/>
    <col min="2" max="2" width="8.125" style="1" bestFit="1" customWidth="1"/>
    <col min="3" max="3" width="10.375" style="1" bestFit="1" customWidth="1"/>
    <col min="4" max="4" width="15.625" style="1" bestFit="1" customWidth="1"/>
    <col min="5" max="6" width="13.875" style="1" bestFit="1" customWidth="1"/>
    <col min="7" max="7" width="11.875" style="1" bestFit="1" customWidth="1"/>
    <col min="8" max="8" width="6.75" style="1" bestFit="1" customWidth="1"/>
    <col min="9" max="9" width="12.75" style="1" bestFit="1" customWidth="1"/>
    <col min="10" max="10" width="11.875" style="1" bestFit="1" customWidth="1"/>
    <col min="11" max="11" width="16.5" style="1" bestFit="1" customWidth="1"/>
    <col min="12" max="19" width="13.875" style="1" bestFit="1" customWidth="1"/>
    <col min="20" max="20" width="10.5" style="1" bestFit="1" customWidth="1"/>
    <col min="21" max="21" width="15.5" style="1" bestFit="1" customWidth="1"/>
    <col min="22" max="22" width="14" style="1" bestFit="1" customWidth="1"/>
    <col min="23" max="24" width="12.75" style="1" bestFit="1" customWidth="1"/>
    <col min="25" max="16384" width="9" style="1"/>
  </cols>
  <sheetData>
    <row r="3" spans="1:18" x14ac:dyDescent="0.2">
      <c r="A3" s="53">
        <v>44342.614936805556</v>
      </c>
    </row>
    <row r="4" spans="1:18" s="45" customFormat="1" x14ac:dyDescent="0.2">
      <c r="A4" s="45" t="s">
        <v>17</v>
      </c>
      <c r="B4" s="45" t="s">
        <v>7</v>
      </c>
      <c r="C4" s="45" t="s">
        <v>3</v>
      </c>
      <c r="D4" s="45" t="s">
        <v>5</v>
      </c>
      <c r="E4" s="45" t="s">
        <v>4</v>
      </c>
      <c r="F4" s="45" t="s">
        <v>6</v>
      </c>
      <c r="G4" s="45" t="s">
        <v>8</v>
      </c>
      <c r="H4" s="45" t="s">
        <v>10</v>
      </c>
      <c r="I4" s="45" t="s">
        <v>11</v>
      </c>
      <c r="J4" s="45" t="s">
        <v>35</v>
      </c>
      <c r="K4" s="45" t="s">
        <v>36</v>
      </c>
      <c r="L4" s="45" t="s">
        <v>56</v>
      </c>
      <c r="M4" s="45" t="s">
        <v>11</v>
      </c>
      <c r="O4" s="45" t="s">
        <v>57</v>
      </c>
    </row>
    <row r="5" spans="1:18" s="45" customFormat="1" x14ac:dyDescent="0.2">
      <c r="C5" s="45">
        <v>0</v>
      </c>
      <c r="D5" s="45">
        <v>-8.9</v>
      </c>
      <c r="E5" s="45">
        <v>2102</v>
      </c>
      <c r="F5" s="45">
        <v>2065</v>
      </c>
      <c r="G5" s="45">
        <v>509</v>
      </c>
      <c r="H5" s="45">
        <f t="shared" ref="H5:H28" si="0">E5-F5</f>
        <v>37</v>
      </c>
      <c r="I5" s="45">
        <f t="shared" ref="I5:I28" si="1">20*LOG10(H5)</f>
        <v>31.3640344813399</v>
      </c>
      <c r="J5" s="45">
        <v>0</v>
      </c>
      <c r="K5" s="45">
        <f>I5+J5</f>
        <v>31.3640344813399</v>
      </c>
      <c r="L5" s="45">
        <f>H5/8</f>
        <v>4.625</v>
      </c>
      <c r="M5" s="45">
        <f>10*LOG10(L5*830/1024)</f>
        <v>5.7388987281131332</v>
      </c>
      <c r="N5" s="45">
        <f>E$156*M5+F$156</f>
        <v>-6.8429967650804295</v>
      </c>
      <c r="O5" s="45">
        <f t="shared" ref="O5:O28" si="2">N5-D5</f>
        <v>2.0570032349195708</v>
      </c>
      <c r="Q5" s="45">
        <f>D5-D$5</f>
        <v>0</v>
      </c>
      <c r="R5" s="45">
        <f>M5-M$5</f>
        <v>0</v>
      </c>
    </row>
    <row r="6" spans="1:18" s="45" customFormat="1" x14ac:dyDescent="0.2">
      <c r="C6" s="45">
        <v>1</v>
      </c>
      <c r="D6" s="45">
        <v>-7.84</v>
      </c>
      <c r="E6" s="45">
        <v>2109</v>
      </c>
      <c r="F6" s="45">
        <v>2065</v>
      </c>
      <c r="G6" s="45">
        <v>510</v>
      </c>
      <c r="H6" s="45">
        <f t="shared" si="0"/>
        <v>44</v>
      </c>
      <c r="I6" s="45">
        <f t="shared" si="1"/>
        <v>32.86905352972375</v>
      </c>
      <c r="J6" s="45">
        <v>0</v>
      </c>
      <c r="K6" s="45">
        <f t="shared" ref="K6:K28" si="3">I6+J6</f>
        <v>32.86905352972375</v>
      </c>
      <c r="L6" s="45">
        <f t="shared" ref="L6:L28" si="4">H6/8</f>
        <v>5.5</v>
      </c>
      <c r="M6" s="45">
        <f t="shared" ref="M6:M28" si="5">10*LOG10(L6*830/1024)</f>
        <v>6.4914082523050576</v>
      </c>
      <c r="N6" s="45">
        <f>E$156*M6+F$156</f>
        <v>-6.1048771394975194</v>
      </c>
      <c r="O6" s="45">
        <f t="shared" si="2"/>
        <v>1.7351228605024804</v>
      </c>
      <c r="Q6" s="45">
        <f t="shared" ref="Q6:Q29" si="6">D6-D$5</f>
        <v>1.0600000000000005</v>
      </c>
      <c r="R6" s="45">
        <f t="shared" ref="R6:R29" si="7">M6-M$5</f>
        <v>0.75250952419192441</v>
      </c>
    </row>
    <row r="7" spans="1:18" s="45" customFormat="1" x14ac:dyDescent="0.2">
      <c r="C7" s="45">
        <v>2</v>
      </c>
      <c r="D7" s="45">
        <v>-6.9</v>
      </c>
      <c r="E7" s="45">
        <v>2117</v>
      </c>
      <c r="F7" s="45">
        <v>2065</v>
      </c>
      <c r="G7" s="45">
        <v>510</v>
      </c>
      <c r="H7" s="45">
        <f t="shared" si="0"/>
        <v>52</v>
      </c>
      <c r="I7" s="45">
        <f t="shared" si="1"/>
        <v>34.320066872695982</v>
      </c>
      <c r="J7" s="45">
        <v>0</v>
      </c>
      <c r="K7" s="45">
        <f t="shared" si="3"/>
        <v>34.320066872695982</v>
      </c>
      <c r="L7" s="45">
        <f t="shared" si="4"/>
        <v>6.5</v>
      </c>
      <c r="M7" s="45">
        <f t="shared" si="5"/>
        <v>7.2169149237911761</v>
      </c>
      <c r="N7" s="45">
        <f>E$156*M7+F$156</f>
        <v>-5.39324400330527</v>
      </c>
      <c r="O7" s="45">
        <f t="shared" si="2"/>
        <v>1.5067559966947304</v>
      </c>
      <c r="Q7" s="45">
        <f t="shared" si="6"/>
        <v>2</v>
      </c>
      <c r="R7" s="45">
        <f t="shared" si="7"/>
        <v>1.4780161956780429</v>
      </c>
    </row>
    <row r="8" spans="1:18" s="45" customFormat="1" x14ac:dyDescent="0.2">
      <c r="C8" s="45">
        <v>3</v>
      </c>
      <c r="D8" s="45">
        <v>-6.1</v>
      </c>
      <c r="E8" s="45">
        <v>2123</v>
      </c>
      <c r="F8" s="45">
        <v>2065</v>
      </c>
      <c r="G8" s="45">
        <v>510</v>
      </c>
      <c r="H8" s="45">
        <f t="shared" si="0"/>
        <v>58</v>
      </c>
      <c r="I8" s="45">
        <f t="shared" si="1"/>
        <v>35.268559871258745</v>
      </c>
      <c r="J8" s="45">
        <v>0</v>
      </c>
      <c r="K8" s="45">
        <f t="shared" si="3"/>
        <v>35.268559871258745</v>
      </c>
      <c r="L8" s="45">
        <f t="shared" si="4"/>
        <v>7.25</v>
      </c>
      <c r="M8" s="45">
        <f t="shared" si="5"/>
        <v>7.6911614230725567</v>
      </c>
      <c r="N8" s="45">
        <f>E$156*M8+F$156</f>
        <v>-4.9280663049107192</v>
      </c>
      <c r="O8" s="45">
        <f t="shared" si="2"/>
        <v>1.1719336950892805</v>
      </c>
      <c r="Q8" s="45">
        <f t="shared" si="6"/>
        <v>2.8000000000000007</v>
      </c>
      <c r="R8" s="45">
        <f t="shared" si="7"/>
        <v>1.9522626949594235</v>
      </c>
    </row>
    <row r="9" spans="1:18" s="45" customFormat="1" x14ac:dyDescent="0.2">
      <c r="C9" s="45">
        <v>4</v>
      </c>
      <c r="D9" s="45">
        <v>-5</v>
      </c>
      <c r="E9" s="45">
        <v>2129</v>
      </c>
      <c r="F9" s="45">
        <v>2065</v>
      </c>
      <c r="G9" s="45">
        <v>510</v>
      </c>
      <c r="H9" s="45">
        <f t="shared" si="0"/>
        <v>64</v>
      </c>
      <c r="I9" s="45">
        <f t="shared" si="1"/>
        <v>36.123599479677743</v>
      </c>
      <c r="J9" s="45">
        <v>0</v>
      </c>
      <c r="K9" s="45">
        <f t="shared" si="3"/>
        <v>36.123599479677743</v>
      </c>
      <c r="L9" s="45">
        <f t="shared" si="4"/>
        <v>8</v>
      </c>
      <c r="M9" s="45">
        <f t="shared" si="5"/>
        <v>8.118681227282055</v>
      </c>
      <c r="N9" s="45">
        <f>E$156*M9+F$156</f>
        <v>-4.5087217681737846</v>
      </c>
      <c r="O9" s="45">
        <f t="shared" si="2"/>
        <v>0.49127823182621544</v>
      </c>
      <c r="Q9" s="45">
        <f t="shared" si="6"/>
        <v>3.9000000000000004</v>
      </c>
      <c r="R9" s="45">
        <f t="shared" si="7"/>
        <v>2.3797824991689218</v>
      </c>
    </row>
    <row r="10" spans="1:18" s="45" customFormat="1" x14ac:dyDescent="0.2">
      <c r="C10" s="45">
        <v>5</v>
      </c>
      <c r="D10" s="45">
        <v>-4.12</v>
      </c>
      <c r="E10" s="45">
        <v>2146</v>
      </c>
      <c r="F10" s="45">
        <v>2065</v>
      </c>
      <c r="G10" s="45">
        <v>510</v>
      </c>
      <c r="H10" s="45">
        <f t="shared" si="0"/>
        <v>81</v>
      </c>
      <c r="I10" s="45">
        <f t="shared" si="1"/>
        <v>38.169700377572994</v>
      </c>
      <c r="J10" s="45">
        <v>0</v>
      </c>
      <c r="K10" s="45">
        <f t="shared" si="3"/>
        <v>38.169700377572994</v>
      </c>
      <c r="L10" s="45">
        <f t="shared" si="4"/>
        <v>10.125</v>
      </c>
      <c r="M10" s="45">
        <f t="shared" si="5"/>
        <v>9.1417316762296803</v>
      </c>
      <c r="N10" s="45">
        <f>E$156*M10+F$156</f>
        <v>-3.5052346493355984</v>
      </c>
      <c r="O10" s="45">
        <f t="shared" si="2"/>
        <v>0.61476535066440174</v>
      </c>
      <c r="Q10" s="45">
        <f t="shared" si="6"/>
        <v>4.78</v>
      </c>
      <c r="R10" s="45">
        <f t="shared" si="7"/>
        <v>3.4028329481165471</v>
      </c>
    </row>
    <row r="11" spans="1:18" s="45" customFormat="1" x14ac:dyDescent="0.2">
      <c r="C11" s="45">
        <v>6</v>
      </c>
      <c r="D11" s="45">
        <v>-3</v>
      </c>
      <c r="E11" s="45">
        <v>2163</v>
      </c>
      <c r="F11" s="45">
        <v>2065</v>
      </c>
      <c r="G11" s="45">
        <v>510</v>
      </c>
      <c r="H11" s="45">
        <f t="shared" si="0"/>
        <v>98</v>
      </c>
      <c r="I11" s="45">
        <f t="shared" si="1"/>
        <v>39.824521513849895</v>
      </c>
      <c r="J11" s="45">
        <v>0</v>
      </c>
      <c r="K11" s="45">
        <f t="shared" si="3"/>
        <v>39.824521513849895</v>
      </c>
      <c r="L11" s="45">
        <f t="shared" si="4"/>
        <v>12.25</v>
      </c>
      <c r="M11" s="45">
        <f t="shared" si="5"/>
        <v>9.9691422443681326</v>
      </c>
      <c r="N11" s="45">
        <f>E$156*M11+F$156</f>
        <v>-2.693646278525911</v>
      </c>
      <c r="O11" s="45">
        <f t="shared" si="2"/>
        <v>0.30635372147408901</v>
      </c>
      <c r="Q11" s="45">
        <f t="shared" si="6"/>
        <v>5.9</v>
      </c>
      <c r="R11" s="45">
        <f t="shared" si="7"/>
        <v>4.2302435162549994</v>
      </c>
    </row>
    <row r="12" spans="1:18" s="45" customFormat="1" x14ac:dyDescent="0.2">
      <c r="C12" s="45">
        <v>7</v>
      </c>
      <c r="D12" s="45">
        <v>-1.93</v>
      </c>
      <c r="E12" s="45">
        <v>2185</v>
      </c>
      <c r="F12" s="45">
        <v>2065</v>
      </c>
      <c r="G12" s="45">
        <v>510</v>
      </c>
      <c r="H12" s="45">
        <f t="shared" si="0"/>
        <v>120</v>
      </c>
      <c r="I12" s="45">
        <f t="shared" si="1"/>
        <v>41.583624920952495</v>
      </c>
      <c r="J12" s="45">
        <v>0</v>
      </c>
      <c r="K12" s="45">
        <f t="shared" si="3"/>
        <v>41.583624920952495</v>
      </c>
      <c r="L12" s="45">
        <f t="shared" si="4"/>
        <v>15</v>
      </c>
      <c r="M12" s="45">
        <f t="shared" si="5"/>
        <v>10.848693947919433</v>
      </c>
      <c r="N12" s="45">
        <f>E$156*M12+F$156</f>
        <v>-1.8309138436065684</v>
      </c>
      <c r="O12" s="45">
        <f t="shared" si="2"/>
        <v>9.9086156393431546E-2</v>
      </c>
      <c r="Q12" s="45">
        <f t="shared" si="6"/>
        <v>6.9700000000000006</v>
      </c>
      <c r="R12" s="45">
        <f t="shared" si="7"/>
        <v>5.1097952198062995</v>
      </c>
    </row>
    <row r="13" spans="1:18" s="45" customFormat="1" x14ac:dyDescent="0.2">
      <c r="C13" s="45">
        <v>8</v>
      </c>
      <c r="D13" s="45">
        <v>-0.75</v>
      </c>
      <c r="E13" s="45">
        <v>2215</v>
      </c>
      <c r="F13" s="45">
        <v>2065</v>
      </c>
      <c r="G13" s="45">
        <v>512</v>
      </c>
      <c r="H13" s="45">
        <f t="shared" si="0"/>
        <v>150</v>
      </c>
      <c r="I13" s="45">
        <f t="shared" si="1"/>
        <v>43.521825181113627</v>
      </c>
      <c r="J13" s="45">
        <v>0</v>
      </c>
      <c r="K13" s="45">
        <f t="shared" si="3"/>
        <v>43.521825181113627</v>
      </c>
      <c r="L13" s="45">
        <f t="shared" si="4"/>
        <v>18.75</v>
      </c>
      <c r="M13" s="45">
        <f t="shared" si="5"/>
        <v>11.817794077999997</v>
      </c>
      <c r="N13" s="45">
        <f>E$156*M13+F$156</f>
        <v>-0.88034537613694219</v>
      </c>
      <c r="O13" s="45">
        <f t="shared" si="2"/>
        <v>-0.13034537613694219</v>
      </c>
      <c r="Q13" s="45">
        <f t="shared" si="6"/>
        <v>8.15</v>
      </c>
      <c r="R13" s="45">
        <f t="shared" si="7"/>
        <v>6.0788953498868636</v>
      </c>
    </row>
    <row r="14" spans="1:18" s="45" customFormat="1" x14ac:dyDescent="0.2">
      <c r="C14" s="45">
        <v>9</v>
      </c>
      <c r="D14" s="45">
        <v>1.3</v>
      </c>
      <c r="E14" s="45">
        <v>2296</v>
      </c>
      <c r="F14" s="45">
        <v>2065</v>
      </c>
      <c r="G14" s="45">
        <v>512</v>
      </c>
      <c r="H14" s="45">
        <f t="shared" si="0"/>
        <v>231</v>
      </c>
      <c r="I14" s="45">
        <f t="shared" si="1"/>
        <v>47.272239597842891</v>
      </c>
      <c r="J14" s="45">
        <v>0</v>
      </c>
      <c r="K14" s="45">
        <f t="shared" si="3"/>
        <v>47.272239597842891</v>
      </c>
      <c r="L14" s="45">
        <f t="shared" si="4"/>
        <v>28.875</v>
      </c>
      <c r="M14" s="45">
        <f t="shared" si="5"/>
        <v>13.693001286364627</v>
      </c>
      <c r="N14" s="45">
        <f>E$156*M14+F$156</f>
        <v>0.95900309458813737</v>
      </c>
      <c r="O14" s="45">
        <f t="shared" si="2"/>
        <v>-0.34099690541186267</v>
      </c>
      <c r="Q14" s="45">
        <f t="shared" si="6"/>
        <v>10.200000000000001</v>
      </c>
      <c r="R14" s="45">
        <f t="shared" si="7"/>
        <v>7.9541025582514937</v>
      </c>
    </row>
    <row r="15" spans="1:18" s="45" customFormat="1" x14ac:dyDescent="0.2">
      <c r="C15" s="45">
        <v>10</v>
      </c>
      <c r="D15" s="45">
        <v>2.15</v>
      </c>
      <c r="E15" s="45">
        <v>2343</v>
      </c>
      <c r="F15" s="45">
        <v>2065</v>
      </c>
      <c r="G15" s="45">
        <v>512</v>
      </c>
      <c r="H15" s="45">
        <f t="shared" si="0"/>
        <v>278</v>
      </c>
      <c r="I15" s="45">
        <f t="shared" si="1"/>
        <v>48.880895918361524</v>
      </c>
      <c r="J15" s="45">
        <v>0</v>
      </c>
      <c r="K15" s="45">
        <f t="shared" si="3"/>
        <v>48.880895918361524</v>
      </c>
      <c r="L15" s="45">
        <f t="shared" si="4"/>
        <v>34.75</v>
      </c>
      <c r="M15" s="45">
        <f t="shared" si="5"/>
        <v>14.497329446623946</v>
      </c>
      <c r="N15" s="45">
        <f>E$156*M15+F$156</f>
        <v>1.7479504519440816</v>
      </c>
      <c r="O15" s="45">
        <f t="shared" si="2"/>
        <v>-0.4020495480559183</v>
      </c>
      <c r="Q15" s="45">
        <f t="shared" si="6"/>
        <v>11.05</v>
      </c>
      <c r="R15" s="45">
        <f t="shared" si="7"/>
        <v>8.7584307185108123</v>
      </c>
    </row>
    <row r="16" spans="1:18" s="45" customFormat="1" x14ac:dyDescent="0.2">
      <c r="C16" s="45">
        <v>11</v>
      </c>
      <c r="D16" s="45">
        <v>3.21</v>
      </c>
      <c r="E16" s="45">
        <v>2413</v>
      </c>
      <c r="F16" s="45">
        <v>2065</v>
      </c>
      <c r="G16" s="45">
        <v>512</v>
      </c>
      <c r="H16" s="45">
        <f t="shared" si="0"/>
        <v>348</v>
      </c>
      <c r="I16" s="45">
        <f t="shared" si="1"/>
        <v>50.831584878931615</v>
      </c>
      <c r="J16" s="45">
        <v>0</v>
      </c>
      <c r="K16" s="45">
        <f t="shared" si="3"/>
        <v>50.831584878931615</v>
      </c>
      <c r="L16" s="45">
        <f t="shared" si="4"/>
        <v>43.5</v>
      </c>
      <c r="M16" s="45">
        <f t="shared" si="5"/>
        <v>15.472673926908993</v>
      </c>
      <c r="N16" s="45">
        <f>E$156*M16+F$156</f>
        <v>2.7046438617390436</v>
      </c>
      <c r="O16" s="45">
        <f t="shared" si="2"/>
        <v>-0.50535613826095638</v>
      </c>
      <c r="Q16" s="45">
        <f t="shared" si="6"/>
        <v>12.11</v>
      </c>
      <c r="R16" s="45">
        <f t="shared" si="7"/>
        <v>9.7337751987958594</v>
      </c>
    </row>
    <row r="17" spans="1:18" s="45" customFormat="1" x14ac:dyDescent="0.2">
      <c r="C17" s="45">
        <v>12</v>
      </c>
      <c r="D17" s="45">
        <v>4.34</v>
      </c>
      <c r="E17" s="45">
        <v>2514</v>
      </c>
      <c r="F17" s="45">
        <v>2065</v>
      </c>
      <c r="G17" s="45">
        <v>510</v>
      </c>
      <c r="H17" s="45">
        <f t="shared" si="0"/>
        <v>449</v>
      </c>
      <c r="I17" s="45">
        <f t="shared" si="1"/>
        <v>53.044926820066465</v>
      </c>
      <c r="J17" s="45">
        <v>0</v>
      </c>
      <c r="K17" s="45">
        <f t="shared" si="3"/>
        <v>53.044926820066465</v>
      </c>
      <c r="L17" s="45">
        <f t="shared" si="4"/>
        <v>56.125</v>
      </c>
      <c r="M17" s="45">
        <f t="shared" si="5"/>
        <v>16.579344897476417</v>
      </c>
      <c r="N17" s="45">
        <f>E$156*M17+F$156</f>
        <v>3.7901524648572256</v>
      </c>
      <c r="O17" s="45">
        <f t="shared" si="2"/>
        <v>-0.54984753514277429</v>
      </c>
      <c r="Q17" s="45">
        <f t="shared" si="6"/>
        <v>13.24</v>
      </c>
      <c r="R17" s="45">
        <f t="shared" si="7"/>
        <v>10.840446169363284</v>
      </c>
    </row>
    <row r="18" spans="1:18" s="45" customFormat="1" x14ac:dyDescent="0.2">
      <c r="C18" s="45">
        <v>13</v>
      </c>
      <c r="D18" s="45">
        <v>5.36</v>
      </c>
      <c r="E18" s="45">
        <v>2628</v>
      </c>
      <c r="F18" s="45">
        <v>2065</v>
      </c>
      <c r="G18" s="45">
        <v>510</v>
      </c>
      <c r="H18" s="45">
        <f t="shared" si="0"/>
        <v>563</v>
      </c>
      <c r="I18" s="45">
        <f t="shared" si="1"/>
        <v>55.010167897026925</v>
      </c>
      <c r="J18" s="45">
        <v>0</v>
      </c>
      <c r="K18" s="45">
        <f t="shared" si="3"/>
        <v>55.010167897026925</v>
      </c>
      <c r="L18" s="45">
        <f t="shared" si="4"/>
        <v>70.375</v>
      </c>
      <c r="M18" s="45">
        <f t="shared" si="5"/>
        <v>17.561965435956644</v>
      </c>
      <c r="N18" s="45">
        <f>E$156*M18+F$156</f>
        <v>4.7539827960838608</v>
      </c>
      <c r="O18" s="45">
        <f t="shared" si="2"/>
        <v>-0.60601720391613956</v>
      </c>
      <c r="Q18" s="45">
        <f t="shared" si="6"/>
        <v>14.260000000000002</v>
      </c>
      <c r="R18" s="45">
        <f t="shared" si="7"/>
        <v>11.823066707843511</v>
      </c>
    </row>
    <row r="19" spans="1:18" s="45" customFormat="1" x14ac:dyDescent="0.2">
      <c r="C19" s="45">
        <v>14</v>
      </c>
      <c r="D19" s="45">
        <v>6.46</v>
      </c>
      <c r="E19" s="45">
        <v>2786</v>
      </c>
      <c r="F19" s="45">
        <v>2065</v>
      </c>
      <c r="G19" s="45">
        <v>511</v>
      </c>
      <c r="H19" s="45">
        <f t="shared" si="0"/>
        <v>721</v>
      </c>
      <c r="I19" s="45">
        <f t="shared" si="1"/>
        <v>57.158705294388582</v>
      </c>
      <c r="J19" s="45">
        <v>0</v>
      </c>
      <c r="K19" s="45">
        <f t="shared" si="3"/>
        <v>57.158705294388582</v>
      </c>
      <c r="L19" s="45">
        <f t="shared" si="4"/>
        <v>90.125</v>
      </c>
      <c r="M19" s="45">
        <f t="shared" si="5"/>
        <v>18.636234134637476</v>
      </c>
      <c r="N19" s="45">
        <f>E$156*M19+F$156</f>
        <v>5.8077087412766808</v>
      </c>
      <c r="O19" s="45">
        <f t="shared" si="2"/>
        <v>-0.65229125872331917</v>
      </c>
      <c r="Q19" s="45">
        <f t="shared" si="6"/>
        <v>15.36</v>
      </c>
      <c r="R19" s="45">
        <f t="shared" si="7"/>
        <v>12.897335406524343</v>
      </c>
    </row>
    <row r="20" spans="1:18" s="45" customFormat="1" x14ac:dyDescent="0.2">
      <c r="C20" s="45">
        <v>15</v>
      </c>
      <c r="D20" s="45">
        <v>7.42</v>
      </c>
      <c r="E20" s="45">
        <v>2958</v>
      </c>
      <c r="F20" s="45">
        <v>2065</v>
      </c>
      <c r="G20" s="45">
        <v>511</v>
      </c>
      <c r="H20" s="45">
        <f t="shared" si="0"/>
        <v>893</v>
      </c>
      <c r="I20" s="45">
        <f t="shared" si="1"/>
        <v>59.017029177770929</v>
      </c>
      <c r="J20" s="45">
        <v>0</v>
      </c>
      <c r="K20" s="45">
        <f t="shared" si="3"/>
        <v>59.017029177770929</v>
      </c>
      <c r="L20" s="45">
        <f t="shared" si="4"/>
        <v>111.625</v>
      </c>
      <c r="M20" s="45">
        <f t="shared" si="5"/>
        <v>19.565396076328646</v>
      </c>
      <c r="N20" s="45">
        <f>E$156*M20+F$156</f>
        <v>6.7191027402343053</v>
      </c>
      <c r="O20" s="45">
        <f t="shared" si="2"/>
        <v>-0.70089725976569461</v>
      </c>
      <c r="Q20" s="45">
        <f t="shared" si="6"/>
        <v>16.32</v>
      </c>
      <c r="R20" s="45">
        <f t="shared" si="7"/>
        <v>13.826497348215513</v>
      </c>
    </row>
    <row r="21" spans="1:18" s="45" customFormat="1" x14ac:dyDescent="0.2">
      <c r="A21" s="36"/>
      <c r="B21" s="36"/>
      <c r="C21" s="36">
        <v>16</v>
      </c>
      <c r="D21" s="36">
        <v>8.4600000000000009</v>
      </c>
      <c r="E21" s="36">
        <v>2170</v>
      </c>
      <c r="F21" s="36">
        <v>2065</v>
      </c>
      <c r="G21" s="36">
        <v>511</v>
      </c>
      <c r="H21" s="36">
        <f t="shared" si="0"/>
        <v>105</v>
      </c>
      <c r="I21" s="36">
        <f t="shared" si="1"/>
        <v>40.423785981398765</v>
      </c>
      <c r="J21" s="36">
        <v>21</v>
      </c>
      <c r="K21" s="36">
        <f t="shared" si="3"/>
        <v>61.423785981398765</v>
      </c>
      <c r="L21" s="36">
        <f t="shared" si="4"/>
        <v>13.125</v>
      </c>
      <c r="M21" s="36">
        <f t="shared" si="5"/>
        <v>10.268774478142564</v>
      </c>
      <c r="N21" s="36">
        <f>E$155*M21+F$155</f>
        <v>9.0136601873929081</v>
      </c>
      <c r="O21" s="36">
        <f t="shared" si="2"/>
        <v>0.55366018739290723</v>
      </c>
      <c r="Q21" s="45">
        <f t="shared" si="6"/>
        <v>17.36</v>
      </c>
      <c r="R21" s="45">
        <f t="shared" si="7"/>
        <v>4.5298757500294311</v>
      </c>
    </row>
    <row r="22" spans="1:18" s="45" customFormat="1" x14ac:dyDescent="0.2">
      <c r="C22" s="45">
        <v>17</v>
      </c>
      <c r="D22" s="45">
        <v>9.64</v>
      </c>
      <c r="E22" s="45">
        <v>2197</v>
      </c>
      <c r="F22" s="45">
        <v>2065</v>
      </c>
      <c r="G22" s="45">
        <v>512</v>
      </c>
      <c r="H22" s="45">
        <f t="shared" si="0"/>
        <v>132</v>
      </c>
      <c r="I22" s="45">
        <f t="shared" si="1"/>
        <v>42.411478624117002</v>
      </c>
      <c r="J22" s="45">
        <v>21</v>
      </c>
      <c r="K22" s="45">
        <f t="shared" si="3"/>
        <v>63.411478624117002</v>
      </c>
      <c r="L22" s="45">
        <f t="shared" si="4"/>
        <v>16.5</v>
      </c>
      <c r="M22" s="45">
        <f t="shared" si="5"/>
        <v>11.262620799501681</v>
      </c>
      <c r="N22" s="36">
        <f>E$155*M22+F$155</f>
        <v>9.9572567720008092</v>
      </c>
      <c r="O22" s="45">
        <f t="shared" si="2"/>
        <v>0.3172567720008086</v>
      </c>
      <c r="Q22" s="45">
        <f t="shared" si="6"/>
        <v>18.54</v>
      </c>
      <c r="R22" s="45">
        <f t="shared" si="7"/>
        <v>5.5237220713885478</v>
      </c>
    </row>
    <row r="23" spans="1:18" s="45" customFormat="1" x14ac:dyDescent="0.2">
      <c r="C23" s="45">
        <v>18</v>
      </c>
      <c r="D23" s="45">
        <v>10.71</v>
      </c>
      <c r="E23" s="45">
        <v>2229</v>
      </c>
      <c r="F23" s="45">
        <v>2065</v>
      </c>
      <c r="G23" s="45">
        <v>511</v>
      </c>
      <c r="H23" s="45">
        <f t="shared" si="0"/>
        <v>164</v>
      </c>
      <c r="I23" s="45">
        <f t="shared" si="1"/>
        <v>44.296876960953959</v>
      </c>
      <c r="J23" s="45">
        <v>21</v>
      </c>
      <c r="K23" s="45">
        <f t="shared" si="3"/>
        <v>65.296876960953966</v>
      </c>
      <c r="L23" s="45">
        <f t="shared" si="4"/>
        <v>20.5</v>
      </c>
      <c r="M23" s="45">
        <f t="shared" si="5"/>
        <v>12.205319967920163</v>
      </c>
      <c r="N23" s="36">
        <f>E$155*M23+F$155</f>
        <v>10.852292248326696</v>
      </c>
      <c r="O23" s="45">
        <f t="shared" si="2"/>
        <v>0.14229224832669551</v>
      </c>
      <c r="Q23" s="45">
        <f t="shared" si="6"/>
        <v>19.61</v>
      </c>
      <c r="R23" s="45">
        <f t="shared" si="7"/>
        <v>6.4664212398070298</v>
      </c>
    </row>
    <row r="24" spans="1:18" s="45" customFormat="1" x14ac:dyDescent="0.2">
      <c r="C24" s="45">
        <v>19</v>
      </c>
      <c r="D24" s="45">
        <v>11.87</v>
      </c>
      <c r="E24" s="45">
        <v>2273</v>
      </c>
      <c r="F24" s="45">
        <v>2065</v>
      </c>
      <c r="G24" s="45">
        <v>513</v>
      </c>
      <c r="H24" s="45">
        <f t="shared" si="0"/>
        <v>208</v>
      </c>
      <c r="I24" s="45">
        <f t="shared" si="1"/>
        <v>46.361266699255232</v>
      </c>
      <c r="J24" s="45">
        <v>21</v>
      </c>
      <c r="K24" s="45">
        <f t="shared" si="3"/>
        <v>67.361266699255225</v>
      </c>
      <c r="L24" s="45">
        <f t="shared" si="4"/>
        <v>26</v>
      </c>
      <c r="M24" s="45">
        <f t="shared" si="5"/>
        <v>13.237514837070798</v>
      </c>
      <c r="N24" s="36">
        <f>E$155*M24+F$155</f>
        <v>11.832298444705623</v>
      </c>
      <c r="O24" s="45">
        <f t="shared" si="2"/>
        <v>-3.7701555294376021E-2</v>
      </c>
      <c r="Q24" s="45">
        <f t="shared" si="6"/>
        <v>20.77</v>
      </c>
      <c r="R24" s="45">
        <f t="shared" si="7"/>
        <v>7.4986161089576644</v>
      </c>
    </row>
    <row r="25" spans="1:18" s="45" customFormat="1" x14ac:dyDescent="0.2">
      <c r="A25" s="45" t="s">
        <v>135</v>
      </c>
      <c r="C25" s="45">
        <v>20</v>
      </c>
      <c r="D25" s="45">
        <v>12.73</v>
      </c>
      <c r="E25" s="45">
        <v>2313</v>
      </c>
      <c r="F25" s="45">
        <v>2065</v>
      </c>
      <c r="G25" s="45">
        <v>513</v>
      </c>
      <c r="H25" s="45">
        <f t="shared" si="0"/>
        <v>248</v>
      </c>
      <c r="I25" s="45">
        <f t="shared" si="1"/>
        <v>47.88903361652433</v>
      </c>
      <c r="J25" s="45">
        <v>21</v>
      </c>
      <c r="K25" s="45">
        <f t="shared" si="3"/>
        <v>68.88903361652433</v>
      </c>
      <c r="L25" s="45">
        <f t="shared" si="4"/>
        <v>31</v>
      </c>
      <c r="M25" s="45">
        <f t="shared" si="5"/>
        <v>14.001398295705346</v>
      </c>
      <c r="N25" s="36">
        <f>E$155*M25+F$155</f>
        <v>12.557559289481219</v>
      </c>
      <c r="O25" s="45">
        <f t="shared" si="2"/>
        <v>-0.17244071051878151</v>
      </c>
      <c r="Q25" s="45">
        <f t="shared" si="6"/>
        <v>21.630000000000003</v>
      </c>
      <c r="R25" s="45">
        <f t="shared" si="7"/>
        <v>8.2624995675922133</v>
      </c>
    </row>
    <row r="26" spans="1:18" s="45" customFormat="1" x14ac:dyDescent="0.2">
      <c r="C26" s="45">
        <v>21</v>
      </c>
      <c r="D26" s="45">
        <v>13.83</v>
      </c>
      <c r="E26" s="45">
        <v>2382</v>
      </c>
      <c r="F26" s="45">
        <v>2065</v>
      </c>
      <c r="G26" s="45">
        <v>512</v>
      </c>
      <c r="H26" s="45">
        <f t="shared" si="0"/>
        <v>317</v>
      </c>
      <c r="I26" s="45">
        <f t="shared" si="1"/>
        <v>50.021185244355031</v>
      </c>
      <c r="J26" s="45">
        <v>21</v>
      </c>
      <c r="K26" s="45">
        <f t="shared" si="3"/>
        <v>71.021185244355024</v>
      </c>
      <c r="L26" s="45">
        <f t="shared" si="4"/>
        <v>39.625</v>
      </c>
      <c r="M26" s="45">
        <f t="shared" si="5"/>
        <v>15.067474109620697</v>
      </c>
      <c r="N26" s="36">
        <f>E$155*M26+F$155</f>
        <v>13.56973338050965</v>
      </c>
      <c r="O26" s="45">
        <f t="shared" si="2"/>
        <v>-0.26026661949035024</v>
      </c>
      <c r="Q26" s="45">
        <f t="shared" si="6"/>
        <v>22.73</v>
      </c>
      <c r="R26" s="45">
        <f t="shared" si="7"/>
        <v>9.328575381507564</v>
      </c>
    </row>
    <row r="27" spans="1:18" s="45" customFormat="1" x14ac:dyDescent="0.2">
      <c r="C27" s="45">
        <v>22</v>
      </c>
      <c r="D27" s="45">
        <v>14.96</v>
      </c>
      <c r="E27" s="45">
        <v>2471</v>
      </c>
      <c r="F27" s="45">
        <v>2065</v>
      </c>
      <c r="G27" s="45">
        <v>513</v>
      </c>
      <c r="H27" s="45">
        <f t="shared" si="0"/>
        <v>406</v>
      </c>
      <c r="I27" s="45">
        <f t="shared" si="1"/>
        <v>52.170520671543883</v>
      </c>
      <c r="J27" s="45">
        <v>21</v>
      </c>
      <c r="K27" s="45">
        <f t="shared" si="3"/>
        <v>73.170520671543883</v>
      </c>
      <c r="L27" s="45">
        <f t="shared" si="4"/>
        <v>50.75</v>
      </c>
      <c r="M27" s="45">
        <f t="shared" si="5"/>
        <v>16.142141823215123</v>
      </c>
      <c r="N27" s="36">
        <f>E$155*M27+F$155</f>
        <v>14.590064957276299</v>
      </c>
      <c r="O27" s="45">
        <f t="shared" si="2"/>
        <v>-0.36993504272370181</v>
      </c>
      <c r="Q27" s="45">
        <f t="shared" si="6"/>
        <v>23.86</v>
      </c>
      <c r="R27" s="45">
        <f t="shared" si="7"/>
        <v>10.40324309510199</v>
      </c>
    </row>
    <row r="28" spans="1:18" s="45" customFormat="1" x14ac:dyDescent="0.2">
      <c r="C28" s="45">
        <v>23</v>
      </c>
      <c r="D28" s="45">
        <v>16.14</v>
      </c>
      <c r="E28" s="45">
        <v>2599</v>
      </c>
      <c r="F28" s="45">
        <v>2065</v>
      </c>
      <c r="G28" s="45">
        <v>514</v>
      </c>
      <c r="H28" s="45">
        <f t="shared" si="0"/>
        <v>534</v>
      </c>
      <c r="I28" s="45">
        <f t="shared" si="1"/>
        <v>54.550825140571121</v>
      </c>
      <c r="J28" s="45">
        <v>21</v>
      </c>
      <c r="K28" s="45">
        <f t="shared" si="3"/>
        <v>75.550825140571121</v>
      </c>
      <c r="L28" s="45">
        <f t="shared" si="4"/>
        <v>66.75</v>
      </c>
      <c r="M28" s="45">
        <f t="shared" si="5"/>
        <v>17.332294057728749</v>
      </c>
      <c r="N28" s="36">
        <f>E$155*M28+F$155</f>
        <v>15.720042056869271</v>
      </c>
      <c r="O28" s="45">
        <f t="shared" si="2"/>
        <v>-0.41995794313072921</v>
      </c>
      <c r="Q28" s="45">
        <f t="shared" si="6"/>
        <v>25.04</v>
      </c>
      <c r="R28" s="45">
        <f t="shared" si="7"/>
        <v>11.593395329615616</v>
      </c>
    </row>
    <row r="29" spans="1:18" s="45" customFormat="1" x14ac:dyDescent="0.2">
      <c r="C29" s="45">
        <v>24</v>
      </c>
      <c r="D29" s="45">
        <v>17.829999999999998</v>
      </c>
      <c r="E29" s="45">
        <v>2864</v>
      </c>
      <c r="F29" s="45">
        <v>2065</v>
      </c>
      <c r="G29" s="45">
        <v>514</v>
      </c>
      <c r="H29" s="45">
        <f t="shared" ref="H29" si="8">E29-F29</f>
        <v>799</v>
      </c>
      <c r="I29" s="45">
        <f t="shared" ref="I29" si="9">20*LOG10(H29)</f>
        <v>58.05093558627982</v>
      </c>
      <c r="J29" s="45">
        <v>21</v>
      </c>
      <c r="K29" s="45">
        <f t="shared" ref="K29" si="10">I29+J29</f>
        <v>79.05093558627982</v>
      </c>
      <c r="L29" s="45">
        <f t="shared" ref="L29" si="11">H29/8</f>
        <v>99.875</v>
      </c>
      <c r="M29" s="45">
        <f t="shared" ref="M29" si="12">10*LOG10(L29*830/1024)</f>
        <v>19.082349280583099</v>
      </c>
      <c r="N29" s="36">
        <f>E$155*M29+F$155</f>
        <v>17.38161296141547</v>
      </c>
      <c r="O29" s="45">
        <f t="shared" ref="O29" si="13">N29-D29</f>
        <v>-0.44838703858452789</v>
      </c>
      <c r="Q29" s="45">
        <f t="shared" si="6"/>
        <v>26.729999999999997</v>
      </c>
      <c r="R29" s="45">
        <f t="shared" si="7"/>
        <v>13.343450552469966</v>
      </c>
    </row>
    <row r="30" spans="1:18" s="45" customFormat="1" x14ac:dyDescent="0.2"/>
    <row r="31" spans="1:18" s="45" customFormat="1" x14ac:dyDescent="0.2"/>
    <row r="34" spans="1:18" s="45" customFormat="1" x14ac:dyDescent="0.2">
      <c r="A34" s="45" t="s">
        <v>143</v>
      </c>
      <c r="B34" s="45" t="s">
        <v>7</v>
      </c>
      <c r="C34" s="45" t="s">
        <v>3</v>
      </c>
      <c r="D34" s="45" t="s">
        <v>5</v>
      </c>
      <c r="E34" s="45" t="s">
        <v>4</v>
      </c>
      <c r="F34" s="45" t="s">
        <v>6</v>
      </c>
      <c r="G34" s="45" t="s">
        <v>8</v>
      </c>
      <c r="H34" s="45" t="s">
        <v>10</v>
      </c>
      <c r="I34" s="45" t="s">
        <v>11</v>
      </c>
      <c r="J34" s="45" t="s">
        <v>35</v>
      </c>
      <c r="K34" s="45" t="s">
        <v>36</v>
      </c>
      <c r="L34" s="45" t="s">
        <v>56</v>
      </c>
      <c r="M34" s="45" t="s">
        <v>11</v>
      </c>
      <c r="O34" s="45" t="s">
        <v>57</v>
      </c>
    </row>
    <row r="35" spans="1:18" s="45" customFormat="1" x14ac:dyDescent="0.2">
      <c r="C35" s="45">
        <v>0</v>
      </c>
      <c r="D35" s="45">
        <v>-8.3000000000000007</v>
      </c>
      <c r="E35" s="45">
        <v>2102</v>
      </c>
      <c r="F35" s="45">
        <v>2065</v>
      </c>
      <c r="G35" s="45">
        <v>509</v>
      </c>
      <c r="H35" s="45">
        <f t="shared" ref="H35:H58" si="14">E35-F35</f>
        <v>37</v>
      </c>
      <c r="I35" s="45">
        <f t="shared" ref="I35:I58" si="15">20*LOG10(H35)</f>
        <v>31.3640344813399</v>
      </c>
      <c r="J35" s="45">
        <v>0</v>
      </c>
      <c r="K35" s="45">
        <f>I35+J35</f>
        <v>31.3640344813399</v>
      </c>
      <c r="L35" s="45">
        <f>H35/8</f>
        <v>4.625</v>
      </c>
      <c r="M35" s="45">
        <f>10*LOG10(L35*830/1024)</f>
        <v>5.7388987281131332</v>
      </c>
      <c r="N35" s="45">
        <f>E$156*M35+F$156</f>
        <v>-6.8429967650804295</v>
      </c>
      <c r="O35" s="45">
        <f t="shared" ref="O35:O58" si="16">N35-D35</f>
        <v>1.4570032349195712</v>
      </c>
      <c r="Q35" s="45">
        <f>D35-D$35</f>
        <v>0</v>
      </c>
      <c r="R35" s="45">
        <f>M35-M$35</f>
        <v>0</v>
      </c>
    </row>
    <row r="36" spans="1:18" s="45" customFormat="1" x14ac:dyDescent="0.2">
      <c r="C36" s="45">
        <v>1</v>
      </c>
      <c r="D36" s="45">
        <v>-7.25</v>
      </c>
      <c r="E36" s="45">
        <v>2109</v>
      </c>
      <c r="F36" s="45">
        <v>2065</v>
      </c>
      <c r="G36" s="45">
        <v>510</v>
      </c>
      <c r="H36" s="45">
        <f t="shared" si="14"/>
        <v>44</v>
      </c>
      <c r="I36" s="45">
        <f t="shared" si="15"/>
        <v>32.86905352972375</v>
      </c>
      <c r="J36" s="45">
        <v>0</v>
      </c>
      <c r="K36" s="45">
        <f t="shared" ref="K36:K58" si="17">I36+J36</f>
        <v>32.86905352972375</v>
      </c>
      <c r="L36" s="45">
        <f t="shared" ref="L36:L58" si="18">H36/8</f>
        <v>5.5</v>
      </c>
      <c r="M36" s="45">
        <f t="shared" ref="M36:M58" si="19">10*LOG10(L36*830/1024)</f>
        <v>6.4914082523050576</v>
      </c>
      <c r="N36" s="45">
        <f>E$156*M36+F$156</f>
        <v>-6.1048771394975194</v>
      </c>
      <c r="O36" s="45">
        <f t="shared" si="16"/>
        <v>1.1451228605024806</v>
      </c>
      <c r="Q36" s="45">
        <f t="shared" ref="Q36:Q59" si="20">D36-D$35</f>
        <v>1.0500000000000007</v>
      </c>
      <c r="R36" s="45">
        <f t="shared" ref="R36:R59" si="21">M36-M$35</f>
        <v>0.75250952419192441</v>
      </c>
    </row>
    <row r="37" spans="1:18" s="45" customFormat="1" x14ac:dyDescent="0.2">
      <c r="C37" s="45">
        <v>2</v>
      </c>
      <c r="D37" s="45">
        <v>-6.3</v>
      </c>
      <c r="E37" s="45">
        <v>2116</v>
      </c>
      <c r="F37" s="45">
        <v>2065</v>
      </c>
      <c r="G37" s="45">
        <v>510</v>
      </c>
      <c r="H37" s="45">
        <f t="shared" si="14"/>
        <v>51</v>
      </c>
      <c r="I37" s="45">
        <f t="shared" si="15"/>
        <v>34.151403521958727</v>
      </c>
      <c r="J37" s="45">
        <v>0</v>
      </c>
      <c r="K37" s="45">
        <f t="shared" si="17"/>
        <v>34.151403521958727</v>
      </c>
      <c r="L37" s="45">
        <f t="shared" si="18"/>
        <v>6.375</v>
      </c>
      <c r="M37" s="45">
        <f t="shared" si="19"/>
        <v>7.1325832484225469</v>
      </c>
      <c r="N37" s="45">
        <f>E$156*M37+F$156</f>
        <v>-5.4759630422632357</v>
      </c>
      <c r="O37" s="45">
        <f t="shared" si="16"/>
        <v>0.82403695773676411</v>
      </c>
      <c r="Q37" s="45">
        <f t="shared" si="20"/>
        <v>2.0000000000000009</v>
      </c>
      <c r="R37" s="45">
        <f t="shared" si="21"/>
        <v>1.3936845203094137</v>
      </c>
    </row>
    <row r="38" spans="1:18" s="45" customFormat="1" x14ac:dyDescent="0.2">
      <c r="C38" s="45">
        <v>3</v>
      </c>
      <c r="D38" s="45">
        <v>-5.5</v>
      </c>
      <c r="E38" s="45">
        <v>2125</v>
      </c>
      <c r="F38" s="45">
        <v>2065</v>
      </c>
      <c r="G38" s="45">
        <v>510</v>
      </c>
      <c r="H38" s="45">
        <f t="shared" si="14"/>
        <v>60</v>
      </c>
      <c r="I38" s="45">
        <f t="shared" si="15"/>
        <v>35.56302500767287</v>
      </c>
      <c r="J38" s="45">
        <v>0</v>
      </c>
      <c r="K38" s="45">
        <f t="shared" si="17"/>
        <v>35.56302500767287</v>
      </c>
      <c r="L38" s="45">
        <f t="shared" si="18"/>
        <v>7.5</v>
      </c>
      <c r="M38" s="45">
        <f t="shared" si="19"/>
        <v>7.8383939912796201</v>
      </c>
      <c r="N38" s="45">
        <f>E$156*M38+F$156</f>
        <v>-4.7836491983826557</v>
      </c>
      <c r="O38" s="45">
        <f t="shared" si="16"/>
        <v>0.71635080161734432</v>
      </c>
      <c r="Q38" s="45">
        <f t="shared" si="20"/>
        <v>2.8000000000000007</v>
      </c>
      <c r="R38" s="45">
        <f t="shared" si="21"/>
        <v>2.0994952631664869</v>
      </c>
    </row>
    <row r="39" spans="1:18" s="45" customFormat="1" x14ac:dyDescent="0.2">
      <c r="C39" s="45">
        <v>4</v>
      </c>
      <c r="D39" s="45">
        <v>-4.45</v>
      </c>
      <c r="E39" s="45">
        <v>2137</v>
      </c>
      <c r="F39" s="45">
        <v>2065</v>
      </c>
      <c r="G39" s="45">
        <v>510</v>
      </c>
      <c r="H39" s="45">
        <f t="shared" si="14"/>
        <v>72</v>
      </c>
      <c r="I39" s="45">
        <f t="shared" si="15"/>
        <v>37.146649928625372</v>
      </c>
      <c r="J39" s="45">
        <v>0</v>
      </c>
      <c r="K39" s="45">
        <f t="shared" si="17"/>
        <v>37.146649928625372</v>
      </c>
      <c r="L39" s="45">
        <f t="shared" si="18"/>
        <v>9</v>
      </c>
      <c r="M39" s="45">
        <f t="shared" si="19"/>
        <v>8.6302064517558676</v>
      </c>
      <c r="N39" s="45">
        <f>E$156*M39+F$156</f>
        <v>-4.0069782087546919</v>
      </c>
      <c r="O39" s="45">
        <f t="shared" si="16"/>
        <v>0.44302179124530827</v>
      </c>
      <c r="Q39" s="45">
        <f t="shared" si="20"/>
        <v>3.8500000000000005</v>
      </c>
      <c r="R39" s="45">
        <f t="shared" si="21"/>
        <v>2.8913077236427345</v>
      </c>
    </row>
    <row r="40" spans="1:18" s="45" customFormat="1" x14ac:dyDescent="0.2">
      <c r="C40" s="45">
        <v>5</v>
      </c>
      <c r="D40" s="45">
        <v>-3.51</v>
      </c>
      <c r="E40" s="45">
        <v>2151</v>
      </c>
      <c r="F40" s="45">
        <v>2065</v>
      </c>
      <c r="G40" s="45">
        <v>510</v>
      </c>
      <c r="H40" s="45">
        <f t="shared" si="14"/>
        <v>86</v>
      </c>
      <c r="I40" s="45">
        <f t="shared" si="15"/>
        <v>38.689969024871353</v>
      </c>
      <c r="J40" s="45">
        <v>0</v>
      </c>
      <c r="K40" s="45">
        <f t="shared" si="17"/>
        <v>38.689969024871353</v>
      </c>
      <c r="L40" s="45">
        <f t="shared" si="18"/>
        <v>10.75</v>
      </c>
      <c r="M40" s="45">
        <f t="shared" si="19"/>
        <v>9.4018659998788614</v>
      </c>
      <c r="N40" s="45">
        <f>E$156*M40+F$156</f>
        <v>-3.2500747564699424</v>
      </c>
      <c r="O40" s="45">
        <f t="shared" si="16"/>
        <v>0.25992524353005741</v>
      </c>
      <c r="Q40" s="45">
        <f t="shared" si="20"/>
        <v>4.7900000000000009</v>
      </c>
      <c r="R40" s="45">
        <f t="shared" si="21"/>
        <v>3.6629672717657282</v>
      </c>
    </row>
    <row r="41" spans="1:18" s="45" customFormat="1" x14ac:dyDescent="0.2">
      <c r="C41" s="45">
        <v>6</v>
      </c>
      <c r="D41" s="45">
        <v>-2.37</v>
      </c>
      <c r="E41" s="45">
        <v>2175</v>
      </c>
      <c r="F41" s="45">
        <v>2065</v>
      </c>
      <c r="G41" s="45">
        <v>510</v>
      </c>
      <c r="H41" s="45">
        <f t="shared" si="14"/>
        <v>110</v>
      </c>
      <c r="I41" s="45">
        <f t="shared" si="15"/>
        <v>40.8278537031645</v>
      </c>
      <c r="J41" s="45">
        <v>0</v>
      </c>
      <c r="K41" s="45">
        <f t="shared" si="17"/>
        <v>40.8278537031645</v>
      </c>
      <c r="L41" s="45">
        <f t="shared" si="18"/>
        <v>13.75</v>
      </c>
      <c r="M41" s="45">
        <f t="shared" si="19"/>
        <v>10.470808339025435</v>
      </c>
      <c r="N41" s="45">
        <f>E$156*M41+F$156</f>
        <v>-2.2015733172518068</v>
      </c>
      <c r="O41" s="45">
        <f t="shared" si="16"/>
        <v>0.16842668274819328</v>
      </c>
      <c r="Q41" s="45">
        <f t="shared" si="20"/>
        <v>5.9300000000000006</v>
      </c>
      <c r="R41" s="45">
        <f t="shared" si="21"/>
        <v>4.731909610912302</v>
      </c>
    </row>
    <row r="42" spans="1:18" s="45" customFormat="1" x14ac:dyDescent="0.2">
      <c r="C42" s="45">
        <v>7</v>
      </c>
      <c r="D42" s="45">
        <v>-1.32</v>
      </c>
      <c r="E42" s="45">
        <v>2200</v>
      </c>
      <c r="F42" s="45">
        <v>2065</v>
      </c>
      <c r="G42" s="45">
        <v>510</v>
      </c>
      <c r="H42" s="45">
        <f t="shared" si="14"/>
        <v>135</v>
      </c>
      <c r="I42" s="45">
        <f t="shared" si="15"/>
        <v>42.606675369900124</v>
      </c>
      <c r="J42" s="45">
        <v>0</v>
      </c>
      <c r="K42" s="45">
        <f t="shared" si="17"/>
        <v>42.606675369900124</v>
      </c>
      <c r="L42" s="45">
        <f t="shared" si="18"/>
        <v>16.875</v>
      </c>
      <c r="M42" s="45">
        <f t="shared" si="19"/>
        <v>11.360219172393244</v>
      </c>
      <c r="N42" s="45">
        <f>E$156*M42+F$156</f>
        <v>-1.3291702841874766</v>
      </c>
      <c r="O42" s="45">
        <f t="shared" si="16"/>
        <v>-9.1702841874765628E-3</v>
      </c>
      <c r="Q42" s="45">
        <f t="shared" si="20"/>
        <v>6.98</v>
      </c>
      <c r="R42" s="45">
        <f t="shared" si="21"/>
        <v>5.6213204442801104</v>
      </c>
    </row>
    <row r="43" spans="1:18" s="45" customFormat="1" x14ac:dyDescent="0.2">
      <c r="C43" s="45">
        <v>8</v>
      </c>
      <c r="D43" s="45">
        <v>-0.15</v>
      </c>
      <c r="E43" s="45">
        <v>2237</v>
      </c>
      <c r="F43" s="45">
        <v>2065</v>
      </c>
      <c r="G43" s="45">
        <v>512</v>
      </c>
      <c r="H43" s="45">
        <f t="shared" si="14"/>
        <v>172</v>
      </c>
      <c r="I43" s="45">
        <f t="shared" si="15"/>
        <v>44.710568938150971</v>
      </c>
      <c r="J43" s="45">
        <v>0</v>
      </c>
      <c r="K43" s="45">
        <f t="shared" si="17"/>
        <v>44.710568938150971</v>
      </c>
      <c r="L43" s="45">
        <f t="shared" si="18"/>
        <v>21.5</v>
      </c>
      <c r="M43" s="45">
        <f t="shared" si="19"/>
        <v>12.412165956518672</v>
      </c>
      <c r="N43" s="45">
        <f>E$156*M43+F$156</f>
        <v>-0.29733940169385775</v>
      </c>
      <c r="O43" s="45">
        <f t="shared" si="16"/>
        <v>-0.14733940169385776</v>
      </c>
      <c r="Q43" s="45">
        <f t="shared" si="20"/>
        <v>8.15</v>
      </c>
      <c r="R43" s="45">
        <f t="shared" si="21"/>
        <v>6.673267228405539</v>
      </c>
    </row>
    <row r="44" spans="1:18" s="45" customFormat="1" x14ac:dyDescent="0.2">
      <c r="C44" s="45">
        <v>9</v>
      </c>
      <c r="D44" s="45">
        <v>1.9</v>
      </c>
      <c r="E44" s="45">
        <v>2336</v>
      </c>
      <c r="F44" s="45">
        <v>2065</v>
      </c>
      <c r="G44" s="45">
        <v>512</v>
      </c>
      <c r="H44" s="45">
        <f t="shared" si="14"/>
        <v>271</v>
      </c>
      <c r="I44" s="45">
        <f t="shared" si="15"/>
        <v>48.659385817488115</v>
      </c>
      <c r="J44" s="45">
        <v>0</v>
      </c>
      <c r="K44" s="45">
        <f t="shared" si="17"/>
        <v>48.659385817488115</v>
      </c>
      <c r="L44" s="45">
        <f t="shared" si="18"/>
        <v>33.875</v>
      </c>
      <c r="M44" s="45">
        <f t="shared" si="19"/>
        <v>14.386574396187243</v>
      </c>
      <c r="N44" s="45">
        <f>E$156*M44+F$156</f>
        <v>1.6393133201449306</v>
      </c>
      <c r="O44" s="45">
        <f t="shared" si="16"/>
        <v>-0.26068667985506933</v>
      </c>
      <c r="Q44" s="45">
        <f t="shared" si="20"/>
        <v>10.200000000000001</v>
      </c>
      <c r="R44" s="45">
        <f t="shared" si="21"/>
        <v>8.6476756680741094</v>
      </c>
    </row>
    <row r="45" spans="1:18" s="45" customFormat="1" x14ac:dyDescent="0.2">
      <c r="C45" s="45">
        <v>10</v>
      </c>
      <c r="D45" s="45">
        <v>2.77</v>
      </c>
      <c r="E45" s="45">
        <v>2393</v>
      </c>
      <c r="F45" s="45">
        <v>2065</v>
      </c>
      <c r="G45" s="45">
        <v>512</v>
      </c>
      <c r="H45" s="45">
        <f t="shared" si="14"/>
        <v>328</v>
      </c>
      <c r="I45" s="45">
        <f t="shared" si="15"/>
        <v>50.317476874233584</v>
      </c>
      <c r="J45" s="45">
        <v>0</v>
      </c>
      <c r="K45" s="45">
        <f t="shared" si="17"/>
        <v>50.317476874233584</v>
      </c>
      <c r="L45" s="45">
        <f t="shared" si="18"/>
        <v>41</v>
      </c>
      <c r="M45" s="45">
        <f t="shared" si="19"/>
        <v>15.215619924559975</v>
      </c>
      <c r="N45" s="45">
        <f>E$156*M45+F$156</f>
        <v>2.4525053865852691</v>
      </c>
      <c r="O45" s="45">
        <f t="shared" si="16"/>
        <v>-0.31749461341473095</v>
      </c>
      <c r="Q45" s="45">
        <f t="shared" si="20"/>
        <v>11.07</v>
      </c>
      <c r="R45" s="45">
        <f t="shared" si="21"/>
        <v>9.4767211964468423</v>
      </c>
    </row>
    <row r="46" spans="1:18" s="45" customFormat="1" x14ac:dyDescent="0.2">
      <c r="C46" s="45">
        <v>11</v>
      </c>
      <c r="D46" s="45">
        <v>3.8</v>
      </c>
      <c r="E46" s="45">
        <v>2481</v>
      </c>
      <c r="F46" s="45">
        <v>2065</v>
      </c>
      <c r="G46" s="45">
        <v>512</v>
      </c>
      <c r="H46" s="45">
        <f t="shared" si="14"/>
        <v>416</v>
      </c>
      <c r="I46" s="45">
        <f t="shared" si="15"/>
        <v>52.381866612534857</v>
      </c>
      <c r="J46" s="45">
        <v>0</v>
      </c>
      <c r="K46" s="45">
        <f t="shared" si="17"/>
        <v>52.381866612534857</v>
      </c>
      <c r="L46" s="45">
        <f t="shared" si="18"/>
        <v>52</v>
      </c>
      <c r="M46" s="45">
        <f t="shared" si="19"/>
        <v>16.24781479371061</v>
      </c>
      <c r="N46" s="45">
        <f>E$156*M46+F$156</f>
        <v>3.4649620610229874</v>
      </c>
      <c r="O46" s="45">
        <f t="shared" si="16"/>
        <v>-0.3350379389770124</v>
      </c>
      <c r="Q46" s="45">
        <f t="shared" si="20"/>
        <v>12.100000000000001</v>
      </c>
      <c r="R46" s="45">
        <f t="shared" si="21"/>
        <v>10.508916065597477</v>
      </c>
    </row>
    <row r="47" spans="1:18" s="45" customFormat="1" x14ac:dyDescent="0.2">
      <c r="C47" s="45">
        <v>12</v>
      </c>
      <c r="D47" s="45">
        <v>4.97</v>
      </c>
      <c r="E47" s="45">
        <v>2604</v>
      </c>
      <c r="F47" s="45">
        <v>2065</v>
      </c>
      <c r="G47" s="45">
        <v>510</v>
      </c>
      <c r="H47" s="45">
        <f t="shared" si="14"/>
        <v>539</v>
      </c>
      <c r="I47" s="45">
        <f t="shared" si="15"/>
        <v>54.631775303734777</v>
      </c>
      <c r="J47" s="45">
        <v>0</v>
      </c>
      <c r="K47" s="45">
        <f t="shared" si="17"/>
        <v>54.631775303734777</v>
      </c>
      <c r="L47" s="45">
        <f t="shared" si="18"/>
        <v>67.375</v>
      </c>
      <c r="M47" s="45">
        <f t="shared" si="19"/>
        <v>17.37276913931057</v>
      </c>
      <c r="N47" s="45">
        <f>E$156*M47+F$156</f>
        <v>4.5684044144786142</v>
      </c>
      <c r="O47" s="45">
        <f t="shared" si="16"/>
        <v>-0.40159558552138552</v>
      </c>
      <c r="Q47" s="45">
        <f t="shared" si="20"/>
        <v>13.27</v>
      </c>
      <c r="R47" s="45">
        <f t="shared" si="21"/>
        <v>11.633870411197437</v>
      </c>
    </row>
    <row r="48" spans="1:18" s="45" customFormat="1" x14ac:dyDescent="0.2">
      <c r="C48" s="45">
        <v>13</v>
      </c>
      <c r="D48" s="45">
        <v>6</v>
      </c>
      <c r="E48" s="45">
        <v>2739</v>
      </c>
      <c r="F48" s="45">
        <v>2065</v>
      </c>
      <c r="G48" s="45">
        <v>510</v>
      </c>
      <c r="H48" s="45">
        <f t="shared" si="14"/>
        <v>674</v>
      </c>
      <c r="I48" s="45">
        <f t="shared" si="15"/>
        <v>56.573197930706399</v>
      </c>
      <c r="J48" s="45">
        <v>0</v>
      </c>
      <c r="K48" s="45">
        <f t="shared" si="17"/>
        <v>56.573197930706399</v>
      </c>
      <c r="L48" s="45">
        <f t="shared" si="18"/>
        <v>84.25</v>
      </c>
      <c r="M48" s="45">
        <f t="shared" si="19"/>
        <v>18.343480452796381</v>
      </c>
      <c r="N48" s="45">
        <f>E$156*M48+F$156</f>
        <v>5.5205532554233834</v>
      </c>
      <c r="O48" s="45">
        <f t="shared" si="16"/>
        <v>-0.47944674457661662</v>
      </c>
      <c r="Q48" s="45">
        <f t="shared" si="20"/>
        <v>14.3</v>
      </c>
      <c r="R48" s="45">
        <f t="shared" si="21"/>
        <v>12.604581724683248</v>
      </c>
    </row>
    <row r="49" spans="1:18" s="45" customFormat="1" x14ac:dyDescent="0.2">
      <c r="C49" s="45">
        <v>14</v>
      </c>
      <c r="D49" s="45">
        <v>7.1</v>
      </c>
      <c r="E49" s="45">
        <v>2937</v>
      </c>
      <c r="F49" s="45">
        <v>2065</v>
      </c>
      <c r="G49" s="45">
        <v>511</v>
      </c>
      <c r="H49" s="45">
        <f t="shared" si="14"/>
        <v>872</v>
      </c>
      <c r="I49" s="45">
        <f t="shared" si="15"/>
        <v>58.810329698651344</v>
      </c>
      <c r="J49" s="45">
        <v>0</v>
      </c>
      <c r="K49" s="45">
        <f t="shared" si="17"/>
        <v>58.810329698651344</v>
      </c>
      <c r="L49" s="45">
        <f t="shared" si="18"/>
        <v>109</v>
      </c>
      <c r="M49" s="45">
        <f t="shared" si="19"/>
        <v>19.462046336768857</v>
      </c>
      <c r="N49" s="45">
        <f>E$156*M49+F$156</f>
        <v>6.6177293109081035</v>
      </c>
      <c r="O49" s="45">
        <f t="shared" si="16"/>
        <v>-0.48227068909189619</v>
      </c>
      <c r="Q49" s="45">
        <f t="shared" si="20"/>
        <v>15.4</v>
      </c>
      <c r="R49" s="45">
        <f t="shared" si="21"/>
        <v>13.723147608655724</v>
      </c>
    </row>
    <row r="50" spans="1:18" s="45" customFormat="1" x14ac:dyDescent="0.2">
      <c r="C50" s="45">
        <v>15</v>
      </c>
      <c r="D50" s="45">
        <v>8.1</v>
      </c>
      <c r="E50" s="45">
        <v>3158</v>
      </c>
      <c r="F50" s="45">
        <v>2065</v>
      </c>
      <c r="G50" s="45">
        <v>511</v>
      </c>
      <c r="H50" s="45">
        <f t="shared" si="14"/>
        <v>1093</v>
      </c>
      <c r="I50" s="45">
        <f t="shared" si="15"/>
        <v>60.772403238994059</v>
      </c>
      <c r="J50" s="45">
        <v>0</v>
      </c>
      <c r="K50" s="45">
        <f t="shared" si="17"/>
        <v>60.772403238994059</v>
      </c>
      <c r="L50" s="45">
        <f t="shared" si="18"/>
        <v>136.625</v>
      </c>
      <c r="M50" s="45">
        <f t="shared" si="19"/>
        <v>20.443083106940211</v>
      </c>
      <c r="N50" s="45">
        <f>E$156*M50+F$156</f>
        <v>7.5800061595095052</v>
      </c>
      <c r="O50" s="45">
        <f t="shared" si="16"/>
        <v>-0.51999384049049446</v>
      </c>
      <c r="Q50" s="45">
        <f t="shared" si="20"/>
        <v>16.399999999999999</v>
      </c>
      <c r="R50" s="45">
        <f t="shared" si="21"/>
        <v>14.704184378827078</v>
      </c>
    </row>
    <row r="51" spans="1:18" s="45" customFormat="1" x14ac:dyDescent="0.2">
      <c r="A51" s="36"/>
      <c r="B51" s="36"/>
      <c r="C51" s="36">
        <v>16</v>
      </c>
      <c r="D51" s="36">
        <v>9.14</v>
      </c>
      <c r="E51" s="36">
        <v>2180</v>
      </c>
      <c r="F51" s="36">
        <v>2065</v>
      </c>
      <c r="G51" s="36">
        <v>511</v>
      </c>
      <c r="H51" s="36">
        <f t="shared" si="14"/>
        <v>115</v>
      </c>
      <c r="I51" s="36">
        <f t="shared" si="15"/>
        <v>41.213956807072236</v>
      </c>
      <c r="J51" s="36">
        <v>21</v>
      </c>
      <c r="K51" s="36">
        <f t="shared" si="17"/>
        <v>62.213956807072236</v>
      </c>
      <c r="L51" s="36">
        <f t="shared" si="18"/>
        <v>14.375</v>
      </c>
      <c r="M51" s="36">
        <f t="shared" si="19"/>
        <v>10.663859890979301</v>
      </c>
      <c r="N51" s="36">
        <f>E$155*M51+F$155</f>
        <v>9.3887697371986878</v>
      </c>
      <c r="O51" s="36">
        <f t="shared" si="16"/>
        <v>0.24876973719868722</v>
      </c>
      <c r="Q51" s="45">
        <f t="shared" si="20"/>
        <v>17.440000000000001</v>
      </c>
      <c r="R51" s="45">
        <f t="shared" si="21"/>
        <v>4.9249611628661683</v>
      </c>
    </row>
    <row r="52" spans="1:18" s="45" customFormat="1" x14ac:dyDescent="0.2">
      <c r="C52" s="45">
        <v>17</v>
      </c>
      <c r="D52" s="45">
        <v>10.3</v>
      </c>
      <c r="E52" s="45">
        <v>2216</v>
      </c>
      <c r="F52" s="45">
        <v>2065</v>
      </c>
      <c r="G52" s="45">
        <v>512</v>
      </c>
      <c r="H52" s="45">
        <f t="shared" si="14"/>
        <v>151</v>
      </c>
      <c r="I52" s="45">
        <f t="shared" si="15"/>
        <v>43.579538945863384</v>
      </c>
      <c r="J52" s="45">
        <v>21</v>
      </c>
      <c r="K52" s="45">
        <f t="shared" si="17"/>
        <v>64.579538945863391</v>
      </c>
      <c r="L52" s="45">
        <f t="shared" si="18"/>
        <v>18.875</v>
      </c>
      <c r="M52" s="45">
        <f t="shared" si="19"/>
        <v>11.846650960374879</v>
      </c>
      <c r="N52" s="36">
        <f>E$155*M52+F$155</f>
        <v>10.511757858601724</v>
      </c>
      <c r="O52" s="45">
        <f t="shared" si="16"/>
        <v>0.21175785860172347</v>
      </c>
      <c r="Q52" s="45">
        <f t="shared" si="20"/>
        <v>18.600000000000001</v>
      </c>
      <c r="R52" s="45">
        <f t="shared" si="21"/>
        <v>6.1077522322617455</v>
      </c>
    </row>
    <row r="53" spans="1:18" s="45" customFormat="1" x14ac:dyDescent="0.2">
      <c r="C53" s="45">
        <v>18</v>
      </c>
      <c r="D53" s="45">
        <v>11.4</v>
      </c>
      <c r="E53" s="45">
        <v>2253</v>
      </c>
      <c r="F53" s="45">
        <v>2065</v>
      </c>
      <c r="G53" s="45">
        <v>511</v>
      </c>
      <c r="H53" s="45">
        <f t="shared" si="14"/>
        <v>188</v>
      </c>
      <c r="I53" s="45">
        <f t="shared" si="15"/>
        <v>45.483156985273602</v>
      </c>
      <c r="J53" s="45">
        <v>21</v>
      </c>
      <c r="K53" s="45">
        <f t="shared" si="17"/>
        <v>66.48315698527361</v>
      </c>
      <c r="L53" s="45">
        <f t="shared" si="18"/>
        <v>23.5</v>
      </c>
      <c r="M53" s="45">
        <f t="shared" si="19"/>
        <v>12.798459980079981</v>
      </c>
      <c r="N53" s="36">
        <f>E$155*M53+F$155</f>
        <v>11.415442584188387</v>
      </c>
      <c r="O53" s="45">
        <f t="shared" si="16"/>
        <v>1.5442584188386732E-2</v>
      </c>
      <c r="Q53" s="45">
        <f t="shared" si="20"/>
        <v>19.700000000000003</v>
      </c>
      <c r="R53" s="45">
        <f t="shared" si="21"/>
        <v>7.0595612519668478</v>
      </c>
    </row>
    <row r="54" spans="1:18" s="45" customFormat="1" x14ac:dyDescent="0.2">
      <c r="C54" s="45">
        <v>19</v>
      </c>
      <c r="D54" s="45">
        <v>12.56</v>
      </c>
      <c r="E54" s="45">
        <v>2307</v>
      </c>
      <c r="F54" s="45">
        <v>2065</v>
      </c>
      <c r="G54" s="45">
        <v>513</v>
      </c>
      <c r="H54" s="45">
        <f t="shared" si="14"/>
        <v>242</v>
      </c>
      <c r="I54" s="45">
        <f t="shared" si="15"/>
        <v>47.676307319608625</v>
      </c>
      <c r="J54" s="45">
        <v>21</v>
      </c>
      <c r="K54" s="45">
        <f t="shared" si="17"/>
        <v>68.676307319608625</v>
      </c>
      <c r="L54" s="45">
        <f t="shared" si="18"/>
        <v>30.25</v>
      </c>
      <c r="M54" s="45">
        <f t="shared" si="19"/>
        <v>13.895035147247496</v>
      </c>
      <c r="N54" s="36">
        <f>E$155*M54+F$155</f>
        <v>12.456573954569762</v>
      </c>
      <c r="O54" s="45">
        <f t="shared" si="16"/>
        <v>-0.10342604543023803</v>
      </c>
      <c r="Q54" s="45">
        <f t="shared" si="20"/>
        <v>20.86</v>
      </c>
      <c r="R54" s="45">
        <f t="shared" si="21"/>
        <v>8.1561364191343628</v>
      </c>
    </row>
    <row r="55" spans="1:18" s="45" customFormat="1" x14ac:dyDescent="0.2">
      <c r="A55" s="45" t="s">
        <v>135</v>
      </c>
      <c r="C55" s="45">
        <v>20</v>
      </c>
      <c r="D55" s="45">
        <v>13.42</v>
      </c>
      <c r="E55" s="45">
        <v>2359</v>
      </c>
      <c r="F55" s="45">
        <v>2065</v>
      </c>
      <c r="G55" s="45">
        <v>513</v>
      </c>
      <c r="H55" s="45">
        <f t="shared" si="14"/>
        <v>294</v>
      </c>
      <c r="I55" s="45">
        <f t="shared" si="15"/>
        <v>49.366946608243147</v>
      </c>
      <c r="J55" s="45">
        <v>21</v>
      </c>
      <c r="K55" s="45">
        <f t="shared" si="17"/>
        <v>70.366946608243154</v>
      </c>
      <c r="L55" s="45">
        <f t="shared" si="18"/>
        <v>36.75</v>
      </c>
      <c r="M55" s="45">
        <f t="shared" si="19"/>
        <v>14.740354791564755</v>
      </c>
      <c r="N55" s="36">
        <f>E$155*M55+F$155</f>
        <v>13.259153500458639</v>
      </c>
      <c r="O55" s="45">
        <f t="shared" si="16"/>
        <v>-0.16084649954136054</v>
      </c>
      <c r="Q55" s="45">
        <f t="shared" si="20"/>
        <v>21.72</v>
      </c>
      <c r="R55" s="45">
        <f t="shared" si="21"/>
        <v>9.0014560634516219</v>
      </c>
    </row>
    <row r="56" spans="1:18" s="45" customFormat="1" x14ac:dyDescent="0.2">
      <c r="A56" s="45">
        <v>16.7</v>
      </c>
      <c r="B56" s="45">
        <v>2697</v>
      </c>
      <c r="C56" s="45">
        <v>21</v>
      </c>
      <c r="D56" s="45">
        <v>14.55</v>
      </c>
      <c r="E56" s="45">
        <v>2443</v>
      </c>
      <c r="F56" s="45">
        <v>2065</v>
      </c>
      <c r="G56" s="45">
        <v>512</v>
      </c>
      <c r="H56" s="45">
        <f t="shared" si="14"/>
        <v>378</v>
      </c>
      <c r="I56" s="45">
        <f t="shared" si="15"/>
        <v>51.549835996744513</v>
      </c>
      <c r="J56" s="45">
        <v>21</v>
      </c>
      <c r="K56" s="45">
        <f t="shared" si="17"/>
        <v>72.54983599674452</v>
      </c>
      <c r="L56" s="45">
        <f t="shared" si="18"/>
        <v>47.25</v>
      </c>
      <c r="M56" s="45">
        <f t="shared" si="19"/>
        <v>15.831799485815436</v>
      </c>
      <c r="N56" s="36">
        <f>E$155*M56+F$155</f>
        <v>14.295413799108191</v>
      </c>
      <c r="O56" s="45">
        <f t="shared" si="16"/>
        <v>-0.25458620089180961</v>
      </c>
      <c r="Q56" s="45">
        <f t="shared" si="20"/>
        <v>22.85</v>
      </c>
      <c r="R56" s="45">
        <f t="shared" si="21"/>
        <v>10.092900757702303</v>
      </c>
    </row>
    <row r="57" spans="1:18" s="45" customFormat="1" x14ac:dyDescent="0.2">
      <c r="C57" s="45">
        <v>22</v>
      </c>
      <c r="D57" s="45">
        <v>15.67</v>
      </c>
      <c r="E57" s="45">
        <v>2550</v>
      </c>
      <c r="F57" s="45">
        <v>2065</v>
      </c>
      <c r="G57" s="45">
        <v>513</v>
      </c>
      <c r="H57" s="45">
        <f t="shared" si="14"/>
        <v>485</v>
      </c>
      <c r="I57" s="45">
        <f t="shared" si="15"/>
        <v>53.714834772045272</v>
      </c>
      <c r="J57" s="45">
        <v>21</v>
      </c>
      <c r="K57" s="45">
        <f t="shared" si="17"/>
        <v>74.714834772045265</v>
      </c>
      <c r="L57" s="45">
        <f t="shared" si="18"/>
        <v>60.625</v>
      </c>
      <c r="M57" s="45">
        <f t="shared" si="19"/>
        <v>16.914298873465821</v>
      </c>
      <c r="N57" s="36">
        <f>E$155*M57+F$155</f>
        <v>15.32318107366045</v>
      </c>
      <c r="O57" s="45">
        <f t="shared" si="16"/>
        <v>-0.3468189263395498</v>
      </c>
      <c r="Q57" s="45">
        <f t="shared" si="20"/>
        <v>23.97</v>
      </c>
      <c r="R57" s="45">
        <f t="shared" si="21"/>
        <v>11.175400145352688</v>
      </c>
    </row>
    <row r="58" spans="1:18" s="45" customFormat="1" x14ac:dyDescent="0.2">
      <c r="C58" s="45">
        <v>23</v>
      </c>
      <c r="D58" s="45">
        <v>16.850000000000001</v>
      </c>
      <c r="E58" s="45">
        <v>2710</v>
      </c>
      <c r="F58" s="45">
        <v>2065</v>
      </c>
      <c r="G58" s="45">
        <v>514</v>
      </c>
      <c r="H58" s="45">
        <f t="shared" si="14"/>
        <v>645</v>
      </c>
      <c r="I58" s="45">
        <f t="shared" si="15"/>
        <v>56.191194292705347</v>
      </c>
      <c r="J58" s="45">
        <v>21</v>
      </c>
      <c r="K58" s="45">
        <f t="shared" si="17"/>
        <v>77.191194292705347</v>
      </c>
      <c r="L58" s="45">
        <f t="shared" si="18"/>
        <v>80.625</v>
      </c>
      <c r="M58" s="45">
        <f t="shared" si="19"/>
        <v>18.152478633795862</v>
      </c>
      <c r="N58" s="36">
        <f>E$155*M58+F$155</f>
        <v>16.498757385479273</v>
      </c>
      <c r="O58" s="45">
        <f t="shared" si="16"/>
        <v>-0.35124261452072858</v>
      </c>
      <c r="Q58" s="45">
        <f t="shared" si="20"/>
        <v>25.150000000000002</v>
      </c>
      <c r="R58" s="45">
        <f t="shared" si="21"/>
        <v>12.413579905682729</v>
      </c>
    </row>
    <row r="59" spans="1:18" s="45" customFormat="1" x14ac:dyDescent="0.2">
      <c r="B59" s="45" t="s">
        <v>144</v>
      </c>
      <c r="C59" s="45">
        <v>24</v>
      </c>
      <c r="D59" s="45">
        <v>18.57</v>
      </c>
      <c r="E59" s="45">
        <v>3047</v>
      </c>
      <c r="F59" s="45">
        <v>2065</v>
      </c>
      <c r="G59" s="45">
        <v>514</v>
      </c>
      <c r="H59" s="45">
        <f t="shared" ref="H59" si="22">E59-F59</f>
        <v>982</v>
      </c>
      <c r="I59" s="45">
        <f t="shared" ref="I59" si="23">20*LOG10(H59)</f>
        <v>59.842229755738991</v>
      </c>
      <c r="J59" s="45">
        <v>21</v>
      </c>
      <c r="K59" s="45">
        <f t="shared" ref="K59" si="24">I59+J59</f>
        <v>80.842229755738998</v>
      </c>
      <c r="L59" s="45">
        <f t="shared" ref="L59" si="25">H59/8</f>
        <v>122.75</v>
      </c>
      <c r="M59" s="45">
        <f t="shared" ref="M59" si="26">10*LOG10(L59*830/1024)</f>
        <v>19.977996365312681</v>
      </c>
      <c r="N59" s="36">
        <f>E$155*M59+F$155</f>
        <v>18.231975348438361</v>
      </c>
      <c r="O59" s="45">
        <f t="shared" ref="O59" si="27">N59-D59</f>
        <v>-0.33802465156163919</v>
      </c>
      <c r="Q59" s="45">
        <f t="shared" si="20"/>
        <v>26.87</v>
      </c>
      <c r="R59" s="45">
        <f t="shared" si="21"/>
        <v>14.239097637199547</v>
      </c>
    </row>
    <row r="60" spans="1:18" s="45" customFormat="1" x14ac:dyDescent="0.2"/>
    <row r="61" spans="1:18" s="45" customFormat="1" x14ac:dyDescent="0.2"/>
    <row r="62" spans="1:18" s="45" customFormat="1" x14ac:dyDescent="0.2"/>
    <row r="63" spans="1:18" s="45" customFormat="1" x14ac:dyDescent="0.2"/>
    <row r="64" spans="1:18" s="45" customFormat="1" x14ac:dyDescent="0.2"/>
    <row r="65" spans="1:18" s="45" customFormat="1" x14ac:dyDescent="0.2"/>
    <row r="66" spans="1:18" s="45" customFormat="1" x14ac:dyDescent="0.2"/>
    <row r="67" spans="1:18" s="45" customFormat="1" x14ac:dyDescent="0.2">
      <c r="A67" s="45" t="s">
        <v>142</v>
      </c>
      <c r="B67" s="45" t="s">
        <v>7</v>
      </c>
      <c r="C67" s="45" t="s">
        <v>3</v>
      </c>
      <c r="D67" s="45" t="s">
        <v>5</v>
      </c>
      <c r="E67" s="45" t="s">
        <v>4</v>
      </c>
      <c r="F67" s="45" t="s">
        <v>6</v>
      </c>
      <c r="G67" s="45" t="s">
        <v>8</v>
      </c>
      <c r="H67" s="45" t="s">
        <v>10</v>
      </c>
      <c r="I67" s="45" t="s">
        <v>11</v>
      </c>
      <c r="J67" s="45" t="s">
        <v>35</v>
      </c>
      <c r="K67" s="45" t="s">
        <v>36</v>
      </c>
      <c r="L67" s="45" t="s">
        <v>56</v>
      </c>
      <c r="M67" s="45" t="s">
        <v>11</v>
      </c>
      <c r="O67" s="45" t="s">
        <v>57</v>
      </c>
    </row>
    <row r="68" spans="1:18" s="45" customFormat="1" x14ac:dyDescent="0.2">
      <c r="C68" s="45">
        <v>0</v>
      </c>
      <c r="D68" s="45">
        <v>-7.82</v>
      </c>
      <c r="E68" s="45">
        <v>2102</v>
      </c>
      <c r="F68" s="45">
        <v>2065</v>
      </c>
      <c r="G68" s="45">
        <v>509</v>
      </c>
      <c r="H68" s="45">
        <f t="shared" ref="H68:H92" si="28">E68-F68</f>
        <v>37</v>
      </c>
      <c r="I68" s="45">
        <f t="shared" ref="I68:I92" si="29">20*LOG10(H68)</f>
        <v>31.3640344813399</v>
      </c>
      <c r="J68" s="45">
        <v>0</v>
      </c>
      <c r="K68" s="45">
        <f>I68+J68</f>
        <v>31.3640344813399</v>
      </c>
      <c r="L68" s="45">
        <f>H68/8</f>
        <v>4.625</v>
      </c>
      <c r="M68" s="45">
        <f>10*LOG10(L68*830/1024)</f>
        <v>5.7388987281131332</v>
      </c>
      <c r="N68" s="45">
        <f>E$156*M68+F$156</f>
        <v>-6.8429967650804295</v>
      </c>
      <c r="O68" s="45">
        <f t="shared" ref="O68:O92" si="30">N68-D68</f>
        <v>0.97700323491957075</v>
      </c>
      <c r="Q68" s="45">
        <f>D68-D$68</f>
        <v>0</v>
      </c>
      <c r="R68" s="45">
        <f>M68-M$68</f>
        <v>0</v>
      </c>
    </row>
    <row r="69" spans="1:18" s="45" customFormat="1" x14ac:dyDescent="0.2">
      <c r="C69" s="45">
        <v>1</v>
      </c>
      <c r="D69" s="45">
        <v>-6.75</v>
      </c>
      <c r="E69" s="45">
        <v>2110</v>
      </c>
      <c r="F69" s="45">
        <v>2065</v>
      </c>
      <c r="G69" s="45">
        <v>510</v>
      </c>
      <c r="H69" s="45">
        <f t="shared" si="28"/>
        <v>45</v>
      </c>
      <c r="I69" s="45">
        <f t="shared" si="29"/>
        <v>33.064250275506872</v>
      </c>
      <c r="J69" s="45">
        <v>0</v>
      </c>
      <c r="K69" s="45">
        <f t="shared" ref="K69:K92" si="31">I69+J69</f>
        <v>33.064250275506872</v>
      </c>
      <c r="L69" s="45">
        <f t="shared" ref="L69:L92" si="32">H69/8</f>
        <v>5.625</v>
      </c>
      <c r="M69" s="45">
        <f t="shared" ref="M69:M92" si="33">10*LOG10(L69*830/1024)</f>
        <v>6.5890066251966211</v>
      </c>
      <c r="N69" s="45">
        <f>E$156*M69+F$156</f>
        <v>-6.0091450960611521</v>
      </c>
      <c r="O69" s="45">
        <f t="shared" si="30"/>
        <v>0.7408549039388479</v>
      </c>
      <c r="Q69" s="45">
        <f t="shared" ref="Q69:Q92" si="34">D69-D$68</f>
        <v>1.0700000000000003</v>
      </c>
      <c r="R69" s="45">
        <f t="shared" ref="R69:R92" si="35">M69-M$68</f>
        <v>0.85010789708348788</v>
      </c>
    </row>
    <row r="70" spans="1:18" s="45" customFormat="1" x14ac:dyDescent="0.2">
      <c r="C70" s="45">
        <v>2</v>
      </c>
      <c r="D70" s="45">
        <v>-5.8</v>
      </c>
      <c r="E70" s="45">
        <v>2118</v>
      </c>
      <c r="F70" s="45">
        <v>2065</v>
      </c>
      <c r="G70" s="45">
        <v>510</v>
      </c>
      <c r="H70" s="45">
        <f t="shared" si="28"/>
        <v>53</v>
      </c>
      <c r="I70" s="45">
        <f t="shared" si="29"/>
        <v>34.48551739201578</v>
      </c>
      <c r="J70" s="45">
        <v>0</v>
      </c>
      <c r="K70" s="45">
        <f t="shared" si="31"/>
        <v>34.48551739201578</v>
      </c>
      <c r="L70" s="45">
        <f t="shared" si="32"/>
        <v>6.625</v>
      </c>
      <c r="M70" s="45">
        <f t="shared" si="33"/>
        <v>7.299640183451074</v>
      </c>
      <c r="N70" s="45">
        <f>E$156*M70+F$156</f>
        <v>-5.3121006612964328</v>
      </c>
      <c r="O70" s="45">
        <f t="shared" si="30"/>
        <v>0.48789933870356705</v>
      </c>
      <c r="Q70" s="45">
        <f t="shared" si="34"/>
        <v>2.0200000000000005</v>
      </c>
      <c r="R70" s="45">
        <f t="shared" si="35"/>
        <v>1.5607414553379408</v>
      </c>
    </row>
    <row r="71" spans="1:18" s="45" customFormat="1" x14ac:dyDescent="0.2">
      <c r="C71" s="45">
        <v>3</v>
      </c>
      <c r="D71" s="45">
        <v>-5</v>
      </c>
      <c r="E71" s="45">
        <v>2128</v>
      </c>
      <c r="F71" s="45">
        <v>2065</v>
      </c>
      <c r="G71" s="45">
        <v>510</v>
      </c>
      <c r="H71" s="45">
        <f t="shared" si="28"/>
        <v>63</v>
      </c>
      <c r="I71" s="45">
        <f t="shared" si="29"/>
        <v>35.986810989071635</v>
      </c>
      <c r="J71" s="45">
        <v>0</v>
      </c>
      <c r="K71" s="45">
        <f t="shared" si="31"/>
        <v>35.986810989071635</v>
      </c>
      <c r="L71" s="45">
        <f t="shared" si="32"/>
        <v>7.875</v>
      </c>
      <c r="M71" s="45">
        <f t="shared" si="33"/>
        <v>8.0502869819789993</v>
      </c>
      <c r="N71" s="45">
        <f>E$156*M71+F$156</f>
        <v>-4.5758081413187996</v>
      </c>
      <c r="O71" s="45">
        <f t="shared" si="30"/>
        <v>0.42419185868120035</v>
      </c>
      <c r="Q71" s="45">
        <f t="shared" si="34"/>
        <v>2.8200000000000003</v>
      </c>
      <c r="R71" s="45">
        <f t="shared" si="35"/>
        <v>2.3113882538658661</v>
      </c>
    </row>
    <row r="72" spans="1:18" s="45" customFormat="1" x14ac:dyDescent="0.2">
      <c r="C72" s="45">
        <v>4</v>
      </c>
      <c r="D72" s="45">
        <v>-3.93</v>
      </c>
      <c r="E72" s="45">
        <v>2142</v>
      </c>
      <c r="F72" s="45">
        <v>2065</v>
      </c>
      <c r="G72" s="45">
        <v>510</v>
      </c>
      <c r="H72" s="45">
        <f t="shared" si="28"/>
        <v>77</v>
      </c>
      <c r="I72" s="45">
        <f t="shared" si="29"/>
        <v>37.729814503449639</v>
      </c>
      <c r="J72" s="45">
        <v>0</v>
      </c>
      <c r="K72" s="45">
        <f t="shared" si="31"/>
        <v>37.729814503449639</v>
      </c>
      <c r="L72" s="45">
        <f t="shared" si="32"/>
        <v>9.625</v>
      </c>
      <c r="M72" s="45">
        <f t="shared" si="33"/>
        <v>8.9217887391680026</v>
      </c>
      <c r="N72" s="45">
        <f>E$156*M72+F$156</f>
        <v>-3.7209717172855399</v>
      </c>
      <c r="O72" s="45">
        <f t="shared" si="30"/>
        <v>0.20902828271446028</v>
      </c>
      <c r="Q72" s="45">
        <f t="shared" si="34"/>
        <v>3.89</v>
      </c>
      <c r="R72" s="45">
        <f t="shared" si="35"/>
        <v>3.1828900110548695</v>
      </c>
    </row>
    <row r="73" spans="1:18" s="45" customFormat="1" x14ac:dyDescent="0.2">
      <c r="C73" s="45">
        <v>5</v>
      </c>
      <c r="D73" s="45">
        <v>-2.99</v>
      </c>
      <c r="E73" s="45">
        <v>2161</v>
      </c>
      <c r="F73" s="45">
        <v>2065</v>
      </c>
      <c r="G73" s="45">
        <v>510</v>
      </c>
      <c r="H73" s="45">
        <f t="shared" si="28"/>
        <v>96</v>
      </c>
      <c r="I73" s="45">
        <f t="shared" si="29"/>
        <v>39.64542466079137</v>
      </c>
      <c r="J73" s="45">
        <v>0</v>
      </c>
      <c r="K73" s="45">
        <f t="shared" si="31"/>
        <v>39.64542466079137</v>
      </c>
      <c r="L73" s="45">
        <f t="shared" si="32"/>
        <v>12</v>
      </c>
      <c r="M73" s="45">
        <f t="shared" si="33"/>
        <v>9.8795938178388667</v>
      </c>
      <c r="N73" s="45">
        <f>E$156*M73+F$156</f>
        <v>-2.7814823110761964</v>
      </c>
      <c r="O73" s="45">
        <f t="shared" si="30"/>
        <v>0.20851768892380385</v>
      </c>
      <c r="Q73" s="45">
        <f t="shared" si="34"/>
        <v>4.83</v>
      </c>
      <c r="R73" s="45">
        <f t="shared" si="35"/>
        <v>4.1406950897257335</v>
      </c>
    </row>
    <row r="74" spans="1:18" s="45" customFormat="1" x14ac:dyDescent="0.2">
      <c r="C74" s="45">
        <v>6</v>
      </c>
      <c r="D74" s="45">
        <v>-1.85</v>
      </c>
      <c r="E74" s="45">
        <v>2186</v>
      </c>
      <c r="F74" s="45">
        <v>2065</v>
      </c>
      <c r="G74" s="45">
        <v>510</v>
      </c>
      <c r="H74" s="45">
        <f t="shared" si="28"/>
        <v>121</v>
      </c>
      <c r="I74" s="45">
        <f t="shared" si="29"/>
        <v>41.655707406329007</v>
      </c>
      <c r="J74" s="45">
        <v>0</v>
      </c>
      <c r="K74" s="45">
        <f t="shared" si="31"/>
        <v>41.655707406329007</v>
      </c>
      <c r="L74" s="45">
        <f t="shared" si="32"/>
        <v>15.125</v>
      </c>
      <c r="M74" s="45">
        <f t="shared" si="33"/>
        <v>10.884735190607683</v>
      </c>
      <c r="N74" s="45">
        <f>E$156*M74+F$156</f>
        <v>-1.7955618012690824</v>
      </c>
      <c r="O74" s="45">
        <f t="shared" si="30"/>
        <v>5.4438198730917708E-2</v>
      </c>
      <c r="Q74" s="45">
        <f t="shared" si="34"/>
        <v>5.9700000000000006</v>
      </c>
      <c r="R74" s="45">
        <f t="shared" si="35"/>
        <v>5.1458364624945503</v>
      </c>
    </row>
    <row r="75" spans="1:18" s="45" customFormat="1" x14ac:dyDescent="0.2">
      <c r="C75" s="45">
        <v>7</v>
      </c>
      <c r="D75" s="45">
        <v>-0.8</v>
      </c>
      <c r="E75" s="45">
        <v>2219</v>
      </c>
      <c r="F75" s="45">
        <v>2065</v>
      </c>
      <c r="G75" s="45">
        <v>510</v>
      </c>
      <c r="H75" s="45">
        <f t="shared" si="28"/>
        <v>154</v>
      </c>
      <c r="I75" s="45">
        <f t="shared" si="29"/>
        <v>43.750414416729264</v>
      </c>
      <c r="J75" s="45">
        <v>0</v>
      </c>
      <c r="K75" s="45">
        <f t="shared" si="31"/>
        <v>43.750414416729264</v>
      </c>
      <c r="L75" s="45">
        <f t="shared" si="32"/>
        <v>19.25</v>
      </c>
      <c r="M75" s="45">
        <f t="shared" si="33"/>
        <v>11.932088695807813</v>
      </c>
      <c r="N75" s="45">
        <f>E$156*M75+F$156</f>
        <v>-0.76823636250945349</v>
      </c>
      <c r="O75" s="45">
        <f t="shared" si="30"/>
        <v>3.1763637490546559E-2</v>
      </c>
      <c r="Q75" s="45">
        <f t="shared" si="34"/>
        <v>7.0200000000000005</v>
      </c>
      <c r="R75" s="45">
        <f t="shared" si="35"/>
        <v>6.1931899676946802</v>
      </c>
    </row>
    <row r="76" spans="1:18" s="45" customFormat="1" x14ac:dyDescent="0.2">
      <c r="C76" s="45">
        <v>8</v>
      </c>
      <c r="D76" s="45">
        <v>0.4</v>
      </c>
      <c r="E76" s="45">
        <v>2264</v>
      </c>
      <c r="F76" s="45">
        <v>2065</v>
      </c>
      <c r="G76" s="45">
        <v>512</v>
      </c>
      <c r="H76" s="45">
        <f t="shared" si="28"/>
        <v>199</v>
      </c>
      <c r="I76" s="45">
        <f t="shared" si="29"/>
        <v>45.977061528194135</v>
      </c>
      <c r="J76" s="45">
        <v>0</v>
      </c>
      <c r="K76" s="45">
        <f t="shared" si="31"/>
        <v>45.977061528194135</v>
      </c>
      <c r="L76" s="45">
        <f t="shared" si="32"/>
        <v>24.875</v>
      </c>
      <c r="M76" s="45">
        <f t="shared" si="33"/>
        <v>13.045412251540249</v>
      </c>
      <c r="N76" s="45">
        <f>E$156*M76+F$156</f>
        <v>0.32379761140244412</v>
      </c>
      <c r="O76" s="45">
        <f t="shared" si="30"/>
        <v>-7.6202388597555903E-2</v>
      </c>
      <c r="Q76" s="45">
        <f t="shared" si="34"/>
        <v>8.2200000000000006</v>
      </c>
      <c r="R76" s="45">
        <f t="shared" si="35"/>
        <v>7.3065135234271157</v>
      </c>
    </row>
    <row r="77" spans="1:18" s="45" customFormat="1" x14ac:dyDescent="0.2">
      <c r="C77" s="45">
        <v>9</v>
      </c>
      <c r="D77" s="45">
        <v>2.4500000000000002</v>
      </c>
      <c r="E77" s="45">
        <v>2384</v>
      </c>
      <c r="F77" s="45">
        <v>2065</v>
      </c>
      <c r="G77" s="45">
        <v>512</v>
      </c>
      <c r="H77" s="45">
        <f t="shared" si="28"/>
        <v>319</v>
      </c>
      <c r="I77" s="45">
        <f t="shared" si="29"/>
        <v>50.07581366114362</v>
      </c>
      <c r="J77" s="45">
        <v>0</v>
      </c>
      <c r="K77" s="45">
        <f t="shared" si="31"/>
        <v>50.07581366114362</v>
      </c>
      <c r="L77" s="45">
        <f t="shared" si="32"/>
        <v>39.875</v>
      </c>
      <c r="M77" s="45">
        <f t="shared" si="33"/>
        <v>15.094788318014995</v>
      </c>
      <c r="N77" s="45">
        <f>E$156*M77+F$156</f>
        <v>2.3339843880938052</v>
      </c>
      <c r="O77" s="45">
        <f t="shared" si="30"/>
        <v>-0.11601561190619503</v>
      </c>
      <c r="Q77" s="45">
        <f t="shared" si="34"/>
        <v>10.27</v>
      </c>
      <c r="R77" s="45">
        <f t="shared" si="35"/>
        <v>9.3558895899018619</v>
      </c>
    </row>
    <row r="78" spans="1:18" s="45" customFormat="1" x14ac:dyDescent="0.2">
      <c r="C78" s="45">
        <v>10</v>
      </c>
      <c r="D78" s="45">
        <v>3.32</v>
      </c>
      <c r="E78" s="45">
        <v>2448</v>
      </c>
      <c r="F78" s="45">
        <v>2065</v>
      </c>
      <c r="G78" s="45">
        <v>512</v>
      </c>
      <c r="H78" s="45">
        <f t="shared" si="28"/>
        <v>383</v>
      </c>
      <c r="I78" s="45">
        <f t="shared" si="29"/>
        <v>51.663975479372453</v>
      </c>
      <c r="J78" s="45">
        <v>0</v>
      </c>
      <c r="K78" s="45">
        <f t="shared" si="31"/>
        <v>51.663975479372453</v>
      </c>
      <c r="L78" s="45">
        <f t="shared" si="32"/>
        <v>47.875</v>
      </c>
      <c r="M78" s="45">
        <f t="shared" si="33"/>
        <v>15.888869227129412</v>
      </c>
      <c r="N78" s="45">
        <f>E$156*M78+F$156</f>
        <v>3.1128804478446455</v>
      </c>
      <c r="O78" s="45">
        <f t="shared" si="30"/>
        <v>-0.20711955215535438</v>
      </c>
      <c r="Q78" s="45">
        <f t="shared" si="34"/>
        <v>11.14</v>
      </c>
      <c r="R78" s="45">
        <f t="shared" si="35"/>
        <v>10.149970499016279</v>
      </c>
    </row>
    <row r="79" spans="1:18" s="45" customFormat="1" x14ac:dyDescent="0.2">
      <c r="C79" s="45">
        <v>11</v>
      </c>
      <c r="D79" s="45">
        <v>4.38</v>
      </c>
      <c r="E79" s="45">
        <v>2556</v>
      </c>
      <c r="F79" s="45">
        <v>2065</v>
      </c>
      <c r="G79" s="45">
        <v>512</v>
      </c>
      <c r="H79" s="45">
        <f t="shared" si="28"/>
        <v>491</v>
      </c>
      <c r="I79" s="45">
        <f t="shared" si="29"/>
        <v>53.821629842459373</v>
      </c>
      <c r="J79" s="45">
        <v>0</v>
      </c>
      <c r="K79" s="45">
        <f t="shared" si="31"/>
        <v>53.821629842459373</v>
      </c>
      <c r="L79" s="45">
        <f t="shared" si="32"/>
        <v>61.375</v>
      </c>
      <c r="M79" s="45">
        <f t="shared" si="33"/>
        <v>16.967696408672868</v>
      </c>
      <c r="N79" s="45">
        <f>E$156*M79+F$156</f>
        <v>4.1710777060981208</v>
      </c>
      <c r="O79" s="45">
        <f t="shared" si="30"/>
        <v>-0.20892229390187911</v>
      </c>
      <c r="Q79" s="45">
        <f t="shared" si="34"/>
        <v>12.2</v>
      </c>
      <c r="R79" s="45">
        <f t="shared" si="35"/>
        <v>11.228797680559735</v>
      </c>
    </row>
    <row r="80" spans="1:18" s="45" customFormat="1" x14ac:dyDescent="0.2">
      <c r="C80" s="45">
        <v>12</v>
      </c>
      <c r="D80" s="45">
        <v>5.55</v>
      </c>
      <c r="E80" s="45">
        <v>2705</v>
      </c>
      <c r="F80" s="45">
        <v>2065</v>
      </c>
      <c r="G80" s="45">
        <v>510</v>
      </c>
      <c r="H80" s="45">
        <f t="shared" si="28"/>
        <v>640</v>
      </c>
      <c r="I80" s="45">
        <f t="shared" si="29"/>
        <v>56.123599479677743</v>
      </c>
      <c r="J80" s="45">
        <v>0</v>
      </c>
      <c r="K80" s="45">
        <f t="shared" si="31"/>
        <v>56.123599479677743</v>
      </c>
      <c r="L80" s="45">
        <f t="shared" si="32"/>
        <v>80</v>
      </c>
      <c r="M80" s="45">
        <f t="shared" si="33"/>
        <v>18.118681227282057</v>
      </c>
      <c r="N80" s="45">
        <f>E$156*M80+F$156</f>
        <v>5.3000527636241017</v>
      </c>
      <c r="O80" s="45">
        <f t="shared" si="30"/>
        <v>-0.24994723637589811</v>
      </c>
      <c r="Q80" s="45">
        <f t="shared" si="34"/>
        <v>13.370000000000001</v>
      </c>
      <c r="R80" s="45">
        <f t="shared" si="35"/>
        <v>12.379782499168924</v>
      </c>
    </row>
    <row r="81" spans="1:18" s="45" customFormat="1" x14ac:dyDescent="0.2">
      <c r="C81" s="45">
        <v>13</v>
      </c>
      <c r="D81" s="45">
        <v>6.59</v>
      </c>
      <c r="E81" s="45">
        <v>2878</v>
      </c>
      <c r="F81" s="45">
        <v>2065</v>
      </c>
      <c r="G81" s="45">
        <v>510</v>
      </c>
      <c r="H81" s="45">
        <f t="shared" si="28"/>
        <v>813</v>
      </c>
      <c r="I81" s="45">
        <f t="shared" si="29"/>
        <v>58.20181091188136</v>
      </c>
      <c r="J81" s="45">
        <v>0</v>
      </c>
      <c r="K81" s="45">
        <f t="shared" si="31"/>
        <v>58.20181091188136</v>
      </c>
      <c r="L81" s="45">
        <f t="shared" si="32"/>
        <v>101.625</v>
      </c>
      <c r="M81" s="45">
        <f t="shared" si="33"/>
        <v>19.157786943383865</v>
      </c>
      <c r="N81" s="45">
        <f>E$156*M81+F$156</f>
        <v>6.3192881320186061</v>
      </c>
      <c r="O81" s="45">
        <f t="shared" si="30"/>
        <v>-0.27071186798139379</v>
      </c>
      <c r="Q81" s="45">
        <f t="shared" si="34"/>
        <v>14.41</v>
      </c>
      <c r="R81" s="45">
        <f t="shared" si="35"/>
        <v>13.418888215270732</v>
      </c>
    </row>
    <row r="82" spans="1:18" s="45" customFormat="1" x14ac:dyDescent="0.2">
      <c r="C82" s="45">
        <v>14</v>
      </c>
      <c r="D82" s="45">
        <v>7.7</v>
      </c>
      <c r="E82" s="45">
        <v>3116</v>
      </c>
      <c r="F82" s="45">
        <v>2065</v>
      </c>
      <c r="G82" s="45">
        <v>511</v>
      </c>
      <c r="H82" s="45">
        <f t="shared" si="28"/>
        <v>1051</v>
      </c>
      <c r="I82" s="45">
        <f t="shared" si="29"/>
        <v>60.432054320564845</v>
      </c>
      <c r="J82" s="45">
        <v>0</v>
      </c>
      <c r="K82" s="45">
        <f t="shared" si="31"/>
        <v>60.432054320564845</v>
      </c>
      <c r="L82" s="45">
        <f t="shared" si="32"/>
        <v>131.375</v>
      </c>
      <c r="M82" s="45">
        <f t="shared" si="33"/>
        <v>20.272908647725604</v>
      </c>
      <c r="N82" s="45">
        <f>E$156*M82+F$156</f>
        <v>7.4130858693588344</v>
      </c>
      <c r="O82" s="45">
        <f t="shared" si="30"/>
        <v>-0.28691413064116578</v>
      </c>
      <c r="Q82" s="45">
        <f t="shared" si="34"/>
        <v>15.52</v>
      </c>
      <c r="R82" s="45">
        <f t="shared" si="35"/>
        <v>14.534009919612471</v>
      </c>
    </row>
    <row r="83" spans="1:18" s="45" customFormat="1" x14ac:dyDescent="0.2">
      <c r="C83" s="45">
        <v>15</v>
      </c>
      <c r="D83" s="45">
        <v>8.68</v>
      </c>
      <c r="E83" s="45">
        <v>3395</v>
      </c>
      <c r="F83" s="45">
        <v>2065</v>
      </c>
      <c r="G83" s="45">
        <v>511</v>
      </c>
      <c r="H83" s="45">
        <f t="shared" si="28"/>
        <v>1330</v>
      </c>
      <c r="I83" s="45">
        <f t="shared" si="29"/>
        <v>62.477032819341716</v>
      </c>
      <c r="J83" s="45">
        <v>0</v>
      </c>
      <c r="K83" s="45">
        <f t="shared" si="31"/>
        <v>62.477032819341716</v>
      </c>
      <c r="L83" s="45">
        <f t="shared" si="32"/>
        <v>166.25</v>
      </c>
      <c r="M83" s="45">
        <f t="shared" si="33"/>
        <v>21.295397897114043</v>
      </c>
      <c r="N83" s="45">
        <f>E$156*M83+F$156</f>
        <v>8.4160225202026808</v>
      </c>
      <c r="O83" s="45">
        <f t="shared" si="30"/>
        <v>-0.26397747979731889</v>
      </c>
      <c r="Q83" s="45">
        <f t="shared" si="34"/>
        <v>16.5</v>
      </c>
      <c r="R83" s="45">
        <f t="shared" si="35"/>
        <v>15.55649916900091</v>
      </c>
    </row>
    <row r="84" spans="1:18" s="45" customFormat="1" x14ac:dyDescent="0.2">
      <c r="A84" s="36"/>
      <c r="B84" s="36"/>
      <c r="C84" s="36">
        <v>16</v>
      </c>
      <c r="D84" s="36">
        <v>9.75</v>
      </c>
      <c r="E84" s="36">
        <v>2197</v>
      </c>
      <c r="F84" s="36">
        <v>2065</v>
      </c>
      <c r="G84" s="36">
        <v>511</v>
      </c>
      <c r="H84" s="36">
        <f t="shared" si="28"/>
        <v>132</v>
      </c>
      <c r="I84" s="36">
        <f t="shared" si="29"/>
        <v>42.411478624117002</v>
      </c>
      <c r="J84" s="36">
        <v>21</v>
      </c>
      <c r="K84" s="36">
        <f t="shared" si="31"/>
        <v>63.411478624117002</v>
      </c>
      <c r="L84" s="36">
        <f t="shared" si="32"/>
        <v>16.5</v>
      </c>
      <c r="M84" s="36">
        <f t="shared" si="33"/>
        <v>11.262620799501681</v>
      </c>
      <c r="N84" s="36">
        <f>E$155*M84+F$155</f>
        <v>9.9572567720008092</v>
      </c>
      <c r="O84" s="36">
        <f t="shared" si="30"/>
        <v>0.20725677200080916</v>
      </c>
      <c r="Q84" s="45">
        <f t="shared" si="34"/>
        <v>17.57</v>
      </c>
      <c r="R84" s="45">
        <f t="shared" si="35"/>
        <v>5.5237220713885478</v>
      </c>
    </row>
    <row r="85" spans="1:18" s="45" customFormat="1" x14ac:dyDescent="0.2">
      <c r="C85" s="45">
        <v>17</v>
      </c>
      <c r="D85" s="45">
        <v>10.95</v>
      </c>
      <c r="E85" s="45">
        <v>2238</v>
      </c>
      <c r="F85" s="45">
        <v>2065</v>
      </c>
      <c r="G85" s="45">
        <v>512</v>
      </c>
      <c r="H85" s="45">
        <f t="shared" si="28"/>
        <v>173</v>
      </c>
      <c r="I85" s="45">
        <f t="shared" si="29"/>
        <v>44.760922062575908</v>
      </c>
      <c r="J85" s="45">
        <v>21</v>
      </c>
      <c r="K85" s="45">
        <f t="shared" si="31"/>
        <v>65.760922062575901</v>
      </c>
      <c r="L85" s="45">
        <f t="shared" si="32"/>
        <v>21.625</v>
      </c>
      <c r="M85" s="45">
        <f t="shared" si="33"/>
        <v>12.437342518731139</v>
      </c>
      <c r="N85" s="36">
        <f>E$155*M85+F$155</f>
        <v>11.072583536619486</v>
      </c>
      <c r="O85" s="45">
        <f t="shared" si="30"/>
        <v>0.12258353661948718</v>
      </c>
      <c r="Q85" s="45">
        <f t="shared" si="34"/>
        <v>18.77</v>
      </c>
      <c r="R85" s="45">
        <f t="shared" si="35"/>
        <v>6.6984437906180059</v>
      </c>
    </row>
    <row r="86" spans="1:18" s="45" customFormat="1" x14ac:dyDescent="0.2">
      <c r="C86" s="45">
        <v>18</v>
      </c>
      <c r="D86" s="45">
        <v>12</v>
      </c>
      <c r="E86" s="45">
        <v>2287</v>
      </c>
      <c r="F86" s="45">
        <v>2065</v>
      </c>
      <c r="G86" s="45">
        <v>511</v>
      </c>
      <c r="H86" s="45">
        <f t="shared" si="28"/>
        <v>222</v>
      </c>
      <c r="I86" s="45">
        <f t="shared" si="29"/>
        <v>46.927059489012777</v>
      </c>
      <c r="J86" s="45">
        <v>21</v>
      </c>
      <c r="K86" s="45">
        <f t="shared" si="31"/>
        <v>67.927059489012777</v>
      </c>
      <c r="L86" s="45">
        <f t="shared" si="32"/>
        <v>27.75</v>
      </c>
      <c r="M86" s="45">
        <f t="shared" si="33"/>
        <v>13.52041123194957</v>
      </c>
      <c r="N86" s="36">
        <f>E$155*M86+F$155</f>
        <v>12.100891351142556</v>
      </c>
      <c r="O86" s="45">
        <f t="shared" si="30"/>
        <v>0.10089135114255576</v>
      </c>
      <c r="Q86" s="45">
        <f t="shared" si="34"/>
        <v>19.82</v>
      </c>
      <c r="R86" s="45">
        <f t="shared" si="35"/>
        <v>7.7815125038364368</v>
      </c>
    </row>
    <row r="87" spans="1:18" s="45" customFormat="1" x14ac:dyDescent="0.2">
      <c r="C87" s="45">
        <v>19</v>
      </c>
      <c r="D87" s="45">
        <v>13.2</v>
      </c>
      <c r="E87" s="45">
        <v>2352</v>
      </c>
      <c r="F87" s="45">
        <v>2065</v>
      </c>
      <c r="G87" s="45">
        <v>513</v>
      </c>
      <c r="H87" s="45">
        <f t="shared" si="28"/>
        <v>287</v>
      </c>
      <c r="I87" s="45">
        <f t="shared" si="29"/>
        <v>49.157637934679848</v>
      </c>
      <c r="J87" s="45">
        <v>21</v>
      </c>
      <c r="K87" s="45">
        <f t="shared" si="31"/>
        <v>70.157637934679855</v>
      </c>
      <c r="L87" s="45">
        <f t="shared" si="32"/>
        <v>35.875</v>
      </c>
      <c r="M87" s="45">
        <f t="shared" si="33"/>
        <v>14.635700454783107</v>
      </c>
      <c r="N87" s="36">
        <f>E$155*M87+F$155</f>
        <v>13.159790578214762</v>
      </c>
      <c r="O87" s="45">
        <f t="shared" si="30"/>
        <v>-4.0209421785236898E-2</v>
      </c>
      <c r="Q87" s="45">
        <f t="shared" si="34"/>
        <v>21.02</v>
      </c>
      <c r="R87" s="45">
        <f t="shared" si="35"/>
        <v>8.8968017266699739</v>
      </c>
    </row>
    <row r="88" spans="1:18" s="45" customFormat="1" x14ac:dyDescent="0.2">
      <c r="A88" s="45" t="s">
        <v>135</v>
      </c>
      <c r="C88" s="45">
        <v>20</v>
      </c>
      <c r="D88" s="45">
        <v>14.06</v>
      </c>
      <c r="E88" s="45">
        <v>2412</v>
      </c>
      <c r="F88" s="45">
        <v>2065</v>
      </c>
      <c r="G88" s="45">
        <v>513</v>
      </c>
      <c r="H88" s="45">
        <f t="shared" si="28"/>
        <v>347</v>
      </c>
      <c r="I88" s="45">
        <f t="shared" si="29"/>
        <v>50.80658949581747</v>
      </c>
      <c r="J88" s="45">
        <v>21</v>
      </c>
      <c r="K88" s="45">
        <f t="shared" si="31"/>
        <v>71.806589495817462</v>
      </c>
      <c r="L88" s="45">
        <f t="shared" si="32"/>
        <v>43.375</v>
      </c>
      <c r="M88" s="45">
        <f t="shared" si="33"/>
        <v>15.460176235351922</v>
      </c>
      <c r="N88" s="36">
        <f>E$155*M88+F$155</f>
        <v>13.942580144284459</v>
      </c>
      <c r="O88" s="45">
        <f t="shared" si="30"/>
        <v>-0.11741985571554103</v>
      </c>
      <c r="Q88" s="45">
        <f t="shared" si="34"/>
        <v>21.880000000000003</v>
      </c>
      <c r="R88" s="45">
        <f t="shared" si="35"/>
        <v>9.7212775072387885</v>
      </c>
    </row>
    <row r="89" spans="1:18" s="45" customFormat="1" x14ac:dyDescent="0.2">
      <c r="A89" s="45">
        <v>17.2</v>
      </c>
      <c r="B89" s="45">
        <v>2800</v>
      </c>
      <c r="C89" s="45">
        <v>21</v>
      </c>
      <c r="D89" s="45">
        <v>15.2</v>
      </c>
      <c r="E89" s="45">
        <v>2513</v>
      </c>
      <c r="F89" s="45">
        <v>2065</v>
      </c>
      <c r="G89" s="45">
        <v>512</v>
      </c>
      <c r="H89" s="45">
        <f t="shared" si="28"/>
        <v>448</v>
      </c>
      <c r="I89" s="45">
        <f t="shared" si="29"/>
        <v>53.025560279962882</v>
      </c>
      <c r="J89" s="45">
        <v>21</v>
      </c>
      <c r="K89" s="45">
        <f t="shared" si="31"/>
        <v>74.025560279962889</v>
      </c>
      <c r="L89" s="45">
        <f t="shared" si="32"/>
        <v>56</v>
      </c>
      <c r="M89" s="45">
        <f t="shared" si="33"/>
        <v>16.569661627424622</v>
      </c>
      <c r="N89" s="36">
        <f>E$155*M89+F$155</f>
        <v>14.995968987340676</v>
      </c>
      <c r="O89" s="45">
        <f t="shared" si="30"/>
        <v>-0.204031012659323</v>
      </c>
      <c r="Q89" s="45">
        <f t="shared" si="34"/>
        <v>23.02</v>
      </c>
      <c r="R89" s="45">
        <f t="shared" si="35"/>
        <v>10.830762899311489</v>
      </c>
    </row>
    <row r="90" spans="1:18" s="45" customFormat="1" x14ac:dyDescent="0.2">
      <c r="C90" s="45">
        <v>22</v>
      </c>
      <c r="D90" s="45">
        <v>16.3</v>
      </c>
      <c r="E90" s="45">
        <v>2646</v>
      </c>
      <c r="F90" s="45">
        <v>2065</v>
      </c>
      <c r="G90" s="45">
        <v>513</v>
      </c>
      <c r="H90" s="45">
        <f t="shared" si="28"/>
        <v>581</v>
      </c>
      <c r="I90" s="45">
        <f t="shared" si="29"/>
        <v>55.283522647806613</v>
      </c>
      <c r="J90" s="45">
        <v>21</v>
      </c>
      <c r="K90" s="45">
        <f t="shared" si="31"/>
        <v>76.28352264780662</v>
      </c>
      <c r="L90" s="45">
        <f t="shared" si="32"/>
        <v>72.625</v>
      </c>
      <c r="M90" s="45">
        <f t="shared" si="33"/>
        <v>17.698642811346488</v>
      </c>
      <c r="N90" s="36">
        <f>E$155*M90+F$155</f>
        <v>16.067867898007691</v>
      </c>
      <c r="O90" s="45">
        <f t="shared" si="30"/>
        <v>-0.23213210199230971</v>
      </c>
      <c r="Q90" s="45">
        <f t="shared" si="34"/>
        <v>24.12</v>
      </c>
      <c r="R90" s="45">
        <f t="shared" si="35"/>
        <v>11.959744083233355</v>
      </c>
    </row>
    <row r="91" spans="1:18" s="45" customFormat="1" x14ac:dyDescent="0.2">
      <c r="C91" s="45">
        <v>23</v>
      </c>
      <c r="D91" s="45">
        <v>17.47</v>
      </c>
      <c r="E91" s="45">
        <v>2839</v>
      </c>
      <c r="F91" s="45">
        <v>2065</v>
      </c>
      <c r="G91" s="45">
        <v>514</v>
      </c>
      <c r="H91" s="45">
        <f t="shared" si="28"/>
        <v>774</v>
      </c>
      <c r="I91" s="45">
        <f t="shared" si="29"/>
        <v>57.77481921365785</v>
      </c>
      <c r="J91" s="45">
        <v>21</v>
      </c>
      <c r="K91" s="45">
        <f t="shared" si="31"/>
        <v>78.77481921365785</v>
      </c>
      <c r="L91" s="45">
        <f t="shared" si="32"/>
        <v>96.75</v>
      </c>
      <c r="M91" s="45">
        <f t="shared" si="33"/>
        <v>18.94429109427211</v>
      </c>
      <c r="N91" s="36">
        <f>E$155*M91+F$155</f>
        <v>17.25053511740629</v>
      </c>
      <c r="O91" s="45">
        <f t="shared" si="30"/>
        <v>-0.21946488259370867</v>
      </c>
      <c r="Q91" s="45">
        <f t="shared" si="34"/>
        <v>25.29</v>
      </c>
      <c r="R91" s="45">
        <f t="shared" si="35"/>
        <v>13.205392366158977</v>
      </c>
    </row>
    <row r="92" spans="1:18" s="45" customFormat="1" x14ac:dyDescent="0.2">
      <c r="C92" s="45">
        <v>24</v>
      </c>
      <c r="D92" s="45">
        <v>19.100000000000001</v>
      </c>
      <c r="E92" s="45">
        <v>3235</v>
      </c>
      <c r="F92" s="45">
        <v>2065</v>
      </c>
      <c r="G92" s="45">
        <v>513</v>
      </c>
      <c r="H92" s="45">
        <f t="shared" si="28"/>
        <v>1170</v>
      </c>
      <c r="I92" s="45">
        <f t="shared" si="29"/>
        <v>61.363717234923236</v>
      </c>
      <c r="J92" s="45">
        <v>21</v>
      </c>
      <c r="K92" s="45">
        <f t="shared" si="31"/>
        <v>82.363717234923229</v>
      </c>
      <c r="L92" s="45">
        <f t="shared" si="32"/>
        <v>146.25</v>
      </c>
      <c r="M92" s="45">
        <f t="shared" si="33"/>
        <v>20.738740104904799</v>
      </c>
      <c r="N92" s="36">
        <f>E$155*M92+F$155</f>
        <v>18.954255221104493</v>
      </c>
      <c r="O92" s="45">
        <f t="shared" si="30"/>
        <v>-0.14574477889550863</v>
      </c>
      <c r="Q92" s="45">
        <f t="shared" si="34"/>
        <v>26.92</v>
      </c>
      <c r="R92" s="45">
        <f t="shared" si="35"/>
        <v>14.999841376791666</v>
      </c>
    </row>
    <row r="93" spans="1:18" s="45" customFormat="1" x14ac:dyDescent="0.2"/>
    <row r="94" spans="1:18" s="45" customFormat="1" x14ac:dyDescent="0.2"/>
    <row r="95" spans="1:18" s="45" customFormat="1" x14ac:dyDescent="0.2"/>
    <row r="96" spans="1:18" s="45" customFormat="1" x14ac:dyDescent="0.2"/>
    <row r="97" spans="1:18" s="45" customFormat="1" x14ac:dyDescent="0.2"/>
    <row r="98" spans="1:18" s="45" customFormat="1" x14ac:dyDescent="0.2">
      <c r="A98" s="45" t="s">
        <v>141</v>
      </c>
      <c r="B98" s="45" t="s">
        <v>7</v>
      </c>
      <c r="C98" s="45" t="s">
        <v>3</v>
      </c>
      <c r="D98" s="45" t="s">
        <v>5</v>
      </c>
      <c r="E98" s="45" t="s">
        <v>4</v>
      </c>
      <c r="F98" s="45" t="s">
        <v>6</v>
      </c>
      <c r="G98" s="45" t="s">
        <v>8</v>
      </c>
      <c r="H98" s="45" t="s">
        <v>10</v>
      </c>
      <c r="I98" s="45" t="s">
        <v>11</v>
      </c>
      <c r="J98" s="45" t="s">
        <v>35</v>
      </c>
      <c r="K98" s="45" t="s">
        <v>36</v>
      </c>
      <c r="L98" s="45" t="s">
        <v>56</v>
      </c>
      <c r="M98" s="45" t="s">
        <v>11</v>
      </c>
      <c r="O98" s="45" t="s">
        <v>57</v>
      </c>
    </row>
    <row r="99" spans="1:18" s="45" customFormat="1" x14ac:dyDescent="0.2">
      <c r="C99" s="45">
        <v>0</v>
      </c>
      <c r="D99" s="45">
        <v>-7.25</v>
      </c>
      <c r="E99" s="45">
        <v>2104</v>
      </c>
      <c r="F99" s="45">
        <v>2065</v>
      </c>
      <c r="G99" s="45">
        <v>509</v>
      </c>
      <c r="H99" s="45">
        <f t="shared" ref="H99:H123" si="36">E99-F99</f>
        <v>39</v>
      </c>
      <c r="I99" s="45">
        <f t="shared" ref="I99:I123" si="37">20*LOG10(H99)</f>
        <v>31.821292140529984</v>
      </c>
      <c r="J99" s="45">
        <v>0</v>
      </c>
      <c r="K99" s="45">
        <f>I99+J99</f>
        <v>31.821292140529984</v>
      </c>
      <c r="L99" s="45">
        <f>H99/8</f>
        <v>4.875</v>
      </c>
      <c r="M99" s="45">
        <f>10*LOG10(L99*830/1024)</f>
        <v>5.9675275577081752</v>
      </c>
      <c r="N99" s="45">
        <f>E$156*M99+F$156</f>
        <v>-6.6187399009837682</v>
      </c>
      <c r="O99" s="45">
        <f t="shared" ref="O99:O123" si="38">N99-D99</f>
        <v>0.63126009901623181</v>
      </c>
      <c r="Q99" s="45">
        <f>D99-D$99</f>
        <v>0</v>
      </c>
      <c r="R99" s="45">
        <f>M99-M$99</f>
        <v>0</v>
      </c>
    </row>
    <row r="100" spans="1:18" s="45" customFormat="1" x14ac:dyDescent="0.2">
      <c r="C100" s="45">
        <v>1</v>
      </c>
      <c r="D100" s="45">
        <v>-6.16</v>
      </c>
      <c r="E100" s="45">
        <v>2115</v>
      </c>
      <c r="F100" s="45">
        <v>2065</v>
      </c>
      <c r="G100" s="45">
        <v>510</v>
      </c>
      <c r="H100" s="45">
        <f t="shared" si="36"/>
        <v>50</v>
      </c>
      <c r="I100" s="45">
        <f t="shared" si="37"/>
        <v>33.979400086720375</v>
      </c>
      <c r="J100" s="45">
        <v>0</v>
      </c>
      <c r="K100" s="45">
        <f t="shared" ref="K100:K123" si="39">I100+J100</f>
        <v>33.979400086720375</v>
      </c>
      <c r="L100" s="45">
        <f t="shared" ref="L100:L123" si="40">H100/8</f>
        <v>6.25</v>
      </c>
      <c r="M100" s="45">
        <f t="shared" ref="M100:M123" si="41">10*LOG10(L100*830/1024)</f>
        <v>7.0465815308033717</v>
      </c>
      <c r="N100" s="45">
        <f>E$156*M100+F$156</f>
        <v>-5.5603201880106203</v>
      </c>
      <c r="O100" s="45">
        <f t="shared" si="38"/>
        <v>0.59967981198937981</v>
      </c>
      <c r="Q100" s="45">
        <f t="shared" ref="Q100:Q123" si="42">D100-D$99</f>
        <v>1.0899999999999999</v>
      </c>
      <c r="R100" s="45">
        <f t="shared" ref="R100:R123" si="43">M100-M$99</f>
        <v>1.0790539730951965</v>
      </c>
    </row>
    <row r="101" spans="1:18" s="45" customFormat="1" x14ac:dyDescent="0.2">
      <c r="C101" s="45">
        <v>2</v>
      </c>
      <c r="D101" s="45">
        <v>-5.2</v>
      </c>
      <c r="E101" s="45">
        <v>2124</v>
      </c>
      <c r="F101" s="45">
        <v>2065</v>
      </c>
      <c r="G101" s="45">
        <v>510</v>
      </c>
      <c r="H101" s="45">
        <f t="shared" si="36"/>
        <v>59</v>
      </c>
      <c r="I101" s="45">
        <f t="shared" si="37"/>
        <v>35.417040232842886</v>
      </c>
      <c r="J101" s="45">
        <v>0</v>
      </c>
      <c r="K101" s="45">
        <f t="shared" si="39"/>
        <v>35.417040232842886</v>
      </c>
      <c r="L101" s="45">
        <f t="shared" si="40"/>
        <v>7.375</v>
      </c>
      <c r="M101" s="45">
        <f t="shared" si="41"/>
        <v>7.7654016038646256</v>
      </c>
      <c r="N101" s="45">
        <f>E$156*M101+F$156</f>
        <v>-4.8552457854517881</v>
      </c>
      <c r="O101" s="45">
        <f t="shared" si="38"/>
        <v>0.34475421454821209</v>
      </c>
      <c r="Q101" s="45">
        <f t="shared" si="42"/>
        <v>2.0499999999999998</v>
      </c>
      <c r="R101" s="45">
        <f t="shared" si="43"/>
        <v>1.7978740461564504</v>
      </c>
    </row>
    <row r="102" spans="1:18" s="45" customFormat="1" x14ac:dyDescent="0.2">
      <c r="C102" s="45">
        <v>3</v>
      </c>
      <c r="D102" s="45">
        <v>-4.4000000000000004</v>
      </c>
      <c r="E102" s="45">
        <v>2136</v>
      </c>
      <c r="F102" s="45">
        <v>2065</v>
      </c>
      <c r="G102" s="45">
        <v>510</v>
      </c>
      <c r="H102" s="45">
        <f t="shared" si="36"/>
        <v>71</v>
      </c>
      <c r="I102" s="45">
        <f t="shared" si="37"/>
        <v>37.025166974381506</v>
      </c>
      <c r="J102" s="45">
        <v>0</v>
      </c>
      <c r="K102" s="45">
        <f t="shared" si="39"/>
        <v>37.025166974381506</v>
      </c>
      <c r="L102" s="45">
        <f t="shared" si="40"/>
        <v>8.875</v>
      </c>
      <c r="M102" s="45">
        <f t="shared" si="41"/>
        <v>8.5694649746339362</v>
      </c>
      <c r="N102" s="45">
        <f>E$156*M102+F$156</f>
        <v>-4.0665581541364304</v>
      </c>
      <c r="O102" s="45">
        <f t="shared" si="38"/>
        <v>0.33344184586356995</v>
      </c>
      <c r="Q102" s="45">
        <f t="shared" si="42"/>
        <v>2.8499999999999996</v>
      </c>
      <c r="R102" s="45">
        <f t="shared" si="43"/>
        <v>2.601937416925761</v>
      </c>
    </row>
    <row r="103" spans="1:18" s="45" customFormat="1" x14ac:dyDescent="0.2">
      <c r="C103" s="45">
        <v>4</v>
      </c>
      <c r="D103" s="45">
        <v>-3.36</v>
      </c>
      <c r="E103" s="45">
        <v>2151</v>
      </c>
      <c r="F103" s="45">
        <v>2065</v>
      </c>
      <c r="G103" s="45">
        <v>510</v>
      </c>
      <c r="H103" s="45">
        <f t="shared" si="36"/>
        <v>86</v>
      </c>
      <c r="I103" s="45">
        <f t="shared" si="37"/>
        <v>38.689969024871353</v>
      </c>
      <c r="J103" s="45">
        <v>0</v>
      </c>
      <c r="K103" s="45">
        <f t="shared" si="39"/>
        <v>38.689969024871353</v>
      </c>
      <c r="L103" s="45">
        <f t="shared" si="40"/>
        <v>10.75</v>
      </c>
      <c r="M103" s="45">
        <f t="shared" si="41"/>
        <v>9.4018659998788614</v>
      </c>
      <c r="N103" s="45">
        <f>E$156*M103+F$156</f>
        <v>-3.2500747564699424</v>
      </c>
      <c r="O103" s="45">
        <f t="shared" si="38"/>
        <v>0.1099252435300575</v>
      </c>
      <c r="Q103" s="45">
        <f t="shared" si="42"/>
        <v>3.89</v>
      </c>
      <c r="R103" s="45">
        <f t="shared" si="43"/>
        <v>3.4343384421706862</v>
      </c>
    </row>
    <row r="104" spans="1:18" s="45" customFormat="1" x14ac:dyDescent="0.2">
      <c r="C104" s="45">
        <v>5</v>
      </c>
      <c r="D104" s="45">
        <v>-2.4</v>
      </c>
      <c r="E104" s="45">
        <v>2172</v>
      </c>
      <c r="F104" s="45">
        <v>2065</v>
      </c>
      <c r="G104" s="45">
        <v>510</v>
      </c>
      <c r="H104" s="45">
        <f t="shared" si="36"/>
        <v>107</v>
      </c>
      <c r="I104" s="45">
        <f t="shared" si="37"/>
        <v>40.587675553704194</v>
      </c>
      <c r="J104" s="45">
        <v>0</v>
      </c>
      <c r="K104" s="45">
        <f t="shared" si="39"/>
        <v>40.587675553704194</v>
      </c>
      <c r="L104" s="45">
        <f t="shared" si="40"/>
        <v>13.375</v>
      </c>
      <c r="M104" s="45">
        <f t="shared" si="41"/>
        <v>10.350719264295281</v>
      </c>
      <c r="N104" s="45">
        <f>E$156*M104+F$156</f>
        <v>-2.3193659830278381</v>
      </c>
      <c r="O104" s="45">
        <f t="shared" si="38"/>
        <v>8.0634016972161771E-2</v>
      </c>
      <c r="Q104" s="45">
        <f t="shared" si="42"/>
        <v>4.8499999999999996</v>
      </c>
      <c r="R104" s="45">
        <f t="shared" si="43"/>
        <v>4.3831917065871053</v>
      </c>
    </row>
    <row r="105" spans="1:18" s="45" customFormat="1" x14ac:dyDescent="0.2">
      <c r="C105" s="45">
        <v>6</v>
      </c>
      <c r="D105" s="45">
        <v>-1.27</v>
      </c>
      <c r="E105" s="45">
        <v>2206</v>
      </c>
      <c r="F105" s="45">
        <v>2065</v>
      </c>
      <c r="G105" s="45">
        <v>510</v>
      </c>
      <c r="H105" s="45">
        <f t="shared" si="36"/>
        <v>141</v>
      </c>
      <c r="I105" s="45">
        <f t="shared" si="37"/>
        <v>42.984382253107597</v>
      </c>
      <c r="J105" s="45">
        <v>0</v>
      </c>
      <c r="K105" s="45">
        <f t="shared" si="39"/>
        <v>42.984382253107597</v>
      </c>
      <c r="L105" s="45">
        <f t="shared" si="40"/>
        <v>17.625</v>
      </c>
      <c r="M105" s="45">
        <f t="shared" si="41"/>
        <v>11.549072613996982</v>
      </c>
      <c r="N105" s="45">
        <f>E$156*M105+F$156</f>
        <v>-1.1439282013629644</v>
      </c>
      <c r="O105" s="45">
        <f t="shared" si="38"/>
        <v>0.12607179863703566</v>
      </c>
      <c r="Q105" s="45">
        <f t="shared" si="42"/>
        <v>5.98</v>
      </c>
      <c r="R105" s="45">
        <f t="shared" si="43"/>
        <v>5.5815450562888067</v>
      </c>
    </row>
    <row r="106" spans="1:18" s="45" customFormat="1" x14ac:dyDescent="0.2">
      <c r="C106" s="45">
        <v>7</v>
      </c>
      <c r="D106" s="45">
        <v>-0.21</v>
      </c>
      <c r="E106" s="45">
        <v>2241</v>
      </c>
      <c r="F106" s="45">
        <v>2065</v>
      </c>
      <c r="G106" s="45">
        <v>510</v>
      </c>
      <c r="H106" s="45">
        <f t="shared" si="36"/>
        <v>176</v>
      </c>
      <c r="I106" s="45">
        <f t="shared" si="37"/>
        <v>44.910253356283</v>
      </c>
      <c r="J106" s="45">
        <v>0</v>
      </c>
      <c r="K106" s="45">
        <f t="shared" si="39"/>
        <v>44.910253356283</v>
      </c>
      <c r="L106" s="45">
        <f t="shared" si="40"/>
        <v>22</v>
      </c>
      <c r="M106" s="45">
        <f t="shared" si="41"/>
        <v>12.512008165584682</v>
      </c>
      <c r="N106" s="45">
        <f>E$156*M106+F$156</f>
        <v>-0.19940642994534663</v>
      </c>
      <c r="O106" s="45">
        <f t="shared" si="38"/>
        <v>1.0593570054653362E-2</v>
      </c>
      <c r="Q106" s="45">
        <f t="shared" si="42"/>
        <v>7.04</v>
      </c>
      <c r="R106" s="45">
        <f t="shared" si="43"/>
        <v>6.5444806078765065</v>
      </c>
    </row>
    <row r="107" spans="1:18" s="45" customFormat="1" x14ac:dyDescent="0.2">
      <c r="C107" s="45">
        <v>8</v>
      </c>
      <c r="D107" s="45">
        <v>0.95</v>
      </c>
      <c r="E107" s="45">
        <v>2295</v>
      </c>
      <c r="F107" s="45">
        <v>2065</v>
      </c>
      <c r="G107" s="45">
        <v>512</v>
      </c>
      <c r="H107" s="45">
        <f t="shared" si="36"/>
        <v>230</v>
      </c>
      <c r="I107" s="45">
        <f t="shared" si="37"/>
        <v>47.234556720351861</v>
      </c>
      <c r="J107" s="45">
        <v>0</v>
      </c>
      <c r="K107" s="45">
        <f t="shared" si="39"/>
        <v>47.234556720351861</v>
      </c>
      <c r="L107" s="45">
        <f t="shared" si="40"/>
        <v>28.75</v>
      </c>
      <c r="M107" s="45">
        <f t="shared" si="41"/>
        <v>13.674159847619112</v>
      </c>
      <c r="N107" s="45">
        <f>E$156*M107+F$156</f>
        <v>0.94052195213719436</v>
      </c>
      <c r="O107" s="45">
        <f t="shared" si="38"/>
        <v>-9.4780478628055942E-3</v>
      </c>
      <c r="Q107" s="45">
        <f t="shared" si="42"/>
        <v>8.1999999999999993</v>
      </c>
      <c r="R107" s="45">
        <f t="shared" si="43"/>
        <v>7.706632289910937</v>
      </c>
    </row>
    <row r="108" spans="1:18" s="45" customFormat="1" x14ac:dyDescent="0.2">
      <c r="C108" s="45">
        <v>9</v>
      </c>
      <c r="D108" s="45">
        <v>3</v>
      </c>
      <c r="E108" s="45">
        <v>2439</v>
      </c>
      <c r="F108" s="45">
        <v>2065</v>
      </c>
      <c r="G108" s="45">
        <v>512</v>
      </c>
      <c r="H108" s="45">
        <f t="shared" si="36"/>
        <v>374</v>
      </c>
      <c r="I108" s="45">
        <f t="shared" si="37"/>
        <v>51.457432044009607</v>
      </c>
      <c r="J108" s="45">
        <v>0</v>
      </c>
      <c r="K108" s="45">
        <f t="shared" si="39"/>
        <v>51.457432044009607</v>
      </c>
      <c r="L108" s="45">
        <f t="shared" si="40"/>
        <v>46.75</v>
      </c>
      <c r="M108" s="45">
        <f t="shared" si="41"/>
        <v>15.785597509447985</v>
      </c>
      <c r="N108" s="45">
        <f>E$156*M108+F$156</f>
        <v>3.0115835484197859</v>
      </c>
      <c r="O108" s="45">
        <f t="shared" si="38"/>
        <v>1.1583548419785927E-2</v>
      </c>
      <c r="Q108" s="45">
        <f t="shared" si="42"/>
        <v>10.25</v>
      </c>
      <c r="R108" s="45">
        <f t="shared" si="43"/>
        <v>9.81806995173981</v>
      </c>
    </row>
    <row r="109" spans="1:18" s="45" customFormat="1" x14ac:dyDescent="0.2">
      <c r="C109" s="45">
        <v>10</v>
      </c>
      <c r="D109" s="45">
        <v>3.9</v>
      </c>
      <c r="E109" s="45">
        <v>2518</v>
      </c>
      <c r="F109" s="45">
        <v>2065</v>
      </c>
      <c r="G109" s="45">
        <v>512</v>
      </c>
      <c r="H109" s="45">
        <f t="shared" si="36"/>
        <v>453</v>
      </c>
      <c r="I109" s="45">
        <f t="shared" si="37"/>
        <v>53.121964040256636</v>
      </c>
      <c r="J109" s="45">
        <v>0</v>
      </c>
      <c r="K109" s="45">
        <f t="shared" si="39"/>
        <v>53.121964040256636</v>
      </c>
      <c r="L109" s="45">
        <f t="shared" si="40"/>
        <v>56.625</v>
      </c>
      <c r="M109" s="45">
        <f t="shared" si="41"/>
        <v>16.617863507571503</v>
      </c>
      <c r="N109" s="45">
        <f>E$156*M109+F$156</f>
        <v>3.8279345010273182</v>
      </c>
      <c r="O109" s="45">
        <f t="shared" si="38"/>
        <v>-7.2065498972681663E-2</v>
      </c>
      <c r="Q109" s="45">
        <f t="shared" si="42"/>
        <v>11.15</v>
      </c>
      <c r="R109" s="45">
        <f t="shared" si="43"/>
        <v>10.650335949863328</v>
      </c>
    </row>
    <row r="110" spans="1:18" s="45" customFormat="1" x14ac:dyDescent="0.2">
      <c r="C110" s="45">
        <v>11</v>
      </c>
      <c r="D110" s="45">
        <v>4.95</v>
      </c>
      <c r="E110" s="45">
        <v>2647</v>
      </c>
      <c r="F110" s="45">
        <v>2065</v>
      </c>
      <c r="G110" s="45">
        <v>512</v>
      </c>
      <c r="H110" s="45">
        <f t="shared" si="36"/>
        <v>582</v>
      </c>
      <c r="I110" s="45">
        <f t="shared" si="37"/>
        <v>55.298459692997774</v>
      </c>
      <c r="J110" s="45">
        <v>0</v>
      </c>
      <c r="K110" s="45">
        <f t="shared" si="39"/>
        <v>55.298459692997774</v>
      </c>
      <c r="L110" s="45">
        <f t="shared" si="40"/>
        <v>72.75</v>
      </c>
      <c r="M110" s="45">
        <f t="shared" si="41"/>
        <v>17.706111333942069</v>
      </c>
      <c r="N110" s="45">
        <f>E$156*M110+F$156</f>
        <v>4.8953722573861178</v>
      </c>
      <c r="O110" s="45">
        <f t="shared" si="38"/>
        <v>-5.4627742613882369E-2</v>
      </c>
      <c r="Q110" s="45">
        <f t="shared" si="42"/>
        <v>12.2</v>
      </c>
      <c r="R110" s="45">
        <f t="shared" si="43"/>
        <v>11.738583776233893</v>
      </c>
    </row>
    <row r="111" spans="1:18" s="45" customFormat="1" x14ac:dyDescent="0.2">
      <c r="C111" s="45">
        <v>12</v>
      </c>
      <c r="D111" s="45">
        <v>6.12</v>
      </c>
      <c r="E111" s="45">
        <v>2831</v>
      </c>
      <c r="F111" s="45">
        <v>2065</v>
      </c>
      <c r="G111" s="45">
        <v>510</v>
      </c>
      <c r="H111" s="45">
        <f t="shared" si="36"/>
        <v>766</v>
      </c>
      <c r="I111" s="45">
        <f t="shared" si="37"/>
        <v>57.684575392652079</v>
      </c>
      <c r="J111" s="45">
        <v>0</v>
      </c>
      <c r="K111" s="45">
        <f t="shared" si="39"/>
        <v>57.684575392652079</v>
      </c>
      <c r="L111" s="45">
        <f t="shared" si="40"/>
        <v>95.75</v>
      </c>
      <c r="M111" s="45">
        <f t="shared" si="41"/>
        <v>18.899169183769221</v>
      </c>
      <c r="N111" s="45">
        <f>E$156*M111+F$156</f>
        <v>6.0656158026207301</v>
      </c>
      <c r="O111" s="45">
        <f t="shared" si="38"/>
        <v>-5.4384197379270027E-2</v>
      </c>
      <c r="Q111" s="45">
        <f t="shared" si="42"/>
        <v>13.370000000000001</v>
      </c>
      <c r="R111" s="45">
        <f t="shared" si="43"/>
        <v>12.931641626061046</v>
      </c>
    </row>
    <row r="112" spans="1:18" s="45" customFormat="1" x14ac:dyDescent="0.2">
      <c r="C112" s="45">
        <v>13</v>
      </c>
      <c r="D112" s="45">
        <v>7.15</v>
      </c>
      <c r="E112" s="45">
        <v>3040</v>
      </c>
      <c r="F112" s="45">
        <v>2065</v>
      </c>
      <c r="G112" s="45">
        <v>510</v>
      </c>
      <c r="H112" s="45">
        <f t="shared" si="36"/>
        <v>975</v>
      </c>
      <c r="I112" s="45">
        <f t="shared" si="37"/>
        <v>59.780092313970741</v>
      </c>
      <c r="J112" s="45">
        <v>0</v>
      </c>
      <c r="K112" s="45">
        <f t="shared" si="39"/>
        <v>59.780092313970741</v>
      </c>
      <c r="L112" s="45">
        <f t="shared" si="40"/>
        <v>121.875</v>
      </c>
      <c r="M112" s="45">
        <f t="shared" si="41"/>
        <v>19.946927644428552</v>
      </c>
      <c r="N112" s="45">
        <f>E$156*M112+F$156</f>
        <v>7.0933384530598289</v>
      </c>
      <c r="O112" s="45">
        <f t="shared" si="38"/>
        <v>-5.6661546940171448E-2</v>
      </c>
      <c r="Q112" s="45">
        <f t="shared" si="42"/>
        <v>14.4</v>
      </c>
      <c r="R112" s="45">
        <f t="shared" si="43"/>
        <v>13.979400086720377</v>
      </c>
    </row>
    <row r="113" spans="1:18" s="45" customFormat="1" x14ac:dyDescent="0.2">
      <c r="C113" s="45">
        <v>14</v>
      </c>
      <c r="D113" s="45">
        <v>8.3000000000000007</v>
      </c>
      <c r="E113" s="45">
        <v>3338</v>
      </c>
      <c r="F113" s="45">
        <v>2065</v>
      </c>
      <c r="G113" s="45">
        <v>511</v>
      </c>
      <c r="H113" s="45">
        <f t="shared" si="36"/>
        <v>1273</v>
      </c>
      <c r="I113" s="45">
        <f t="shared" si="37"/>
        <v>62.096568073073108</v>
      </c>
      <c r="J113" s="45">
        <v>0</v>
      </c>
      <c r="K113" s="45">
        <f t="shared" si="39"/>
        <v>62.096568073073108</v>
      </c>
      <c r="L113" s="45">
        <f t="shared" si="40"/>
        <v>159.125</v>
      </c>
      <c r="M113" s="45">
        <f t="shared" si="41"/>
        <v>21.105165523979736</v>
      </c>
      <c r="N113" s="45">
        <f>E$156*M113+F$156</f>
        <v>8.2294278745303551</v>
      </c>
      <c r="O113" s="45">
        <f t="shared" si="38"/>
        <v>-7.0572125469645641E-2</v>
      </c>
      <c r="Q113" s="45">
        <f t="shared" si="42"/>
        <v>15.55</v>
      </c>
      <c r="R113" s="45">
        <f t="shared" si="43"/>
        <v>15.13763796627156</v>
      </c>
    </row>
    <row r="114" spans="1:18" s="45" customFormat="1" x14ac:dyDescent="0.2">
      <c r="C114" s="45">
        <v>15</v>
      </c>
      <c r="D114" s="45">
        <v>9.2799999999999994</v>
      </c>
      <c r="E114" s="45">
        <v>3667</v>
      </c>
      <c r="F114" s="45">
        <v>2065</v>
      </c>
      <c r="G114" s="45">
        <v>511</v>
      </c>
      <c r="H114" s="45">
        <f t="shared" si="36"/>
        <v>1602</v>
      </c>
      <c r="I114" s="45">
        <f t="shared" si="37"/>
        <v>64.093250234964373</v>
      </c>
      <c r="J114" s="45">
        <v>0</v>
      </c>
      <c r="K114" s="45">
        <f t="shared" si="39"/>
        <v>64.093250234964373</v>
      </c>
      <c r="L114" s="45">
        <f t="shared" si="40"/>
        <v>200.25</v>
      </c>
      <c r="M114" s="45">
        <f t="shared" si="41"/>
        <v>22.103506604925371</v>
      </c>
      <c r="N114" s="45">
        <f>E$156*M114+F$156</f>
        <v>9.2086781314130661</v>
      </c>
      <c r="O114" s="45">
        <f t="shared" si="38"/>
        <v>-7.1321868586933235E-2</v>
      </c>
      <c r="Q114" s="45">
        <f t="shared" si="42"/>
        <v>16.53</v>
      </c>
      <c r="R114" s="45">
        <f t="shared" si="43"/>
        <v>16.135979047217198</v>
      </c>
    </row>
    <row r="115" spans="1:18" s="45" customFormat="1" x14ac:dyDescent="0.2">
      <c r="A115" s="36"/>
      <c r="B115" s="36"/>
      <c r="C115" s="36">
        <v>16</v>
      </c>
      <c r="D115" s="36">
        <v>10.35</v>
      </c>
      <c r="E115" s="36">
        <v>2215</v>
      </c>
      <c r="F115" s="36">
        <v>2065</v>
      </c>
      <c r="G115" s="36">
        <v>511</v>
      </c>
      <c r="H115" s="36">
        <f t="shared" si="36"/>
        <v>150</v>
      </c>
      <c r="I115" s="36">
        <f t="shared" si="37"/>
        <v>43.521825181113627</v>
      </c>
      <c r="J115" s="36">
        <v>21</v>
      </c>
      <c r="K115" s="36">
        <f t="shared" si="39"/>
        <v>64.521825181113627</v>
      </c>
      <c r="L115" s="36">
        <f t="shared" si="40"/>
        <v>18.75</v>
      </c>
      <c r="M115" s="36">
        <f t="shared" si="41"/>
        <v>11.817794077999997</v>
      </c>
      <c r="N115" s="36">
        <f>E$155*M115+F$155</f>
        <v>10.48436000536609</v>
      </c>
      <c r="O115" s="36">
        <f t="shared" si="38"/>
        <v>0.13436000536609072</v>
      </c>
      <c r="Q115" s="45">
        <f t="shared" si="42"/>
        <v>17.600000000000001</v>
      </c>
      <c r="R115" s="45">
        <f t="shared" si="43"/>
        <v>5.8502665202918216</v>
      </c>
    </row>
    <row r="116" spans="1:18" s="45" customFormat="1" x14ac:dyDescent="0.2">
      <c r="C116" s="45">
        <v>17</v>
      </c>
      <c r="D116" s="45">
        <v>11.56</v>
      </c>
      <c r="E116" s="45">
        <v>2267</v>
      </c>
      <c r="F116" s="45">
        <v>2065</v>
      </c>
      <c r="G116" s="45">
        <v>512</v>
      </c>
      <c r="H116" s="45">
        <f t="shared" si="36"/>
        <v>202</v>
      </c>
      <c r="I116" s="45">
        <f t="shared" si="37"/>
        <v>46.10702738893248</v>
      </c>
      <c r="J116" s="45">
        <v>21</v>
      </c>
      <c r="K116" s="45">
        <f t="shared" si="39"/>
        <v>67.10702738893248</v>
      </c>
      <c r="L116" s="45">
        <f t="shared" si="40"/>
        <v>25.25</v>
      </c>
      <c r="M116" s="45">
        <f t="shared" si="41"/>
        <v>13.110395181909421</v>
      </c>
      <c r="N116" s="36">
        <f>E$155*M116+F$155</f>
        <v>11.711606070171527</v>
      </c>
      <c r="O116" s="45">
        <f t="shared" si="38"/>
        <v>0.1516060701715265</v>
      </c>
      <c r="Q116" s="45">
        <f t="shared" si="42"/>
        <v>18.810000000000002</v>
      </c>
      <c r="R116" s="45">
        <f t="shared" si="43"/>
        <v>7.1428676242012461</v>
      </c>
    </row>
    <row r="117" spans="1:18" s="45" customFormat="1" x14ac:dyDescent="0.2">
      <c r="C117" s="45">
        <v>18</v>
      </c>
      <c r="D117" s="45">
        <v>12.65</v>
      </c>
      <c r="E117" s="45">
        <v>2325</v>
      </c>
      <c r="F117" s="45">
        <v>2065</v>
      </c>
      <c r="G117" s="45">
        <v>511</v>
      </c>
      <c r="H117" s="45">
        <f t="shared" si="36"/>
        <v>260</v>
      </c>
      <c r="I117" s="45">
        <f t="shared" si="37"/>
        <v>48.299466959416357</v>
      </c>
      <c r="J117" s="45">
        <v>21</v>
      </c>
      <c r="K117" s="45">
        <f t="shared" si="39"/>
        <v>69.29946695941635</v>
      </c>
      <c r="L117" s="45">
        <f t="shared" si="40"/>
        <v>32.5</v>
      </c>
      <c r="M117" s="45">
        <f t="shared" si="41"/>
        <v>14.206614967151364</v>
      </c>
      <c r="N117" s="36">
        <f>E$155*M117+F$155</f>
        <v>12.752400027047418</v>
      </c>
      <c r="O117" s="45">
        <f t="shared" si="38"/>
        <v>0.10240002704741791</v>
      </c>
      <c r="Q117" s="45">
        <f t="shared" si="42"/>
        <v>19.899999999999999</v>
      </c>
      <c r="R117" s="45">
        <f t="shared" si="43"/>
        <v>8.2390874094431883</v>
      </c>
    </row>
    <row r="118" spans="1:18" s="45" customFormat="1" x14ac:dyDescent="0.2">
      <c r="C118" s="45">
        <v>19</v>
      </c>
      <c r="D118" s="45">
        <v>13.84</v>
      </c>
      <c r="E118" s="45">
        <v>2403</v>
      </c>
      <c r="F118" s="45">
        <v>2065</v>
      </c>
      <c r="G118" s="45">
        <v>513</v>
      </c>
      <c r="H118" s="45">
        <f t="shared" si="36"/>
        <v>338</v>
      </c>
      <c r="I118" s="45">
        <f t="shared" si="37"/>
        <v>50.578334005553096</v>
      </c>
      <c r="J118" s="45">
        <v>21</v>
      </c>
      <c r="K118" s="45">
        <f t="shared" si="39"/>
        <v>71.578334005553103</v>
      </c>
      <c r="L118" s="45">
        <f t="shared" si="40"/>
        <v>42.25</v>
      </c>
      <c r="M118" s="45">
        <f t="shared" si="41"/>
        <v>15.346048490219729</v>
      </c>
      <c r="N118" s="36">
        <f>E$155*M118+F$155</f>
        <v>13.834222797478096</v>
      </c>
      <c r="O118" s="45">
        <f t="shared" si="38"/>
        <v>-5.7772025219033907E-3</v>
      </c>
      <c r="Q118" s="45">
        <f t="shared" si="42"/>
        <v>21.09</v>
      </c>
      <c r="R118" s="45">
        <f t="shared" si="43"/>
        <v>9.3785209325115542</v>
      </c>
    </row>
    <row r="119" spans="1:18" s="45" customFormat="1" x14ac:dyDescent="0.2">
      <c r="A119" s="45" t="s">
        <v>135</v>
      </c>
      <c r="C119" s="45">
        <v>20</v>
      </c>
      <c r="D119" s="45">
        <v>14.71</v>
      </c>
      <c r="E119" s="45">
        <v>2480</v>
      </c>
      <c r="F119" s="45">
        <v>2065</v>
      </c>
      <c r="G119" s="45">
        <v>513</v>
      </c>
      <c r="H119" s="45">
        <f t="shared" si="36"/>
        <v>415</v>
      </c>
      <c r="I119" s="45">
        <f t="shared" si="37"/>
        <v>52.36096193424185</v>
      </c>
      <c r="J119" s="45">
        <v>21</v>
      </c>
      <c r="K119" s="45">
        <f t="shared" si="39"/>
        <v>73.360961934241857</v>
      </c>
      <c r="L119" s="45">
        <f t="shared" si="40"/>
        <v>51.875</v>
      </c>
      <c r="M119" s="45">
        <f t="shared" si="41"/>
        <v>16.23736245456411</v>
      </c>
      <c r="N119" s="36">
        <f>E$155*M119+F$155</f>
        <v>14.680471150461418</v>
      </c>
      <c r="O119" s="45">
        <f t="shared" si="38"/>
        <v>-2.9528849538582591E-2</v>
      </c>
      <c r="Q119" s="45">
        <f t="shared" si="42"/>
        <v>21.96</v>
      </c>
      <c r="R119" s="45">
        <f t="shared" si="43"/>
        <v>10.269834896855935</v>
      </c>
    </row>
    <row r="120" spans="1:18" s="45" customFormat="1" x14ac:dyDescent="0.2">
      <c r="A120" s="45">
        <v>17</v>
      </c>
      <c r="B120" s="45">
        <v>2791</v>
      </c>
      <c r="C120" s="45">
        <v>21</v>
      </c>
      <c r="D120" s="45">
        <v>15.83</v>
      </c>
      <c r="E120" s="45">
        <v>2598</v>
      </c>
      <c r="F120" s="45">
        <v>2065</v>
      </c>
      <c r="G120" s="45">
        <v>512</v>
      </c>
      <c r="H120" s="45">
        <f t="shared" si="36"/>
        <v>533</v>
      </c>
      <c r="I120" s="45">
        <f t="shared" si="37"/>
        <v>54.534544180531448</v>
      </c>
      <c r="J120" s="45">
        <v>21</v>
      </c>
      <c r="K120" s="45">
        <f t="shared" si="39"/>
        <v>75.534544180531441</v>
      </c>
      <c r="L120" s="45">
        <f t="shared" si="40"/>
        <v>66.625</v>
      </c>
      <c r="M120" s="45">
        <f t="shared" si="41"/>
        <v>17.324153577708906</v>
      </c>
      <c r="N120" s="36">
        <f>E$155*M120+F$155</f>
        <v>15.712313166618625</v>
      </c>
      <c r="O120" s="45">
        <f t="shared" si="38"/>
        <v>-0.11768683338137542</v>
      </c>
      <c r="Q120" s="45">
        <f t="shared" si="42"/>
        <v>23.08</v>
      </c>
      <c r="R120" s="45">
        <f t="shared" si="43"/>
        <v>11.35662602000073</v>
      </c>
    </row>
    <row r="121" spans="1:18" s="45" customFormat="1" x14ac:dyDescent="0.2">
      <c r="C121" s="45">
        <v>22</v>
      </c>
      <c r="D121" s="45">
        <v>16.93</v>
      </c>
      <c r="E121" s="45">
        <v>2765</v>
      </c>
      <c r="F121" s="45">
        <v>2065</v>
      </c>
      <c r="G121" s="45">
        <v>513</v>
      </c>
      <c r="H121" s="45">
        <f t="shared" si="36"/>
        <v>700</v>
      </c>
      <c r="I121" s="45">
        <f t="shared" si="37"/>
        <v>56.901960800285138</v>
      </c>
      <c r="J121" s="45">
        <v>21</v>
      </c>
      <c r="K121" s="45">
        <f t="shared" si="39"/>
        <v>77.901960800285138</v>
      </c>
      <c r="L121" s="45">
        <f t="shared" si="40"/>
        <v>87.5</v>
      </c>
      <c r="M121" s="45">
        <f t="shared" si="41"/>
        <v>18.507861887585754</v>
      </c>
      <c r="N121" s="36">
        <f>E$155*M121+F$155</f>
        <v>16.836172152024265</v>
      </c>
      <c r="O121" s="45">
        <f t="shared" si="38"/>
        <v>-9.3827847975735068E-2</v>
      </c>
      <c r="Q121" s="45">
        <f t="shared" si="42"/>
        <v>24.18</v>
      </c>
      <c r="R121" s="45">
        <f t="shared" si="43"/>
        <v>12.540334329877579</v>
      </c>
    </row>
    <row r="122" spans="1:18" s="45" customFormat="1" x14ac:dyDescent="0.2">
      <c r="C122" s="45">
        <v>23</v>
      </c>
      <c r="D122" s="45">
        <v>18.100000000000001</v>
      </c>
      <c r="E122" s="45">
        <v>3000</v>
      </c>
      <c r="F122" s="45">
        <v>2065</v>
      </c>
      <c r="G122" s="45">
        <v>514</v>
      </c>
      <c r="H122" s="45">
        <f t="shared" si="36"/>
        <v>935</v>
      </c>
      <c r="I122" s="45">
        <f t="shared" si="37"/>
        <v>59.416232217450357</v>
      </c>
      <c r="J122" s="45">
        <v>21</v>
      </c>
      <c r="K122" s="45">
        <f t="shared" si="39"/>
        <v>80.416232217450357</v>
      </c>
      <c r="L122" s="45">
        <f t="shared" si="40"/>
        <v>116.875</v>
      </c>
      <c r="M122" s="45">
        <f t="shared" si="41"/>
        <v>19.76499759616836</v>
      </c>
      <c r="N122" s="36">
        <f>E$155*M122+F$155</f>
        <v>18.02974598282033</v>
      </c>
      <c r="O122" s="45">
        <f t="shared" si="38"/>
        <v>-7.025401717967128E-2</v>
      </c>
      <c r="Q122" s="45">
        <f t="shared" si="42"/>
        <v>25.35</v>
      </c>
      <c r="R122" s="45">
        <f t="shared" si="43"/>
        <v>13.797470038460185</v>
      </c>
    </row>
    <row r="123" spans="1:18" s="45" customFormat="1" x14ac:dyDescent="0.2">
      <c r="C123" s="45">
        <v>24</v>
      </c>
      <c r="D123" s="45">
        <v>19.7</v>
      </c>
      <c r="E123" s="45">
        <v>3480</v>
      </c>
      <c r="F123" s="45">
        <v>2065</v>
      </c>
      <c r="G123" s="45">
        <v>513</v>
      </c>
      <c r="H123" s="45">
        <f t="shared" si="36"/>
        <v>1415</v>
      </c>
      <c r="I123" s="45">
        <f t="shared" si="37"/>
        <v>63.015128797206181</v>
      </c>
      <c r="J123" s="45">
        <v>21</v>
      </c>
      <c r="K123" s="45">
        <f t="shared" si="39"/>
        <v>84.015128797206188</v>
      </c>
      <c r="L123" s="45">
        <f t="shared" si="40"/>
        <v>176.875</v>
      </c>
      <c r="M123" s="45">
        <f t="shared" si="41"/>
        <v>21.564445886046272</v>
      </c>
      <c r="N123" s="36">
        <f>E$155*M123+F$155</f>
        <v>19.738212597845198</v>
      </c>
      <c r="O123" s="45">
        <f t="shared" si="38"/>
        <v>3.8212597845198815E-2</v>
      </c>
      <c r="Q123" s="45">
        <f t="shared" si="42"/>
        <v>26.95</v>
      </c>
      <c r="R123" s="45">
        <f t="shared" si="43"/>
        <v>15.596918328338097</v>
      </c>
    </row>
    <row r="124" spans="1:18" s="45" customFormat="1" x14ac:dyDescent="0.2"/>
    <row r="125" spans="1:18" s="45" customFormat="1" x14ac:dyDescent="0.2"/>
    <row r="126" spans="1:18" s="45" customFormat="1" x14ac:dyDescent="0.2"/>
    <row r="127" spans="1:18" x14ac:dyDescent="0.2">
      <c r="A127" s="45" t="s">
        <v>18</v>
      </c>
      <c r="B127" s="45" t="s">
        <v>7</v>
      </c>
      <c r="C127" s="45" t="s">
        <v>3</v>
      </c>
      <c r="D127" s="45" t="s">
        <v>5</v>
      </c>
      <c r="E127" s="45" t="s">
        <v>4</v>
      </c>
      <c r="F127" s="45" t="s">
        <v>6</v>
      </c>
      <c r="G127" s="45" t="s">
        <v>8</v>
      </c>
      <c r="H127" s="45" t="s">
        <v>10</v>
      </c>
      <c r="I127" s="45" t="s">
        <v>11</v>
      </c>
      <c r="J127" s="45" t="s">
        <v>35</v>
      </c>
      <c r="K127" s="45" t="s">
        <v>36</v>
      </c>
      <c r="L127" s="45" t="s">
        <v>56</v>
      </c>
      <c r="M127" s="45" t="s">
        <v>11</v>
      </c>
      <c r="N127" s="45"/>
      <c r="O127" s="45" t="s">
        <v>57</v>
      </c>
    </row>
    <row r="128" spans="1:18" x14ac:dyDescent="0.2">
      <c r="A128" s="45"/>
      <c r="B128" s="45"/>
      <c r="C128" s="45">
        <v>0</v>
      </c>
      <c r="D128" s="45">
        <v>-6.6</v>
      </c>
      <c r="E128" s="45">
        <v>2105</v>
      </c>
      <c r="F128" s="45">
        <v>2065</v>
      </c>
      <c r="G128" s="45">
        <v>509</v>
      </c>
      <c r="H128" s="45">
        <f t="shared" ref="H128:H152" si="44">E128-F128</f>
        <v>40</v>
      </c>
      <c r="I128" s="45">
        <f t="shared" ref="I128:I152" si="45">20*LOG10(H128)</f>
        <v>32.041199826559243</v>
      </c>
      <c r="J128" s="45">
        <v>0</v>
      </c>
      <c r="K128" s="45">
        <f>I128+J128</f>
        <v>32.041199826559243</v>
      </c>
      <c r="L128" s="45">
        <f>H128/8</f>
        <v>5</v>
      </c>
      <c r="M128" s="45">
        <f>10*LOG10(L128*830/1024)</f>
        <v>6.0774814007228075</v>
      </c>
      <c r="N128" s="45">
        <f t="shared" ref="N128:N142" si="46">E$156*M128+F$156</f>
        <v>-6.5108886554802456</v>
      </c>
      <c r="O128" s="45">
        <f t="shared" ref="O128:O152" si="47">N128-D128</f>
        <v>8.9111344519753999E-2</v>
      </c>
      <c r="Q128" s="45">
        <f>D128-D$128</f>
        <v>0</v>
      </c>
      <c r="R128" s="45">
        <f>M128-M$128</f>
        <v>0</v>
      </c>
    </row>
    <row r="129" spans="1:18" x14ac:dyDescent="0.2">
      <c r="A129" s="45"/>
      <c r="B129" s="45"/>
      <c r="C129" s="45">
        <v>1</v>
      </c>
      <c r="D129" s="45">
        <v>-5.5</v>
      </c>
      <c r="E129" s="45">
        <v>2117</v>
      </c>
      <c r="F129" s="45">
        <v>2065</v>
      </c>
      <c r="G129" s="45">
        <v>510</v>
      </c>
      <c r="H129" s="45">
        <f t="shared" si="44"/>
        <v>52</v>
      </c>
      <c r="I129" s="45">
        <f t="shared" si="45"/>
        <v>34.320066872695982</v>
      </c>
      <c r="J129" s="45">
        <v>0</v>
      </c>
      <c r="K129" s="45">
        <f t="shared" ref="K129:K152" si="48">I129+J129</f>
        <v>34.320066872695982</v>
      </c>
      <c r="L129" s="45">
        <f t="shared" ref="L129:L152" si="49">H129/8</f>
        <v>6.5</v>
      </c>
      <c r="M129" s="45">
        <f t="shared" ref="M129:M152" si="50">10*LOG10(L129*830/1024)</f>
        <v>7.2169149237911761</v>
      </c>
      <c r="N129" s="45">
        <f t="shared" si="46"/>
        <v>-5.39324400330527</v>
      </c>
      <c r="O129" s="45">
        <f t="shared" si="47"/>
        <v>0.10675599669473002</v>
      </c>
      <c r="Q129" s="45">
        <f t="shared" ref="Q129:Q152" si="51">D129-D$128</f>
        <v>1.0999999999999996</v>
      </c>
      <c r="R129" s="45">
        <f t="shared" ref="R129:R152" si="52">M129-M$128</f>
        <v>1.1394335230683685</v>
      </c>
    </row>
    <row r="130" spans="1:18" x14ac:dyDescent="0.2">
      <c r="A130" s="45"/>
      <c r="B130" s="45"/>
      <c r="C130" s="45">
        <v>2</v>
      </c>
      <c r="D130" s="45">
        <v>-4.57</v>
      </c>
      <c r="E130" s="45">
        <v>2129</v>
      </c>
      <c r="F130" s="45">
        <v>2065</v>
      </c>
      <c r="G130" s="45">
        <v>510</v>
      </c>
      <c r="H130" s="45">
        <f t="shared" si="44"/>
        <v>64</v>
      </c>
      <c r="I130" s="45">
        <f t="shared" si="45"/>
        <v>36.123599479677743</v>
      </c>
      <c r="J130" s="45">
        <v>0</v>
      </c>
      <c r="K130" s="45">
        <f t="shared" si="48"/>
        <v>36.123599479677743</v>
      </c>
      <c r="L130" s="45">
        <f t="shared" si="49"/>
        <v>8</v>
      </c>
      <c r="M130" s="45">
        <f t="shared" si="50"/>
        <v>8.118681227282055</v>
      </c>
      <c r="N130" s="45">
        <f t="shared" si="46"/>
        <v>-4.5087217681737846</v>
      </c>
      <c r="O130" s="45">
        <f t="shared" si="47"/>
        <v>6.1278231826215723E-2</v>
      </c>
      <c r="Q130" s="45">
        <f t="shared" si="51"/>
        <v>2.0299999999999994</v>
      </c>
      <c r="R130" s="45">
        <f t="shared" si="52"/>
        <v>2.0411998265592475</v>
      </c>
    </row>
    <row r="131" spans="1:18" x14ac:dyDescent="0.2">
      <c r="A131" s="45"/>
      <c r="B131" s="45"/>
      <c r="C131" s="45">
        <v>3</v>
      </c>
      <c r="D131" s="45">
        <v>-3.78</v>
      </c>
      <c r="E131" s="45">
        <v>2140</v>
      </c>
      <c r="F131" s="45">
        <v>2065</v>
      </c>
      <c r="G131" s="45">
        <v>510</v>
      </c>
      <c r="H131" s="45">
        <f t="shared" si="44"/>
        <v>75</v>
      </c>
      <c r="I131" s="45">
        <f t="shared" si="45"/>
        <v>37.501225267834002</v>
      </c>
      <c r="J131" s="45">
        <v>0</v>
      </c>
      <c r="K131" s="45">
        <f t="shared" si="48"/>
        <v>37.501225267834002</v>
      </c>
      <c r="L131" s="45">
        <f t="shared" si="49"/>
        <v>9.375</v>
      </c>
      <c r="M131" s="45">
        <f t="shared" si="50"/>
        <v>8.8074941213601843</v>
      </c>
      <c r="N131" s="45">
        <f t="shared" si="46"/>
        <v>-3.8330807309130304</v>
      </c>
      <c r="O131" s="45">
        <f t="shared" si="47"/>
        <v>-5.308073091303056E-2</v>
      </c>
      <c r="Q131" s="45">
        <f t="shared" si="51"/>
        <v>2.82</v>
      </c>
      <c r="R131" s="45">
        <f t="shared" si="52"/>
        <v>2.7300127206373768</v>
      </c>
    </row>
    <row r="132" spans="1:18" x14ac:dyDescent="0.2">
      <c r="A132" s="45"/>
      <c r="B132" s="45"/>
      <c r="C132" s="45">
        <v>4</v>
      </c>
      <c r="D132" s="45">
        <v>-2.7</v>
      </c>
      <c r="E132" s="45">
        <v>2163</v>
      </c>
      <c r="F132" s="45">
        <v>2065</v>
      </c>
      <c r="G132" s="45">
        <v>510</v>
      </c>
      <c r="H132" s="45">
        <f t="shared" si="44"/>
        <v>98</v>
      </c>
      <c r="I132" s="45">
        <f t="shared" si="45"/>
        <v>39.824521513849895</v>
      </c>
      <c r="J132" s="45">
        <v>0</v>
      </c>
      <c r="K132" s="45">
        <f t="shared" si="48"/>
        <v>39.824521513849895</v>
      </c>
      <c r="L132" s="45">
        <f t="shared" si="49"/>
        <v>12.25</v>
      </c>
      <c r="M132" s="45">
        <f t="shared" si="50"/>
        <v>9.9691422443681326</v>
      </c>
      <c r="N132" s="45">
        <f t="shared" si="46"/>
        <v>-2.693646278525911</v>
      </c>
      <c r="O132" s="45">
        <f t="shared" si="47"/>
        <v>6.3537214740891912E-3</v>
      </c>
      <c r="Q132" s="45">
        <f t="shared" si="51"/>
        <v>3.8999999999999995</v>
      </c>
      <c r="R132" s="45">
        <f t="shared" si="52"/>
        <v>3.8916608436453251</v>
      </c>
    </row>
    <row r="133" spans="1:18" x14ac:dyDescent="0.2">
      <c r="A133" s="45"/>
      <c r="B133" s="45"/>
      <c r="C133" s="45">
        <v>5</v>
      </c>
      <c r="D133" s="45">
        <v>-1.75</v>
      </c>
      <c r="E133" s="45">
        <v>2188</v>
      </c>
      <c r="F133" s="45">
        <v>2065</v>
      </c>
      <c r="G133" s="45">
        <v>510</v>
      </c>
      <c r="H133" s="45">
        <f t="shared" si="44"/>
        <v>123</v>
      </c>
      <c r="I133" s="45">
        <f t="shared" si="45"/>
        <v>41.798102228787961</v>
      </c>
      <c r="J133" s="45">
        <v>0</v>
      </c>
      <c r="K133" s="45">
        <f t="shared" si="48"/>
        <v>41.798102228787961</v>
      </c>
      <c r="L133" s="45">
        <f t="shared" si="49"/>
        <v>15.375</v>
      </c>
      <c r="M133" s="45">
        <f t="shared" si="50"/>
        <v>10.955932601837164</v>
      </c>
      <c r="N133" s="45">
        <f t="shared" si="46"/>
        <v>-1.7257258658693146</v>
      </c>
      <c r="O133" s="45">
        <f t="shared" si="47"/>
        <v>2.4274134130685354E-2</v>
      </c>
      <c r="Q133" s="45">
        <f t="shared" si="51"/>
        <v>4.8499999999999996</v>
      </c>
      <c r="R133" s="45">
        <f t="shared" si="52"/>
        <v>4.8784512011143564</v>
      </c>
    </row>
    <row r="134" spans="1:18" x14ac:dyDescent="0.2">
      <c r="A134" s="45"/>
      <c r="B134" s="45"/>
      <c r="C134" s="45">
        <v>6</v>
      </c>
      <c r="D134" s="45">
        <v>-0.64</v>
      </c>
      <c r="E134" s="45">
        <v>2221</v>
      </c>
      <c r="F134" s="45">
        <v>2065</v>
      </c>
      <c r="G134" s="45">
        <v>510</v>
      </c>
      <c r="H134" s="45">
        <f t="shared" si="44"/>
        <v>156</v>
      </c>
      <c r="I134" s="45">
        <f t="shared" si="45"/>
        <v>43.862491967089234</v>
      </c>
      <c r="J134" s="45">
        <v>0</v>
      </c>
      <c r="K134" s="45">
        <f t="shared" si="48"/>
        <v>43.862491967089234</v>
      </c>
      <c r="L134" s="45">
        <f t="shared" si="49"/>
        <v>19.5</v>
      </c>
      <c r="M134" s="45">
        <f t="shared" si="50"/>
        <v>11.988127470987799</v>
      </c>
      <c r="N134" s="45">
        <f t="shared" si="46"/>
        <v>-0.71326919143159628</v>
      </c>
      <c r="O134" s="45">
        <f t="shared" si="47"/>
        <v>-7.326919143159627E-2</v>
      </c>
      <c r="Q134" s="45">
        <f t="shared" si="51"/>
        <v>5.96</v>
      </c>
      <c r="R134" s="45">
        <f t="shared" si="52"/>
        <v>5.910646070264991</v>
      </c>
    </row>
    <row r="135" spans="1:18" x14ac:dyDescent="0.2">
      <c r="A135" s="45"/>
      <c r="B135" s="45"/>
      <c r="C135" s="45">
        <v>7</v>
      </c>
      <c r="D135" s="45">
        <v>0.4</v>
      </c>
      <c r="E135" s="45">
        <v>2270</v>
      </c>
      <c r="F135" s="45">
        <v>2065</v>
      </c>
      <c r="G135" s="45">
        <v>510</v>
      </c>
      <c r="H135" s="45">
        <f t="shared" si="44"/>
        <v>205</v>
      </c>
      <c r="I135" s="45">
        <f t="shared" si="45"/>
        <v>46.235077221115084</v>
      </c>
      <c r="J135" s="45">
        <v>0</v>
      </c>
      <c r="K135" s="45">
        <f t="shared" si="48"/>
        <v>46.235077221115084</v>
      </c>
      <c r="L135" s="45">
        <f t="shared" si="49"/>
        <v>25.625</v>
      </c>
      <c r="M135" s="45">
        <f t="shared" si="50"/>
        <v>13.174420098000727</v>
      </c>
      <c r="N135" s="45">
        <f t="shared" si="46"/>
        <v>0.45033849927880709</v>
      </c>
      <c r="O135" s="45">
        <f t="shared" si="47"/>
        <v>5.033849927880707E-2</v>
      </c>
      <c r="Q135" s="45">
        <f t="shared" si="51"/>
        <v>7</v>
      </c>
      <c r="R135" s="45">
        <f t="shared" si="52"/>
        <v>7.0969386972779196</v>
      </c>
    </row>
    <row r="136" spans="1:18" x14ac:dyDescent="0.2">
      <c r="A136" s="45"/>
      <c r="B136" s="45"/>
      <c r="C136" s="45">
        <v>8</v>
      </c>
      <c r="D136" s="45">
        <v>1.59</v>
      </c>
      <c r="E136" s="45">
        <v>2331</v>
      </c>
      <c r="F136" s="45">
        <v>2065</v>
      </c>
      <c r="G136" s="45">
        <v>512</v>
      </c>
      <c r="H136" s="45">
        <f t="shared" si="44"/>
        <v>266</v>
      </c>
      <c r="I136" s="45">
        <f t="shared" si="45"/>
        <v>48.497632732621341</v>
      </c>
      <c r="J136" s="45">
        <v>0</v>
      </c>
      <c r="K136" s="45">
        <f t="shared" si="48"/>
        <v>48.497632732621341</v>
      </c>
      <c r="L136" s="45">
        <f t="shared" si="49"/>
        <v>33.25</v>
      </c>
      <c r="M136" s="45">
        <f t="shared" si="50"/>
        <v>14.305697853753854</v>
      </c>
      <c r="N136" s="45">
        <f t="shared" si="46"/>
        <v>1.5599833431808801</v>
      </c>
      <c r="O136" s="45">
        <f t="shared" si="47"/>
        <v>-3.0016656819120024E-2</v>
      </c>
      <c r="Q136" s="45">
        <f t="shared" si="51"/>
        <v>8.19</v>
      </c>
      <c r="R136" s="45">
        <f t="shared" si="52"/>
        <v>8.2282164530310453</v>
      </c>
    </row>
    <row r="137" spans="1:18" x14ac:dyDescent="0.2">
      <c r="A137" s="45"/>
      <c r="B137" s="45"/>
      <c r="C137" s="45">
        <v>9</v>
      </c>
      <c r="D137" s="45">
        <v>3.67</v>
      </c>
      <c r="E137" s="45">
        <v>2500</v>
      </c>
      <c r="F137" s="45">
        <v>2065</v>
      </c>
      <c r="G137" s="45">
        <v>512</v>
      </c>
      <c r="H137" s="45">
        <f t="shared" si="44"/>
        <v>435</v>
      </c>
      <c r="I137" s="45">
        <f t="shared" si="45"/>
        <v>52.769785139092747</v>
      </c>
      <c r="J137" s="45">
        <v>0</v>
      </c>
      <c r="K137" s="45">
        <f t="shared" si="48"/>
        <v>52.769785139092747</v>
      </c>
      <c r="L137" s="45">
        <f t="shared" si="49"/>
        <v>54.375</v>
      </c>
      <c r="M137" s="45">
        <f t="shared" si="50"/>
        <v>16.441774056989559</v>
      </c>
      <c r="N137" s="45">
        <f t="shared" si="46"/>
        <v>3.6552123292086698</v>
      </c>
      <c r="O137" s="45">
        <f t="shared" si="47"/>
        <v>-1.4787670791330143E-2</v>
      </c>
      <c r="Q137" s="45">
        <f t="shared" si="51"/>
        <v>10.27</v>
      </c>
      <c r="R137" s="45">
        <f t="shared" si="52"/>
        <v>10.364292656266752</v>
      </c>
    </row>
    <row r="138" spans="1:18" x14ac:dyDescent="0.2">
      <c r="A138" s="45"/>
      <c r="B138" s="45"/>
      <c r="C138" s="45">
        <v>10</v>
      </c>
      <c r="D138" s="45">
        <v>4.55</v>
      </c>
      <c r="E138" s="45">
        <v>2600</v>
      </c>
      <c r="F138" s="45">
        <v>2065</v>
      </c>
      <c r="G138" s="45">
        <v>512</v>
      </c>
      <c r="H138" s="45">
        <f t="shared" si="44"/>
        <v>535</v>
      </c>
      <c r="I138" s="45">
        <f t="shared" si="45"/>
        <v>54.567075640424569</v>
      </c>
      <c r="J138" s="45">
        <v>0</v>
      </c>
      <c r="K138" s="45">
        <f t="shared" si="48"/>
        <v>54.567075640424569</v>
      </c>
      <c r="L138" s="45">
        <f t="shared" si="49"/>
        <v>66.875</v>
      </c>
      <c r="M138" s="45">
        <f t="shared" si="50"/>
        <v>17.340419307655466</v>
      </c>
      <c r="N138" s="45">
        <f t="shared" si="46"/>
        <v>4.5366731939939591</v>
      </c>
      <c r="O138" s="45">
        <f t="shared" si="47"/>
        <v>-1.3326806006040748E-2</v>
      </c>
      <c r="Q138" s="45">
        <f t="shared" si="51"/>
        <v>11.149999999999999</v>
      </c>
      <c r="R138" s="45">
        <f t="shared" si="52"/>
        <v>11.26293790693266</v>
      </c>
    </row>
    <row r="139" spans="1:18" x14ac:dyDescent="0.2">
      <c r="A139" s="45"/>
      <c r="B139" s="45"/>
      <c r="C139" s="45">
        <v>11</v>
      </c>
      <c r="D139" s="45">
        <v>5.61</v>
      </c>
      <c r="E139" s="45">
        <v>2754</v>
      </c>
      <c r="F139" s="45">
        <v>2065</v>
      </c>
      <c r="G139" s="45">
        <v>512</v>
      </c>
      <c r="H139" s="45">
        <f t="shared" si="44"/>
        <v>689</v>
      </c>
      <c r="I139" s="45">
        <f t="shared" si="45"/>
        <v>56.764384438152511</v>
      </c>
      <c r="J139" s="45">
        <v>0</v>
      </c>
      <c r="K139" s="45">
        <f t="shared" si="48"/>
        <v>56.764384438152511</v>
      </c>
      <c r="L139" s="45">
        <f t="shared" si="49"/>
        <v>86.125</v>
      </c>
      <c r="M139" s="45">
        <f t="shared" si="50"/>
        <v>18.439073706519441</v>
      </c>
      <c r="N139" s="45">
        <f t="shared" si="46"/>
        <v>5.6143185226764274</v>
      </c>
      <c r="O139" s="45">
        <f t="shared" si="47"/>
        <v>4.3185226764270723E-3</v>
      </c>
      <c r="Q139" s="45">
        <f t="shared" si="51"/>
        <v>12.21</v>
      </c>
      <c r="R139" s="45">
        <f t="shared" si="52"/>
        <v>12.361592305796634</v>
      </c>
    </row>
    <row r="140" spans="1:18" x14ac:dyDescent="0.2">
      <c r="A140" s="45"/>
      <c r="B140" s="45"/>
      <c r="C140" s="45">
        <v>12</v>
      </c>
      <c r="D140" s="45">
        <v>6.8</v>
      </c>
      <c r="E140" s="45">
        <v>2970</v>
      </c>
      <c r="F140" s="45">
        <v>2065</v>
      </c>
      <c r="G140" s="45">
        <v>510</v>
      </c>
      <c r="H140" s="45">
        <f t="shared" si="44"/>
        <v>905</v>
      </c>
      <c r="I140" s="45">
        <f t="shared" si="45"/>
        <v>59.13297158410407</v>
      </c>
      <c r="J140" s="45">
        <v>0</v>
      </c>
      <c r="K140" s="45">
        <f t="shared" si="48"/>
        <v>59.13297158410407</v>
      </c>
      <c r="L140" s="45">
        <f t="shared" si="49"/>
        <v>113.125</v>
      </c>
      <c r="M140" s="45">
        <f t="shared" si="50"/>
        <v>19.623367279495216</v>
      </c>
      <c r="N140" s="45">
        <f t="shared" si="46"/>
        <v>6.7759653863540983</v>
      </c>
      <c r="O140" s="45">
        <f t="shared" si="47"/>
        <v>-2.4034613645901537E-2</v>
      </c>
      <c r="Q140" s="45">
        <f t="shared" si="51"/>
        <v>13.399999999999999</v>
      </c>
      <c r="R140" s="45">
        <f t="shared" si="52"/>
        <v>13.54588587877241</v>
      </c>
    </row>
    <row r="141" spans="1:18" x14ac:dyDescent="0.2">
      <c r="A141" s="45"/>
      <c r="B141" s="45"/>
      <c r="C141" s="45">
        <v>13</v>
      </c>
      <c r="D141" s="45">
        <v>7.82</v>
      </c>
      <c r="E141" s="45">
        <v>3220</v>
      </c>
      <c r="F141" s="45">
        <v>2065</v>
      </c>
      <c r="G141" s="45">
        <v>510</v>
      </c>
      <c r="H141" s="45">
        <f t="shared" si="44"/>
        <v>1155</v>
      </c>
      <c r="I141" s="45">
        <f t="shared" si="45"/>
        <v>61.251639684563266</v>
      </c>
      <c r="J141" s="45">
        <v>0</v>
      </c>
      <c r="K141" s="45">
        <f t="shared" si="48"/>
        <v>61.251639684563266</v>
      </c>
      <c r="L141" s="45">
        <f t="shared" si="49"/>
        <v>144.375</v>
      </c>
      <c r="M141" s="45">
        <f t="shared" si="50"/>
        <v>20.682701329724814</v>
      </c>
      <c r="N141" s="45">
        <f t="shared" si="46"/>
        <v>7.8150422716099364</v>
      </c>
      <c r="O141" s="45">
        <f t="shared" si="47"/>
        <v>-4.9577283900639202E-3</v>
      </c>
      <c r="Q141" s="45">
        <f t="shared" si="51"/>
        <v>14.42</v>
      </c>
      <c r="R141" s="45">
        <f t="shared" si="52"/>
        <v>14.605219929002008</v>
      </c>
    </row>
    <row r="142" spans="1:18" x14ac:dyDescent="0.2">
      <c r="A142" s="45"/>
      <c r="B142" s="45"/>
      <c r="C142" s="45">
        <v>14</v>
      </c>
      <c r="D142" s="45">
        <v>8.9600000000000009</v>
      </c>
      <c r="E142" s="45">
        <v>3579</v>
      </c>
      <c r="F142" s="45">
        <v>2065</v>
      </c>
      <c r="G142" s="45">
        <v>511</v>
      </c>
      <c r="H142" s="45">
        <f t="shared" si="44"/>
        <v>1514</v>
      </c>
      <c r="I142" s="45">
        <f t="shared" si="45"/>
        <v>63.602517503281078</v>
      </c>
      <c r="J142" s="45">
        <v>0</v>
      </c>
      <c r="K142" s="45">
        <f t="shared" si="48"/>
        <v>63.602517503281078</v>
      </c>
      <c r="L142" s="45">
        <f t="shared" si="49"/>
        <v>189.25</v>
      </c>
      <c r="M142" s="45">
        <f t="shared" si="50"/>
        <v>21.858140239083724</v>
      </c>
      <c r="N142" s="45">
        <f t="shared" si="46"/>
        <v>8.9680037953903309</v>
      </c>
      <c r="O142" s="45">
        <f t="shared" si="47"/>
        <v>8.0037953903300263E-3</v>
      </c>
      <c r="Q142" s="45">
        <f t="shared" si="51"/>
        <v>15.56</v>
      </c>
      <c r="R142" s="45">
        <f t="shared" si="52"/>
        <v>15.780658838360917</v>
      </c>
    </row>
    <row r="143" spans="1:18" x14ac:dyDescent="0.2">
      <c r="A143" s="45"/>
      <c r="B143" s="45"/>
      <c r="C143" s="45">
        <v>15</v>
      </c>
      <c r="D143" s="45">
        <v>9.9600000000000009</v>
      </c>
      <c r="E143" s="45">
        <v>3987</v>
      </c>
      <c r="F143" s="45">
        <v>2065</v>
      </c>
      <c r="G143" s="45">
        <v>511</v>
      </c>
      <c r="H143" s="45">
        <f t="shared" si="44"/>
        <v>1922</v>
      </c>
      <c r="I143" s="45">
        <f t="shared" si="45"/>
        <v>65.675067666650534</v>
      </c>
      <c r="J143" s="45">
        <v>0</v>
      </c>
      <c r="K143" s="45">
        <f t="shared" si="48"/>
        <v>65.675067666650534</v>
      </c>
      <c r="L143" s="45">
        <f t="shared" si="49"/>
        <v>240.25</v>
      </c>
      <c r="M143" s="45">
        <f t="shared" si="50"/>
        <v>22.894415320768449</v>
      </c>
      <c r="N143" s="45">
        <f>E$156*M143+F$156</f>
        <v>9.9844626583069207</v>
      </c>
      <c r="O143" s="45">
        <f t="shared" si="47"/>
        <v>2.4462658306919849E-2</v>
      </c>
      <c r="Q143" s="45">
        <f t="shared" si="51"/>
        <v>16.560000000000002</v>
      </c>
      <c r="R143" s="45">
        <f t="shared" si="52"/>
        <v>16.816933920045642</v>
      </c>
    </row>
    <row r="144" spans="1:18" x14ac:dyDescent="0.2">
      <c r="A144" s="36"/>
      <c r="B144" s="36"/>
      <c r="C144" s="36">
        <v>16</v>
      </c>
      <c r="D144" s="36">
        <v>11.04</v>
      </c>
      <c r="E144" s="36">
        <v>2240</v>
      </c>
      <c r="F144" s="36">
        <v>2065</v>
      </c>
      <c r="G144" s="36">
        <v>511</v>
      </c>
      <c r="H144" s="36">
        <f t="shared" si="44"/>
        <v>175</v>
      </c>
      <c r="I144" s="36">
        <f t="shared" si="45"/>
        <v>44.860760973725888</v>
      </c>
      <c r="J144" s="36">
        <v>21</v>
      </c>
      <c r="K144" s="36">
        <f t="shared" si="48"/>
        <v>65.860760973725888</v>
      </c>
      <c r="L144" s="36">
        <f t="shared" si="49"/>
        <v>21.875</v>
      </c>
      <c r="M144" s="36">
        <f t="shared" si="50"/>
        <v>12.487261974306127</v>
      </c>
      <c r="N144" s="36">
        <f>E$155*M144+F$155</f>
        <v>11.119979020985348</v>
      </c>
      <c r="O144" s="36">
        <f t="shared" si="47"/>
        <v>7.997902098534837E-2</v>
      </c>
      <c r="Q144" s="45">
        <f t="shared" si="51"/>
        <v>17.64</v>
      </c>
      <c r="R144" s="45">
        <f t="shared" si="52"/>
        <v>6.40978057358332</v>
      </c>
    </row>
    <row r="145" spans="1:18" x14ac:dyDescent="0.2">
      <c r="A145" s="45"/>
      <c r="B145" s="45"/>
      <c r="C145" s="45">
        <v>17</v>
      </c>
      <c r="D145" s="45">
        <v>12.26</v>
      </c>
      <c r="E145" s="45">
        <v>2296</v>
      </c>
      <c r="F145" s="45">
        <v>2065</v>
      </c>
      <c r="G145" s="45">
        <v>512</v>
      </c>
      <c r="H145" s="45">
        <f t="shared" si="44"/>
        <v>231</v>
      </c>
      <c r="I145" s="45">
        <f t="shared" si="45"/>
        <v>47.272239597842891</v>
      </c>
      <c r="J145" s="45">
        <v>21</v>
      </c>
      <c r="K145" s="45">
        <f t="shared" si="48"/>
        <v>68.272239597842884</v>
      </c>
      <c r="L145" s="45">
        <f t="shared" si="49"/>
        <v>28.875</v>
      </c>
      <c r="M145" s="45">
        <f t="shared" si="50"/>
        <v>13.693001286364627</v>
      </c>
      <c r="N145" s="36">
        <f t="shared" ref="N145:N152" si="53">E$155*M145+F$155</f>
        <v>12.264755101888877</v>
      </c>
      <c r="O145" s="45">
        <f t="shared" si="47"/>
        <v>4.7551018888771779E-3</v>
      </c>
      <c r="Q145" s="45">
        <f t="shared" si="51"/>
        <v>18.86</v>
      </c>
      <c r="R145" s="45">
        <f t="shared" si="52"/>
        <v>7.6155198856418194</v>
      </c>
    </row>
    <row r="146" spans="1:18" x14ac:dyDescent="0.2">
      <c r="A146" s="45"/>
      <c r="B146" s="45"/>
      <c r="C146" s="45">
        <v>18</v>
      </c>
      <c r="D146" s="45">
        <v>13.35</v>
      </c>
      <c r="E146" s="45">
        <v>2366</v>
      </c>
      <c r="F146" s="45">
        <v>2065</v>
      </c>
      <c r="G146" s="45">
        <v>511</v>
      </c>
      <c r="H146" s="45">
        <f t="shared" si="44"/>
        <v>301</v>
      </c>
      <c r="I146" s="45">
        <f t="shared" si="45"/>
        <v>49.571329911876873</v>
      </c>
      <c r="J146" s="45">
        <v>21</v>
      </c>
      <c r="K146" s="45">
        <f t="shared" si="48"/>
        <v>70.571329911876873</v>
      </c>
      <c r="L146" s="45">
        <f t="shared" si="49"/>
        <v>37.625</v>
      </c>
      <c r="M146" s="45">
        <f t="shared" si="50"/>
        <v>14.842546443381616</v>
      </c>
      <c r="N146" s="36">
        <f t="shared" si="53"/>
        <v>13.35617825323728</v>
      </c>
      <c r="O146" s="45">
        <f t="shared" si="47"/>
        <v>6.1782532372802734E-3</v>
      </c>
      <c r="Q146" s="45">
        <f t="shared" si="51"/>
        <v>19.95</v>
      </c>
      <c r="R146" s="45">
        <f t="shared" si="52"/>
        <v>8.7650650426588079</v>
      </c>
    </row>
    <row r="147" spans="1:18" x14ac:dyDescent="0.2">
      <c r="A147" s="45"/>
      <c r="B147" s="45"/>
      <c r="C147" s="45">
        <v>19</v>
      </c>
      <c r="D147" s="45">
        <v>14.53</v>
      </c>
      <c r="E147" s="45">
        <v>2463</v>
      </c>
      <c r="F147" s="45">
        <v>2065</v>
      </c>
      <c r="G147" s="45">
        <v>513</v>
      </c>
      <c r="H147" s="45">
        <f t="shared" si="44"/>
        <v>398</v>
      </c>
      <c r="I147" s="45">
        <f t="shared" si="45"/>
        <v>51.997661441473753</v>
      </c>
      <c r="J147" s="45">
        <v>21</v>
      </c>
      <c r="K147" s="45">
        <f t="shared" si="48"/>
        <v>72.997661441473753</v>
      </c>
      <c r="L147" s="45">
        <f t="shared" si="49"/>
        <v>49.75</v>
      </c>
      <c r="M147" s="45">
        <f t="shared" si="50"/>
        <v>16.055712208180061</v>
      </c>
      <c r="N147" s="36">
        <f t="shared" si="53"/>
        <v>14.50800529895354</v>
      </c>
      <c r="O147" s="45">
        <f t="shared" si="47"/>
        <v>-2.1994701046459397E-2</v>
      </c>
      <c r="Q147" s="45">
        <f t="shared" si="51"/>
        <v>21.13</v>
      </c>
      <c r="R147" s="45">
        <f t="shared" si="52"/>
        <v>9.9782308074572548</v>
      </c>
    </row>
    <row r="148" spans="1:18" x14ac:dyDescent="0.2">
      <c r="A148" s="45" t="s">
        <v>135</v>
      </c>
      <c r="B148" s="45"/>
      <c r="C148" s="45">
        <v>20</v>
      </c>
      <c r="D148" s="45">
        <v>15.4</v>
      </c>
      <c r="E148" s="45">
        <v>2553</v>
      </c>
      <c r="F148" s="45">
        <v>2065</v>
      </c>
      <c r="G148" s="45">
        <v>513</v>
      </c>
      <c r="H148" s="45">
        <f t="shared" si="44"/>
        <v>488</v>
      </c>
      <c r="I148" s="45">
        <f t="shared" si="45"/>
        <v>53.768396440054211</v>
      </c>
      <c r="J148" s="45">
        <v>21</v>
      </c>
      <c r="K148" s="45">
        <f t="shared" si="48"/>
        <v>74.768396440054204</v>
      </c>
      <c r="L148" s="45">
        <f t="shared" si="49"/>
        <v>61</v>
      </c>
      <c r="M148" s="45">
        <f t="shared" si="50"/>
        <v>16.941079707470291</v>
      </c>
      <c r="N148" s="36">
        <f t="shared" si="53"/>
        <v>15.348607845341821</v>
      </c>
      <c r="O148" s="45">
        <f t="shared" si="47"/>
        <v>-5.1392154658179479E-2</v>
      </c>
      <c r="Q148" s="45">
        <f t="shared" si="51"/>
        <v>22</v>
      </c>
      <c r="R148" s="45">
        <f t="shared" si="52"/>
        <v>10.863598306747484</v>
      </c>
    </row>
    <row r="149" spans="1:18" x14ac:dyDescent="0.2">
      <c r="A149" s="45">
        <v>17</v>
      </c>
      <c r="B149" s="45">
        <v>2791</v>
      </c>
      <c r="C149" s="45">
        <v>21</v>
      </c>
      <c r="D149" s="45">
        <v>16.510000000000002</v>
      </c>
      <c r="E149" s="45">
        <v>2703</v>
      </c>
      <c r="F149" s="45">
        <v>2065</v>
      </c>
      <c r="G149" s="45">
        <v>512</v>
      </c>
      <c r="H149" s="45">
        <f t="shared" si="44"/>
        <v>638</v>
      </c>
      <c r="I149" s="45">
        <f t="shared" si="45"/>
        <v>56.096413574423245</v>
      </c>
      <c r="J149" s="45">
        <v>21</v>
      </c>
      <c r="K149" s="45">
        <f t="shared" si="48"/>
        <v>77.096413574423252</v>
      </c>
      <c r="L149" s="45">
        <f t="shared" si="49"/>
        <v>79.75</v>
      </c>
      <c r="M149" s="45">
        <f t="shared" si="50"/>
        <v>18.105088274654804</v>
      </c>
      <c r="N149" s="36">
        <f t="shared" si="53"/>
        <v>16.453763124225993</v>
      </c>
      <c r="O149" s="45">
        <f t="shared" si="47"/>
        <v>-5.6236875774008155E-2</v>
      </c>
      <c r="Q149" s="45">
        <f t="shared" si="51"/>
        <v>23.11</v>
      </c>
      <c r="R149" s="45">
        <f t="shared" si="52"/>
        <v>12.027606873931997</v>
      </c>
    </row>
    <row r="150" spans="1:18" x14ac:dyDescent="0.2">
      <c r="A150" s="45"/>
      <c r="B150" s="45"/>
      <c r="C150" s="45">
        <v>22</v>
      </c>
      <c r="D150" s="45">
        <v>17.62</v>
      </c>
      <c r="E150" s="45">
        <v>2898</v>
      </c>
      <c r="F150" s="45">
        <v>2065</v>
      </c>
      <c r="G150" s="45">
        <v>513</v>
      </c>
      <c r="H150" s="45">
        <f t="shared" si="44"/>
        <v>833</v>
      </c>
      <c r="I150" s="45">
        <f t="shared" si="45"/>
        <v>58.412900028135752</v>
      </c>
      <c r="J150" s="45">
        <v>21</v>
      </c>
      <c r="K150" s="45">
        <f t="shared" si="48"/>
        <v>79.412900028135752</v>
      </c>
      <c r="L150" s="45">
        <f t="shared" si="49"/>
        <v>104.125</v>
      </c>
      <c r="M150" s="45">
        <f t="shared" si="50"/>
        <v>19.263331501511061</v>
      </c>
      <c r="N150" s="36">
        <f t="shared" si="53"/>
        <v>17.553444563416914</v>
      </c>
      <c r="O150" s="45">
        <f t="shared" si="47"/>
        <v>-6.6555436583087157E-2</v>
      </c>
      <c r="Q150" s="45">
        <f t="shared" si="51"/>
        <v>24.22</v>
      </c>
      <c r="R150" s="45">
        <f t="shared" si="52"/>
        <v>13.185850100788254</v>
      </c>
    </row>
    <row r="151" spans="1:18" x14ac:dyDescent="0.2">
      <c r="A151" s="45"/>
      <c r="B151" s="45"/>
      <c r="C151" s="45">
        <v>23</v>
      </c>
      <c r="D151" s="45">
        <v>18.77</v>
      </c>
      <c r="E151" s="45">
        <v>3181</v>
      </c>
      <c r="F151" s="45">
        <v>2065</v>
      </c>
      <c r="G151" s="45">
        <v>514</v>
      </c>
      <c r="H151" s="45">
        <f t="shared" si="44"/>
        <v>1116</v>
      </c>
      <c r="I151" s="45">
        <f t="shared" si="45"/>
        <v>60.953283892031195</v>
      </c>
      <c r="J151" s="45">
        <v>21</v>
      </c>
      <c r="K151" s="45">
        <f t="shared" si="48"/>
        <v>81.953283892031195</v>
      </c>
      <c r="L151" s="45">
        <f t="shared" si="49"/>
        <v>139.5</v>
      </c>
      <c r="M151" s="45">
        <f t="shared" si="50"/>
        <v>20.533523433458782</v>
      </c>
      <c r="N151" s="36">
        <f t="shared" si="53"/>
        <v>18.759414483538293</v>
      </c>
      <c r="O151" s="45">
        <f t="shared" si="47"/>
        <v>-1.0585516461706135E-2</v>
      </c>
      <c r="Q151" s="45">
        <f t="shared" si="51"/>
        <v>25.369999999999997</v>
      </c>
      <c r="R151" s="45">
        <f t="shared" si="52"/>
        <v>14.456042032735976</v>
      </c>
    </row>
    <row r="152" spans="1:18" x14ac:dyDescent="0.2">
      <c r="A152" s="45"/>
      <c r="B152" s="45"/>
      <c r="C152" s="45">
        <v>24</v>
      </c>
      <c r="D152" s="45">
        <v>20.34</v>
      </c>
      <c r="E152" s="45">
        <v>3749</v>
      </c>
      <c r="F152" s="45">
        <v>2065</v>
      </c>
      <c r="G152" s="45">
        <v>513</v>
      </c>
      <c r="H152" s="45">
        <f t="shared" si="44"/>
        <v>1684</v>
      </c>
      <c r="I152" s="45">
        <f t="shared" si="45"/>
        <v>64.526841743272612</v>
      </c>
      <c r="J152" s="45">
        <v>21</v>
      </c>
      <c r="K152" s="45">
        <f t="shared" si="48"/>
        <v>85.526841743272612</v>
      </c>
      <c r="L152" s="45">
        <f t="shared" si="49"/>
        <v>210.5</v>
      </c>
      <c r="M152" s="45">
        <f t="shared" si="50"/>
        <v>22.320302359079491</v>
      </c>
      <c r="N152" s="36">
        <f t="shared" si="53"/>
        <v>20.455852308411881</v>
      </c>
      <c r="O152" s="45">
        <f t="shared" si="47"/>
        <v>0.11585230841188121</v>
      </c>
      <c r="Q152" s="45">
        <f t="shared" si="51"/>
        <v>26.939999999999998</v>
      </c>
      <c r="R152" s="45">
        <f t="shared" si="52"/>
        <v>16.242820958356685</v>
      </c>
    </row>
    <row r="153" spans="1:18" ht="15" thickBot="1" x14ac:dyDescent="0.25"/>
    <row r="154" spans="1:18" x14ac:dyDescent="0.2">
      <c r="D154" s="46"/>
      <c r="E154" s="15" t="s">
        <v>103</v>
      </c>
      <c r="F154" s="16" t="s">
        <v>105</v>
      </c>
    </row>
    <row r="155" spans="1:18" x14ac:dyDescent="0.2">
      <c r="D155" s="17" t="s">
        <v>107</v>
      </c>
      <c r="E155" s="18">
        <f>SLOPE(D144:D152,M144:M152)</f>
        <v>0.94943912789001628</v>
      </c>
      <c r="F155" s="19">
        <f>INTERCEPT(D144:D152,M144:M152)</f>
        <v>-0.73591609763402488</v>
      </c>
    </row>
    <row r="156" spans="1:18" ht="15" thickBot="1" x14ac:dyDescent="0.25">
      <c r="D156" s="20" t="s">
        <v>109</v>
      </c>
      <c r="E156" s="21">
        <f>SLOPE(D135:D143,M135:M143)</f>
        <v>0.98087745317978858</v>
      </c>
      <c r="F156" s="22">
        <f>INTERCEPT(D135:D143,M135:M143)</f>
        <v>-12.472153133568767</v>
      </c>
    </row>
    <row r="158" spans="1:18" s="45" customFormat="1" x14ac:dyDescent="0.2">
      <c r="N158" s="36"/>
    </row>
    <row r="160" spans="1:18" x14ac:dyDescent="0.2">
      <c r="A160" s="45" t="s">
        <v>24</v>
      </c>
      <c r="B160" s="45" t="s">
        <v>7</v>
      </c>
      <c r="C160" s="45" t="s">
        <v>3</v>
      </c>
      <c r="D160" s="45" t="s">
        <v>5</v>
      </c>
      <c r="E160" s="45" t="s">
        <v>4</v>
      </c>
      <c r="F160" s="45" t="s">
        <v>6</v>
      </c>
      <c r="G160" s="45" t="s">
        <v>8</v>
      </c>
      <c r="H160" s="45" t="s">
        <v>10</v>
      </c>
      <c r="I160" s="45" t="s">
        <v>11</v>
      </c>
      <c r="J160" s="45" t="s">
        <v>35</v>
      </c>
      <c r="K160" s="45" t="s">
        <v>36</v>
      </c>
      <c r="L160" s="45" t="s">
        <v>56</v>
      </c>
      <c r="M160" s="45" t="s">
        <v>11</v>
      </c>
      <c r="N160" s="45"/>
      <c r="O160" s="45" t="s">
        <v>57</v>
      </c>
    </row>
    <row r="161" spans="1:19" x14ac:dyDescent="0.2">
      <c r="A161" s="45"/>
      <c r="B161" s="45"/>
      <c r="C161" s="45">
        <v>0</v>
      </c>
      <c r="D161" s="45">
        <v>-6</v>
      </c>
      <c r="E161" s="45">
        <v>2109</v>
      </c>
      <c r="F161" s="45">
        <v>2065</v>
      </c>
      <c r="G161" s="45">
        <v>509</v>
      </c>
      <c r="H161" s="45">
        <f t="shared" ref="H161:H185" si="54">E161-F161</f>
        <v>44</v>
      </c>
      <c r="I161" s="45">
        <f t="shared" ref="I161:I185" si="55">20*LOG10(H161)</f>
        <v>32.86905352972375</v>
      </c>
      <c r="J161" s="45">
        <v>0</v>
      </c>
      <c r="K161" s="45">
        <f>I161+J161</f>
        <v>32.86905352972375</v>
      </c>
      <c r="L161" s="45">
        <f>H161/8</f>
        <v>5.5</v>
      </c>
      <c r="M161" s="45">
        <f>10*LOG10(L161*830/1024)</f>
        <v>6.4914082523050576</v>
      </c>
      <c r="N161" s="45">
        <f t="shared" ref="N161:N175" si="56">E$156*M161+F$156</f>
        <v>-6.1048771394975194</v>
      </c>
      <c r="O161" s="45">
        <f t="shared" ref="O161:O185" si="57">N161-D161</f>
        <v>-0.10487713949751942</v>
      </c>
      <c r="Q161" s="45">
        <f>D161-D$161</f>
        <v>0</v>
      </c>
      <c r="R161" s="45">
        <f>M161-M$161</f>
        <v>0</v>
      </c>
    </row>
    <row r="162" spans="1:19" x14ac:dyDescent="0.2">
      <c r="A162" s="45"/>
      <c r="B162" s="45"/>
      <c r="C162" s="45">
        <v>1</v>
      </c>
      <c r="D162" s="45">
        <v>-4.9400000000000004</v>
      </c>
      <c r="E162" s="45">
        <v>2121</v>
      </c>
      <c r="F162" s="45">
        <v>2065</v>
      </c>
      <c r="G162" s="45">
        <v>510</v>
      </c>
      <c r="H162" s="45">
        <f t="shared" si="54"/>
        <v>56</v>
      </c>
      <c r="I162" s="45">
        <f t="shared" si="55"/>
        <v>34.963760540124007</v>
      </c>
      <c r="J162" s="45">
        <v>0</v>
      </c>
      <c r="K162" s="45">
        <f t="shared" ref="K162:K185" si="58">I162+J162</f>
        <v>34.963760540124007</v>
      </c>
      <c r="L162" s="45">
        <f t="shared" ref="L162:L185" si="59">H162/8</f>
        <v>7</v>
      </c>
      <c r="M162" s="45">
        <f t="shared" ref="M162:M185" si="60">10*LOG10(L162*830/1024)</f>
        <v>7.5387617575051884</v>
      </c>
      <c r="N162" s="45">
        <f t="shared" si="56"/>
        <v>-5.0775517007378914</v>
      </c>
      <c r="O162" s="45">
        <f t="shared" si="57"/>
        <v>-0.13755170073789103</v>
      </c>
      <c r="Q162" s="45">
        <f t="shared" ref="Q162:Q185" si="61">D162-D$161</f>
        <v>1.0599999999999996</v>
      </c>
      <c r="R162" s="45">
        <f t="shared" ref="R162:R185" si="62">M162-M$161</f>
        <v>1.0473535052001308</v>
      </c>
      <c r="S162" s="45"/>
    </row>
    <row r="163" spans="1:19" x14ac:dyDescent="0.2">
      <c r="A163" s="45"/>
      <c r="B163" s="45"/>
      <c r="C163" s="45">
        <v>2</v>
      </c>
      <c r="D163" s="45">
        <v>-4</v>
      </c>
      <c r="E163" s="45">
        <v>2138</v>
      </c>
      <c r="F163" s="45">
        <v>2065</v>
      </c>
      <c r="G163" s="45">
        <v>510</v>
      </c>
      <c r="H163" s="45">
        <f t="shared" si="54"/>
        <v>73</v>
      </c>
      <c r="I163" s="45">
        <f t="shared" si="55"/>
        <v>37.266457202409114</v>
      </c>
      <c r="J163" s="45">
        <v>0</v>
      </c>
      <c r="K163" s="45">
        <f t="shared" si="58"/>
        <v>37.266457202409114</v>
      </c>
      <c r="L163" s="45">
        <f t="shared" si="59"/>
        <v>9.125</v>
      </c>
      <c r="M163" s="45">
        <f t="shared" si="60"/>
        <v>8.6901100886477423</v>
      </c>
      <c r="N163" s="45">
        <f t="shared" si="56"/>
        <v>-3.9482200819639832</v>
      </c>
      <c r="O163" s="45">
        <f t="shared" si="57"/>
        <v>5.1779918036016781E-2</v>
      </c>
      <c r="Q163" s="45">
        <f t="shared" si="61"/>
        <v>2</v>
      </c>
      <c r="R163" s="45">
        <f t="shared" si="62"/>
        <v>2.1987018363426847</v>
      </c>
      <c r="S163" s="45"/>
    </row>
    <row r="164" spans="1:19" x14ac:dyDescent="0.2">
      <c r="A164" s="45"/>
      <c r="B164" s="45"/>
      <c r="C164" s="45">
        <v>3</v>
      </c>
      <c r="D164" s="45">
        <v>-3.17</v>
      </c>
      <c r="E164" s="45">
        <v>2153</v>
      </c>
      <c r="F164" s="45">
        <v>2065</v>
      </c>
      <c r="G164" s="45">
        <v>510</v>
      </c>
      <c r="H164" s="45">
        <f t="shared" si="54"/>
        <v>88</v>
      </c>
      <c r="I164" s="45">
        <f t="shared" si="55"/>
        <v>38.889653443003375</v>
      </c>
      <c r="J164" s="45">
        <v>0</v>
      </c>
      <c r="K164" s="45">
        <f t="shared" si="58"/>
        <v>38.889653443003375</v>
      </c>
      <c r="L164" s="45">
        <f t="shared" si="59"/>
        <v>11</v>
      </c>
      <c r="M164" s="45">
        <f t="shared" si="60"/>
        <v>9.5017082089448692</v>
      </c>
      <c r="N164" s="45">
        <f t="shared" si="56"/>
        <v>-3.152141784721433</v>
      </c>
      <c r="O164" s="45">
        <f t="shared" si="57"/>
        <v>1.7858215278566902E-2</v>
      </c>
      <c r="Q164" s="45">
        <f t="shared" si="61"/>
        <v>2.83</v>
      </c>
      <c r="R164" s="45">
        <f t="shared" si="62"/>
        <v>3.0102999566398116</v>
      </c>
      <c r="S164" s="45"/>
    </row>
    <row r="165" spans="1:19" x14ac:dyDescent="0.2">
      <c r="A165" s="45"/>
      <c r="B165" s="45"/>
      <c r="C165" s="45">
        <v>4</v>
      </c>
      <c r="D165" s="45">
        <v>-2.12</v>
      </c>
      <c r="E165" s="45">
        <v>2177</v>
      </c>
      <c r="F165" s="45">
        <v>2065</v>
      </c>
      <c r="G165" s="45">
        <v>510</v>
      </c>
      <c r="H165" s="45">
        <f t="shared" si="54"/>
        <v>112</v>
      </c>
      <c r="I165" s="45">
        <f t="shared" si="55"/>
        <v>40.984360453403632</v>
      </c>
      <c r="J165" s="45">
        <v>0</v>
      </c>
      <c r="K165" s="45">
        <f t="shared" si="58"/>
        <v>40.984360453403632</v>
      </c>
      <c r="L165" s="45">
        <f t="shared" si="59"/>
        <v>14</v>
      </c>
      <c r="M165" s="45">
        <f t="shared" si="60"/>
        <v>10.549061714145001</v>
      </c>
      <c r="N165" s="45">
        <f t="shared" si="56"/>
        <v>-2.1248163459618041</v>
      </c>
      <c r="O165" s="45">
        <f t="shared" si="57"/>
        <v>-4.816345961804025E-3</v>
      </c>
      <c r="Q165" s="45">
        <f t="shared" si="61"/>
        <v>3.88</v>
      </c>
      <c r="R165" s="45">
        <f t="shared" si="62"/>
        <v>4.0576534618399434</v>
      </c>
      <c r="S165" s="45"/>
    </row>
    <row r="166" spans="1:19" x14ac:dyDescent="0.2">
      <c r="A166" s="45"/>
      <c r="B166" s="45"/>
      <c r="C166" s="45">
        <v>5</v>
      </c>
      <c r="D166" s="45">
        <v>-1.1299999999999999</v>
      </c>
      <c r="E166" s="45">
        <v>2205</v>
      </c>
      <c r="F166" s="45">
        <v>2065</v>
      </c>
      <c r="G166" s="45">
        <v>510</v>
      </c>
      <c r="H166" s="45">
        <f t="shared" si="54"/>
        <v>140</v>
      </c>
      <c r="I166" s="45">
        <f t="shared" si="55"/>
        <v>42.922560713564764</v>
      </c>
      <c r="J166" s="45">
        <v>0</v>
      </c>
      <c r="K166" s="45">
        <f t="shared" si="58"/>
        <v>42.922560713564764</v>
      </c>
      <c r="L166" s="45">
        <f t="shared" si="59"/>
        <v>17.5</v>
      </c>
      <c r="M166" s="45">
        <f t="shared" si="60"/>
        <v>11.518161844225563</v>
      </c>
      <c r="N166" s="45">
        <f t="shared" si="56"/>
        <v>-1.1742478784921797</v>
      </c>
      <c r="O166" s="45">
        <f t="shared" si="57"/>
        <v>-4.4247878492179815E-2</v>
      </c>
      <c r="Q166" s="45">
        <f t="shared" si="61"/>
        <v>4.87</v>
      </c>
      <c r="R166" s="45">
        <f t="shared" si="62"/>
        <v>5.0267535919205057</v>
      </c>
      <c r="S166" s="45"/>
    </row>
    <row r="167" spans="1:19" x14ac:dyDescent="0.2">
      <c r="A167" s="45"/>
      <c r="B167" s="45"/>
      <c r="C167" s="45">
        <v>6</v>
      </c>
      <c r="D167" s="45">
        <v>0</v>
      </c>
      <c r="E167" s="45">
        <v>2248</v>
      </c>
      <c r="F167" s="45">
        <v>2065</v>
      </c>
      <c r="G167" s="45">
        <v>510</v>
      </c>
      <c r="H167" s="45">
        <f t="shared" si="54"/>
        <v>183</v>
      </c>
      <c r="I167" s="45">
        <f t="shared" si="55"/>
        <v>45.249021794608588</v>
      </c>
      <c r="J167" s="45">
        <v>0</v>
      </c>
      <c r="K167" s="45">
        <f t="shared" si="58"/>
        <v>45.249021794608588</v>
      </c>
      <c r="L167" s="45">
        <f t="shared" si="59"/>
        <v>22.875</v>
      </c>
      <c r="M167" s="45">
        <f t="shared" si="60"/>
        <v>12.681392384747479</v>
      </c>
      <c r="N167" s="45">
        <f t="shared" si="56"/>
        <v>-3.3261268444094938E-2</v>
      </c>
      <c r="O167" s="45">
        <f t="shared" si="57"/>
        <v>-3.3261268444094938E-2</v>
      </c>
      <c r="Q167" s="45">
        <f t="shared" si="61"/>
        <v>6</v>
      </c>
      <c r="R167" s="45">
        <f t="shared" si="62"/>
        <v>6.1899841324424214</v>
      </c>
      <c r="S167" s="45"/>
    </row>
    <row r="168" spans="1:19" x14ac:dyDescent="0.2">
      <c r="A168" s="45"/>
      <c r="B168" s="45"/>
      <c r="C168" s="45">
        <v>7</v>
      </c>
      <c r="D168" s="45">
        <v>1</v>
      </c>
      <c r="E168" s="45">
        <v>2303</v>
      </c>
      <c r="F168" s="45">
        <v>2065</v>
      </c>
      <c r="G168" s="45">
        <v>510</v>
      </c>
      <c r="H168" s="45">
        <f t="shared" si="54"/>
        <v>238</v>
      </c>
      <c r="I168" s="45">
        <f t="shared" si="55"/>
        <v>47.531539141130239</v>
      </c>
      <c r="J168" s="45">
        <v>0</v>
      </c>
      <c r="K168" s="45">
        <f t="shared" si="58"/>
        <v>47.531539141130239</v>
      </c>
      <c r="L168" s="45">
        <f t="shared" si="59"/>
        <v>29.75</v>
      </c>
      <c r="M168" s="45">
        <f t="shared" si="60"/>
        <v>13.822651058008304</v>
      </c>
      <c r="N168" s="45">
        <f t="shared" si="56"/>
        <v>1.0861736324033284</v>
      </c>
      <c r="O168" s="45">
        <f t="shared" si="57"/>
        <v>8.6173632403328426E-2</v>
      </c>
      <c r="Q168" s="45">
        <f t="shared" si="61"/>
        <v>7</v>
      </c>
      <c r="R168" s="45">
        <f t="shared" si="62"/>
        <v>7.3312428057032468</v>
      </c>
      <c r="S168" s="45"/>
    </row>
    <row r="169" spans="1:19" x14ac:dyDescent="0.2">
      <c r="A169" s="45"/>
      <c r="B169" s="45"/>
      <c r="C169" s="45">
        <v>8</v>
      </c>
      <c r="D169" s="45">
        <v>2.1800000000000002</v>
      </c>
      <c r="E169" s="45">
        <v>2377</v>
      </c>
      <c r="F169" s="45">
        <v>2065</v>
      </c>
      <c r="G169" s="45">
        <v>512</v>
      </c>
      <c r="H169" s="45">
        <f t="shared" si="54"/>
        <v>312</v>
      </c>
      <c r="I169" s="45">
        <f t="shared" si="55"/>
        <v>49.883091880368859</v>
      </c>
      <c r="J169" s="45">
        <v>0</v>
      </c>
      <c r="K169" s="45">
        <f t="shared" si="58"/>
        <v>49.883091880368859</v>
      </c>
      <c r="L169" s="45">
        <f t="shared" si="59"/>
        <v>39</v>
      </c>
      <c r="M169" s="45">
        <f t="shared" si="60"/>
        <v>14.998427427627611</v>
      </c>
      <c r="N169" s="45">
        <f t="shared" si="56"/>
        <v>2.2394661633444919</v>
      </c>
      <c r="O169" s="45">
        <f t="shared" si="57"/>
        <v>5.9466163344491729E-2</v>
      </c>
      <c r="Q169" s="45">
        <f t="shared" si="61"/>
        <v>8.18</v>
      </c>
      <c r="R169" s="45">
        <f t="shared" si="62"/>
        <v>8.5070191753225544</v>
      </c>
      <c r="S169" s="45"/>
    </row>
    <row r="170" spans="1:19" x14ac:dyDescent="0.2">
      <c r="A170" s="45"/>
      <c r="B170" s="45"/>
      <c r="C170" s="45">
        <v>9</v>
      </c>
      <c r="D170" s="45">
        <v>4.29</v>
      </c>
      <c r="E170" s="45">
        <v>2576</v>
      </c>
      <c r="F170" s="45">
        <v>2065</v>
      </c>
      <c r="G170" s="45">
        <v>512</v>
      </c>
      <c r="H170" s="45">
        <f t="shared" si="54"/>
        <v>511</v>
      </c>
      <c r="I170" s="45">
        <f t="shared" si="55"/>
        <v>54.168418002694253</v>
      </c>
      <c r="J170" s="45">
        <v>0</v>
      </c>
      <c r="K170" s="45">
        <f t="shared" si="58"/>
        <v>54.168418002694253</v>
      </c>
      <c r="L170" s="45">
        <f t="shared" si="59"/>
        <v>63.875</v>
      </c>
      <c r="M170" s="45">
        <f t="shared" si="60"/>
        <v>17.141090488790311</v>
      </c>
      <c r="N170" s="45">
        <f t="shared" si="56"/>
        <v>4.3411560498001727</v>
      </c>
      <c r="O170" s="45">
        <f t="shared" si="57"/>
        <v>5.1156049800172632E-2</v>
      </c>
      <c r="Q170" s="45">
        <f t="shared" si="61"/>
        <v>10.29</v>
      </c>
      <c r="R170" s="45">
        <f t="shared" si="62"/>
        <v>10.649682236485255</v>
      </c>
      <c r="S170" s="45"/>
    </row>
    <row r="171" spans="1:19" x14ac:dyDescent="0.2">
      <c r="A171" s="45"/>
      <c r="B171" s="45"/>
      <c r="C171" s="45">
        <v>10</v>
      </c>
      <c r="D171" s="45">
        <v>5.15</v>
      </c>
      <c r="E171" s="45">
        <v>2691</v>
      </c>
      <c r="F171" s="45">
        <v>2065</v>
      </c>
      <c r="G171" s="45">
        <v>512</v>
      </c>
      <c r="H171" s="45">
        <f t="shared" si="54"/>
        <v>626</v>
      </c>
      <c r="I171" s="45">
        <f t="shared" si="55"/>
        <v>55.931486664208592</v>
      </c>
      <c r="J171" s="45">
        <v>0</v>
      </c>
      <c r="K171" s="45">
        <f t="shared" si="58"/>
        <v>55.931486664208592</v>
      </c>
      <c r="L171" s="45">
        <f t="shared" si="59"/>
        <v>78.25</v>
      </c>
      <c r="M171" s="45">
        <f t="shared" si="60"/>
        <v>18.022624819547481</v>
      </c>
      <c r="N171" s="45">
        <f t="shared" si="56"/>
        <v>5.2058331990438127</v>
      </c>
      <c r="O171" s="45">
        <f t="shared" si="57"/>
        <v>5.5833199043812343E-2</v>
      </c>
      <c r="Q171" s="45">
        <f t="shared" si="61"/>
        <v>11.15</v>
      </c>
      <c r="R171" s="45">
        <f t="shared" si="62"/>
        <v>11.531216567242424</v>
      </c>
      <c r="S171" s="45"/>
    </row>
    <row r="172" spans="1:19" x14ac:dyDescent="0.2">
      <c r="A172" s="45"/>
      <c r="B172" s="45"/>
      <c r="C172" s="45">
        <v>11</v>
      </c>
      <c r="D172" s="45">
        <v>6.21</v>
      </c>
      <c r="E172" s="45">
        <v>2875</v>
      </c>
      <c r="F172" s="45">
        <v>2065</v>
      </c>
      <c r="G172" s="45">
        <v>512</v>
      </c>
      <c r="H172" s="45">
        <f t="shared" si="54"/>
        <v>810</v>
      </c>
      <c r="I172" s="45">
        <f t="shared" si="55"/>
        <v>58.169700377573001</v>
      </c>
      <c r="J172" s="45">
        <v>0</v>
      </c>
      <c r="K172" s="45">
        <f t="shared" si="58"/>
        <v>58.169700377573001</v>
      </c>
      <c r="L172" s="45">
        <f t="shared" si="59"/>
        <v>101.25</v>
      </c>
      <c r="M172" s="45">
        <f t="shared" si="60"/>
        <v>19.141731676229682</v>
      </c>
      <c r="N172" s="45">
        <f t="shared" si="56"/>
        <v>6.3035398824622888</v>
      </c>
      <c r="O172" s="45">
        <f t="shared" si="57"/>
        <v>9.3539882462288837E-2</v>
      </c>
      <c r="Q172" s="45">
        <f t="shared" si="61"/>
        <v>12.21</v>
      </c>
      <c r="R172" s="45">
        <f t="shared" si="62"/>
        <v>12.650323423924625</v>
      </c>
      <c r="S172" s="45"/>
    </row>
    <row r="173" spans="1:19" x14ac:dyDescent="0.2">
      <c r="A173" s="45"/>
      <c r="B173" s="45"/>
      <c r="C173" s="45">
        <v>12</v>
      </c>
      <c r="D173" s="45">
        <v>7.4</v>
      </c>
      <c r="E173" s="45">
        <v>3140</v>
      </c>
      <c r="F173" s="45">
        <v>2065</v>
      </c>
      <c r="G173" s="45">
        <v>510</v>
      </c>
      <c r="H173" s="45">
        <f t="shared" si="54"/>
        <v>1075</v>
      </c>
      <c r="I173" s="45">
        <f t="shared" si="55"/>
        <v>60.628169285032484</v>
      </c>
      <c r="J173" s="45">
        <v>0</v>
      </c>
      <c r="K173" s="45">
        <f t="shared" si="58"/>
        <v>60.628169285032484</v>
      </c>
      <c r="L173" s="45">
        <f t="shared" si="59"/>
        <v>134.375</v>
      </c>
      <c r="M173" s="45">
        <f t="shared" si="60"/>
        <v>20.370966129959424</v>
      </c>
      <c r="N173" s="45">
        <f t="shared" si="56"/>
        <v>7.5092682427975674</v>
      </c>
      <c r="O173" s="45">
        <f t="shared" si="57"/>
        <v>0.10926824279756708</v>
      </c>
      <c r="Q173" s="45">
        <f t="shared" si="61"/>
        <v>13.4</v>
      </c>
      <c r="R173" s="45">
        <f t="shared" si="62"/>
        <v>13.879557877654367</v>
      </c>
      <c r="S173" s="45"/>
    </row>
    <row r="174" spans="1:19" x14ac:dyDescent="0.2">
      <c r="A174" s="45"/>
      <c r="B174" s="45"/>
      <c r="C174" s="45">
        <v>13</v>
      </c>
      <c r="D174" s="45">
        <v>8.43</v>
      </c>
      <c r="E174" s="45">
        <v>3441</v>
      </c>
      <c r="F174" s="45">
        <v>2065</v>
      </c>
      <c r="G174" s="45">
        <v>510</v>
      </c>
      <c r="H174" s="45">
        <f t="shared" si="54"/>
        <v>1376</v>
      </c>
      <c r="I174" s="45">
        <f t="shared" si="55"/>
        <v>62.772368677989846</v>
      </c>
      <c r="J174" s="45">
        <v>0</v>
      </c>
      <c r="K174" s="45">
        <f t="shared" si="58"/>
        <v>62.772368677989846</v>
      </c>
      <c r="L174" s="45">
        <f t="shared" si="59"/>
        <v>172</v>
      </c>
      <c r="M174" s="45">
        <f t="shared" si="60"/>
        <v>21.443065826438108</v>
      </c>
      <c r="N174" s="45">
        <f t="shared" si="56"/>
        <v>8.5608666626344032</v>
      </c>
      <c r="O174" s="45">
        <f t="shared" si="57"/>
        <v>0.1308666626344035</v>
      </c>
      <c r="Q174" s="45">
        <f t="shared" si="61"/>
        <v>14.43</v>
      </c>
      <c r="R174" s="45">
        <f t="shared" si="62"/>
        <v>14.951657574133051</v>
      </c>
      <c r="S174" s="45"/>
    </row>
    <row r="175" spans="1:19" x14ac:dyDescent="0.2">
      <c r="A175" s="45"/>
      <c r="B175" s="45"/>
      <c r="C175" s="45">
        <v>14</v>
      </c>
      <c r="D175" s="45">
        <v>9.58</v>
      </c>
      <c r="E175" s="45">
        <v>3870</v>
      </c>
      <c r="F175" s="45">
        <v>2065</v>
      </c>
      <c r="G175" s="45">
        <v>511</v>
      </c>
      <c r="H175" s="45">
        <f t="shared" si="54"/>
        <v>1805</v>
      </c>
      <c r="I175" s="45">
        <f t="shared" si="55"/>
        <v>65.129544124833544</v>
      </c>
      <c r="J175" s="45">
        <v>0</v>
      </c>
      <c r="K175" s="45">
        <f t="shared" si="58"/>
        <v>65.129544124833544</v>
      </c>
      <c r="L175" s="45">
        <f t="shared" si="59"/>
        <v>225.625</v>
      </c>
      <c r="M175" s="45">
        <f t="shared" si="60"/>
        <v>22.621653549859953</v>
      </c>
      <c r="N175" s="45">
        <f t="shared" si="56"/>
        <v>9.716916787133389</v>
      </c>
      <c r="O175" s="45">
        <f t="shared" si="57"/>
        <v>0.13691678713338895</v>
      </c>
      <c r="Q175" s="45">
        <f t="shared" si="61"/>
        <v>15.58</v>
      </c>
      <c r="R175" s="45">
        <f t="shared" si="62"/>
        <v>16.130245297554897</v>
      </c>
      <c r="S175" s="45"/>
    </row>
    <row r="176" spans="1:19" x14ac:dyDescent="0.2">
      <c r="A176" s="45"/>
      <c r="B176" s="45"/>
      <c r="C176" s="45">
        <v>15</v>
      </c>
      <c r="D176" s="45">
        <v>10.57</v>
      </c>
      <c r="E176" s="45">
        <v>4359</v>
      </c>
      <c r="F176" s="45">
        <v>2065</v>
      </c>
      <c r="G176" s="45">
        <v>511</v>
      </c>
      <c r="H176" s="45">
        <f t="shared" si="54"/>
        <v>2294</v>
      </c>
      <c r="I176" s="45">
        <f t="shared" si="55"/>
        <v>67.211868271304979</v>
      </c>
      <c r="J176" s="45">
        <v>0</v>
      </c>
      <c r="K176" s="45">
        <f t="shared" si="58"/>
        <v>67.211868271304979</v>
      </c>
      <c r="L176" s="45">
        <f t="shared" si="59"/>
        <v>286.75</v>
      </c>
      <c r="M176" s="45">
        <f t="shared" si="60"/>
        <v>23.662815623095671</v>
      </c>
      <c r="N176" s="45">
        <f>E$156*M176+F$156</f>
        <v>10.738169189876228</v>
      </c>
      <c r="O176" s="45">
        <f t="shared" si="57"/>
        <v>0.16816918987622742</v>
      </c>
      <c r="Q176" s="45">
        <f t="shared" si="61"/>
        <v>16.57</v>
      </c>
      <c r="R176" s="45">
        <f t="shared" si="62"/>
        <v>17.171407370790615</v>
      </c>
      <c r="S176" s="45"/>
    </row>
    <row r="177" spans="1:19" x14ac:dyDescent="0.2">
      <c r="A177" s="36"/>
      <c r="B177" s="36"/>
      <c r="C177" s="36">
        <v>16</v>
      </c>
      <c r="D177" s="36">
        <v>11.68</v>
      </c>
      <c r="E177" s="36">
        <v>2269</v>
      </c>
      <c r="F177" s="36">
        <v>2065</v>
      </c>
      <c r="G177" s="36">
        <v>511</v>
      </c>
      <c r="H177" s="36">
        <f t="shared" si="54"/>
        <v>204</v>
      </c>
      <c r="I177" s="36">
        <f t="shared" si="55"/>
        <v>46.192603348517977</v>
      </c>
      <c r="J177" s="36">
        <v>21</v>
      </c>
      <c r="K177" s="36">
        <f t="shared" si="58"/>
        <v>67.192603348517977</v>
      </c>
      <c r="L177" s="36">
        <f t="shared" si="59"/>
        <v>25.5</v>
      </c>
      <c r="M177" s="36">
        <f t="shared" si="60"/>
        <v>13.15318316170217</v>
      </c>
      <c r="N177" s="36">
        <f>E$155*M177+F$155</f>
        <v>11.75223065239013</v>
      </c>
      <c r="O177" s="36">
        <f t="shared" si="57"/>
        <v>7.2230652390130601E-2</v>
      </c>
      <c r="Q177" s="45">
        <f t="shared" si="61"/>
        <v>17.68</v>
      </c>
      <c r="R177" s="45">
        <f t="shared" si="62"/>
        <v>6.6617749093971126</v>
      </c>
      <c r="S177" s="45"/>
    </row>
    <row r="178" spans="1:19" x14ac:dyDescent="0.2">
      <c r="A178" s="45"/>
      <c r="B178" s="45"/>
      <c r="C178" s="45">
        <v>17</v>
      </c>
      <c r="D178" s="45">
        <v>12.89</v>
      </c>
      <c r="E178" s="45">
        <v>2339</v>
      </c>
      <c r="F178" s="45">
        <v>2065</v>
      </c>
      <c r="G178" s="45">
        <v>512</v>
      </c>
      <c r="H178" s="45">
        <f t="shared" si="54"/>
        <v>274</v>
      </c>
      <c r="I178" s="45">
        <f t="shared" si="55"/>
        <v>48.755011256407755</v>
      </c>
      <c r="J178" s="45">
        <v>21</v>
      </c>
      <c r="K178" s="45">
        <f t="shared" si="58"/>
        <v>69.755011256407755</v>
      </c>
      <c r="L178" s="45">
        <f t="shared" si="59"/>
        <v>34.25</v>
      </c>
      <c r="M178" s="45">
        <f t="shared" si="60"/>
        <v>14.434387115647063</v>
      </c>
      <c r="N178" s="36">
        <f t="shared" ref="N178:N185" si="63">E$155*M178+F$155</f>
        <v>12.968655817072809</v>
      </c>
      <c r="O178" s="45">
        <f t="shared" si="57"/>
        <v>7.8655817072808887E-2</v>
      </c>
      <c r="Q178" s="45">
        <f t="shared" si="61"/>
        <v>18.89</v>
      </c>
      <c r="R178" s="45">
        <f t="shared" si="62"/>
        <v>7.9429788633420051</v>
      </c>
      <c r="S178" s="45"/>
    </row>
    <row r="179" spans="1:19" x14ac:dyDescent="0.2">
      <c r="A179" s="45"/>
      <c r="B179" s="45"/>
      <c r="C179" s="45">
        <v>18</v>
      </c>
      <c r="D179" s="45">
        <v>14</v>
      </c>
      <c r="E179" s="45">
        <v>2419</v>
      </c>
      <c r="F179" s="45">
        <v>2065</v>
      </c>
      <c r="G179" s="45">
        <v>511</v>
      </c>
      <c r="H179" s="45">
        <f t="shared" si="54"/>
        <v>354</v>
      </c>
      <c r="I179" s="45">
        <f t="shared" si="55"/>
        <v>50.980065240515756</v>
      </c>
      <c r="J179" s="45">
        <v>21</v>
      </c>
      <c r="K179" s="45">
        <f t="shared" si="58"/>
        <v>71.980065240515756</v>
      </c>
      <c r="L179" s="45">
        <f t="shared" si="59"/>
        <v>44.25</v>
      </c>
      <c r="M179" s="45">
        <f t="shared" si="60"/>
        <v>15.546914107701062</v>
      </c>
      <c r="N179" s="36">
        <f t="shared" si="63"/>
        <v>14.024932474162661</v>
      </c>
      <c r="O179" s="45">
        <f t="shared" si="57"/>
        <v>2.4932474162660867E-2</v>
      </c>
      <c r="Q179" s="45">
        <f t="shared" si="61"/>
        <v>20</v>
      </c>
      <c r="R179" s="45">
        <f t="shared" si="62"/>
        <v>9.0555058553960031</v>
      </c>
      <c r="S179" s="45"/>
    </row>
    <row r="180" spans="1:19" x14ac:dyDescent="0.2">
      <c r="A180" s="45"/>
      <c r="B180" s="45"/>
      <c r="C180" s="45">
        <v>19</v>
      </c>
      <c r="D180" s="45">
        <v>15.18</v>
      </c>
      <c r="E180" s="45">
        <v>2536</v>
      </c>
      <c r="F180" s="45">
        <v>2065</v>
      </c>
      <c r="G180" s="45">
        <v>513</v>
      </c>
      <c r="H180" s="45">
        <f t="shared" si="54"/>
        <v>471</v>
      </c>
      <c r="I180" s="45">
        <f t="shared" si="55"/>
        <v>53.460418142577922</v>
      </c>
      <c r="J180" s="45">
        <v>21</v>
      </c>
      <c r="K180" s="45">
        <f t="shared" si="58"/>
        <v>74.460418142577922</v>
      </c>
      <c r="L180" s="45">
        <f t="shared" si="59"/>
        <v>58.875</v>
      </c>
      <c r="M180" s="45">
        <f t="shared" si="60"/>
        <v>16.787090558732146</v>
      </c>
      <c r="N180" s="36">
        <f t="shared" si="63"/>
        <v>15.20240452225935</v>
      </c>
      <c r="O180" s="45">
        <f t="shared" si="57"/>
        <v>2.2404522259350301E-2</v>
      </c>
      <c r="Q180" s="45">
        <f t="shared" si="61"/>
        <v>21.18</v>
      </c>
      <c r="R180" s="45">
        <f t="shared" si="62"/>
        <v>10.295682306427089</v>
      </c>
      <c r="S180" s="45"/>
    </row>
    <row r="181" spans="1:19" x14ac:dyDescent="0.2">
      <c r="A181" s="45" t="s">
        <v>135</v>
      </c>
      <c r="B181" s="45"/>
      <c r="C181" s="45">
        <v>20</v>
      </c>
      <c r="D181" s="45">
        <v>16.04</v>
      </c>
      <c r="E181" s="45">
        <v>2645</v>
      </c>
      <c r="F181" s="45">
        <v>2065</v>
      </c>
      <c r="G181" s="45">
        <v>513</v>
      </c>
      <c r="H181" s="45">
        <f t="shared" si="54"/>
        <v>580</v>
      </c>
      <c r="I181" s="45">
        <f t="shared" si="55"/>
        <v>55.268559871258745</v>
      </c>
      <c r="J181" s="45">
        <v>21</v>
      </c>
      <c r="K181" s="45">
        <f t="shared" si="58"/>
        <v>76.268559871258745</v>
      </c>
      <c r="L181" s="45">
        <f t="shared" si="59"/>
        <v>72.5</v>
      </c>
      <c r="M181" s="45">
        <f t="shared" si="60"/>
        <v>17.691161423072558</v>
      </c>
      <c r="N181" s="36">
        <f t="shared" si="63"/>
        <v>16.060764775249485</v>
      </c>
      <c r="O181" s="45">
        <f t="shared" si="57"/>
        <v>2.0764775249485723E-2</v>
      </c>
      <c r="Q181" s="45">
        <f t="shared" si="61"/>
        <v>22.04</v>
      </c>
      <c r="R181" s="45">
        <f t="shared" si="62"/>
        <v>11.199753170767501</v>
      </c>
      <c r="S181" s="45"/>
    </row>
    <row r="182" spans="1:19" x14ac:dyDescent="0.2">
      <c r="A182" s="45">
        <v>17.2</v>
      </c>
      <c r="B182" s="45">
        <v>2831</v>
      </c>
      <c r="C182" s="45">
        <v>21</v>
      </c>
      <c r="D182" s="45">
        <v>17.170000000000002</v>
      </c>
      <c r="E182" s="45">
        <v>2820</v>
      </c>
      <c r="F182" s="45">
        <v>2065</v>
      </c>
      <c r="G182" s="45">
        <v>512</v>
      </c>
      <c r="H182" s="45">
        <f t="shared" si="54"/>
        <v>755</v>
      </c>
      <c r="I182" s="45">
        <f t="shared" si="55"/>
        <v>57.558939032583766</v>
      </c>
      <c r="J182" s="45">
        <v>21</v>
      </c>
      <c r="K182" s="45">
        <f t="shared" si="58"/>
        <v>78.558939032583766</v>
      </c>
      <c r="L182" s="45">
        <f t="shared" si="59"/>
        <v>94.375</v>
      </c>
      <c r="M182" s="45">
        <f t="shared" si="60"/>
        <v>18.836351003735064</v>
      </c>
      <c r="N182" s="36">
        <f t="shared" si="63"/>
        <v>17.148052571982426</v>
      </c>
      <c r="O182" s="45">
        <f t="shared" si="57"/>
        <v>-2.1947428017575987E-2</v>
      </c>
      <c r="Q182" s="45">
        <f t="shared" si="61"/>
        <v>23.17</v>
      </c>
      <c r="R182" s="45">
        <f t="shared" si="62"/>
        <v>12.344942751430008</v>
      </c>
      <c r="S182" s="45"/>
    </row>
    <row r="183" spans="1:19" x14ac:dyDescent="0.2">
      <c r="A183" s="45"/>
      <c r="B183" s="45"/>
      <c r="C183" s="45">
        <v>22</v>
      </c>
      <c r="D183" s="45">
        <v>18.27</v>
      </c>
      <c r="E183" s="45">
        <v>3062</v>
      </c>
      <c r="F183" s="45">
        <v>2065</v>
      </c>
      <c r="G183" s="45">
        <v>513</v>
      </c>
      <c r="H183" s="45">
        <f t="shared" si="54"/>
        <v>997</v>
      </c>
      <c r="I183" s="45">
        <f t="shared" si="55"/>
        <v>59.973903166233114</v>
      </c>
      <c r="J183" s="45">
        <v>21</v>
      </c>
      <c r="K183" s="45">
        <f t="shared" si="58"/>
        <v>80.973903166233114</v>
      </c>
      <c r="L183" s="45">
        <f t="shared" si="59"/>
        <v>124.625</v>
      </c>
      <c r="M183" s="45">
        <f t="shared" si="60"/>
        <v>20.043833070559742</v>
      </c>
      <c r="N183" s="36">
        <f t="shared" si="63"/>
        <v>18.294483292451282</v>
      </c>
      <c r="O183" s="45">
        <f t="shared" si="57"/>
        <v>2.4483292451282779E-2</v>
      </c>
      <c r="Q183" s="45">
        <f t="shared" si="61"/>
        <v>24.27</v>
      </c>
      <c r="R183" s="45">
        <f t="shared" si="62"/>
        <v>13.552424818254686</v>
      </c>
      <c r="S183" s="45"/>
    </row>
    <row r="184" spans="1:19" x14ac:dyDescent="0.2">
      <c r="A184" s="45"/>
      <c r="B184" s="45"/>
      <c r="C184" s="45">
        <v>23</v>
      </c>
      <c r="D184" s="45">
        <v>19.37</v>
      </c>
      <c r="E184" s="45">
        <v>3396</v>
      </c>
      <c r="F184" s="45">
        <v>2065</v>
      </c>
      <c r="G184" s="45">
        <v>514</v>
      </c>
      <c r="H184" s="45">
        <f t="shared" si="54"/>
        <v>1331</v>
      </c>
      <c r="I184" s="45">
        <f t="shared" si="55"/>
        <v>62.483561109493508</v>
      </c>
      <c r="J184" s="45">
        <v>21</v>
      </c>
      <c r="K184" s="45">
        <f t="shared" si="58"/>
        <v>83.483561109493508</v>
      </c>
      <c r="L184" s="45">
        <f t="shared" si="59"/>
        <v>166.375</v>
      </c>
      <c r="M184" s="45">
        <f t="shared" si="60"/>
        <v>21.298662042189935</v>
      </c>
      <c r="N184" s="36">
        <f t="shared" si="63"/>
        <v>19.485867016926981</v>
      </c>
      <c r="O184" s="45">
        <f t="shared" si="57"/>
        <v>0.11586701692698043</v>
      </c>
      <c r="Q184" s="45">
        <f t="shared" si="61"/>
        <v>25.37</v>
      </c>
      <c r="R184" s="45">
        <f t="shared" si="62"/>
        <v>14.807253789884879</v>
      </c>
      <c r="S184" s="45"/>
    </row>
    <row r="185" spans="1:19" x14ac:dyDescent="0.2">
      <c r="A185" s="45"/>
      <c r="B185" s="45"/>
      <c r="C185" s="45">
        <v>24</v>
      </c>
      <c r="D185" s="45">
        <v>20.9</v>
      </c>
      <c r="E185" s="45">
        <v>4067</v>
      </c>
      <c r="F185" s="45">
        <v>2065</v>
      </c>
      <c r="G185" s="45">
        <v>513</v>
      </c>
      <c r="H185" s="45">
        <f t="shared" si="54"/>
        <v>2002</v>
      </c>
      <c r="I185" s="45">
        <f t="shared" si="55"/>
        <v>66.029281462865995</v>
      </c>
      <c r="J185" s="45">
        <v>21</v>
      </c>
      <c r="K185" s="45">
        <f t="shared" si="58"/>
        <v>87.029281462865995</v>
      </c>
      <c r="L185" s="45">
        <f t="shared" si="59"/>
        <v>250.25</v>
      </c>
      <c r="M185" s="45">
        <f t="shared" si="60"/>
        <v>23.071522218876183</v>
      </c>
      <c r="N185" s="36">
        <f t="shared" si="63"/>
        <v>21.16908983695091</v>
      </c>
      <c r="O185" s="45">
        <f t="shared" si="57"/>
        <v>0.26908983695091138</v>
      </c>
      <c r="Q185" s="45">
        <f t="shared" si="61"/>
        <v>26.9</v>
      </c>
      <c r="R185" s="45">
        <f t="shared" si="62"/>
        <v>16.580113966571126</v>
      </c>
      <c r="S185" s="45"/>
    </row>
    <row r="189" spans="1:19" x14ac:dyDescent="0.2">
      <c r="A189" s="9" t="s">
        <v>134</v>
      </c>
      <c r="B189" s="45" t="s">
        <v>7</v>
      </c>
      <c r="C189" s="45" t="s">
        <v>3</v>
      </c>
      <c r="D189" s="45" t="s">
        <v>5</v>
      </c>
      <c r="E189" s="45" t="s">
        <v>4</v>
      </c>
      <c r="F189" s="45" t="s">
        <v>6</v>
      </c>
      <c r="G189" s="45" t="s">
        <v>8</v>
      </c>
      <c r="H189" s="45" t="s">
        <v>10</v>
      </c>
      <c r="I189" s="45" t="s">
        <v>11</v>
      </c>
      <c r="J189" s="45" t="s">
        <v>35</v>
      </c>
      <c r="K189" s="45" t="s">
        <v>36</v>
      </c>
      <c r="L189" s="45" t="s">
        <v>56</v>
      </c>
      <c r="M189" s="45" t="s">
        <v>11</v>
      </c>
      <c r="N189" s="45"/>
      <c r="O189" s="45" t="s">
        <v>57</v>
      </c>
    </row>
    <row r="190" spans="1:19" x14ac:dyDescent="0.2">
      <c r="A190" s="45"/>
      <c r="B190" s="45"/>
      <c r="C190" s="45">
        <v>0</v>
      </c>
      <c r="D190" s="45">
        <v>-5.45</v>
      </c>
      <c r="E190" s="45">
        <v>2113</v>
      </c>
      <c r="F190" s="45">
        <v>2065</v>
      </c>
      <c r="G190" s="45">
        <v>509</v>
      </c>
      <c r="H190" s="45">
        <f t="shared" ref="H190:H214" si="64">E190-F190</f>
        <v>48</v>
      </c>
      <c r="I190" s="45">
        <f t="shared" ref="I190:I214" si="65">20*LOG10(H190)</f>
        <v>33.624824747511745</v>
      </c>
      <c r="J190" s="45">
        <v>0</v>
      </c>
      <c r="K190" s="45">
        <f>I190+J190</f>
        <v>33.624824747511745</v>
      </c>
      <c r="L190" s="45">
        <f>H190/8</f>
        <v>6</v>
      </c>
      <c r="M190" s="45">
        <f>10*LOG10(L190*830/1024)</f>
        <v>6.8692938611990559</v>
      </c>
      <c r="N190" s="45">
        <f t="shared" ref="N190:N204" si="66">E$156*M190+F$156</f>
        <v>-5.734217665852281</v>
      </c>
      <c r="O190" s="45">
        <f t="shared" ref="O190:O214" si="67">N190-D190</f>
        <v>-0.28421766585228081</v>
      </c>
      <c r="Q190" s="45">
        <f>D190-D$190</f>
        <v>0</v>
      </c>
      <c r="R190" s="45">
        <f>M190-M$190</f>
        <v>0</v>
      </c>
    </row>
    <row r="191" spans="1:19" x14ac:dyDescent="0.2">
      <c r="A191" s="45"/>
      <c r="B191" s="45"/>
      <c r="C191" s="45">
        <v>1</v>
      </c>
      <c r="D191" s="45">
        <v>-4.3499999999999996</v>
      </c>
      <c r="E191" s="45">
        <v>2128</v>
      </c>
      <c r="F191" s="45">
        <v>2065</v>
      </c>
      <c r="G191" s="45">
        <v>510</v>
      </c>
      <c r="H191" s="45">
        <f t="shared" si="64"/>
        <v>63</v>
      </c>
      <c r="I191" s="45">
        <f t="shared" si="65"/>
        <v>35.986810989071635</v>
      </c>
      <c r="J191" s="45">
        <v>0</v>
      </c>
      <c r="K191" s="45">
        <f t="shared" ref="K191:K214" si="68">I191+J191</f>
        <v>35.986810989071635</v>
      </c>
      <c r="L191" s="45">
        <f t="shared" ref="L191:L214" si="69">H191/8</f>
        <v>7.875</v>
      </c>
      <c r="M191" s="45">
        <f t="shared" ref="M191:M214" si="70">10*LOG10(L191*830/1024)</f>
        <v>8.0502869819789993</v>
      </c>
      <c r="N191" s="45">
        <f t="shared" si="66"/>
        <v>-4.5758081413187996</v>
      </c>
      <c r="O191" s="45">
        <f t="shared" si="67"/>
        <v>-0.2258081413188</v>
      </c>
      <c r="Q191" s="45">
        <f t="shared" ref="Q191:Q214" si="71">D191-D$190</f>
        <v>1.1000000000000005</v>
      </c>
      <c r="R191" s="45">
        <f t="shared" ref="R191:R214" si="72">M191-M$190</f>
        <v>1.1809931207799433</v>
      </c>
    </row>
    <row r="192" spans="1:19" x14ac:dyDescent="0.2">
      <c r="A192" s="45"/>
      <c r="B192" s="45"/>
      <c r="C192" s="45">
        <v>2</v>
      </c>
      <c r="D192" s="45">
        <v>-3.4</v>
      </c>
      <c r="E192" s="45">
        <v>2150</v>
      </c>
      <c r="F192" s="45">
        <v>2065</v>
      </c>
      <c r="G192" s="45">
        <v>510</v>
      </c>
      <c r="H192" s="45">
        <f t="shared" si="64"/>
        <v>85</v>
      </c>
      <c r="I192" s="45">
        <f t="shared" si="65"/>
        <v>38.58837851428585</v>
      </c>
      <c r="J192" s="45">
        <v>0</v>
      </c>
      <c r="K192" s="45">
        <f t="shared" si="68"/>
        <v>38.58837851428585</v>
      </c>
      <c r="L192" s="45">
        <f t="shared" si="69"/>
        <v>10.625</v>
      </c>
      <c r="M192" s="45">
        <f t="shared" si="70"/>
        <v>9.3510707445861101</v>
      </c>
      <c r="N192" s="45">
        <f t="shared" si="66"/>
        <v>-3.2998986771151149</v>
      </c>
      <c r="O192" s="45">
        <f t="shared" si="67"/>
        <v>0.10010132288488505</v>
      </c>
      <c r="Q192" s="45">
        <f t="shared" si="71"/>
        <v>2.0500000000000003</v>
      </c>
      <c r="R192" s="45">
        <f t="shared" si="72"/>
        <v>2.4817768833870542</v>
      </c>
    </row>
    <row r="193" spans="1:18" x14ac:dyDescent="0.2">
      <c r="A193" s="45"/>
      <c r="B193" s="45"/>
      <c r="C193" s="45">
        <v>3</v>
      </c>
      <c r="D193" s="45">
        <v>-2.6</v>
      </c>
      <c r="E193" s="45">
        <v>2165</v>
      </c>
      <c r="F193" s="45">
        <v>2065</v>
      </c>
      <c r="G193" s="45">
        <v>510</v>
      </c>
      <c r="H193" s="45">
        <f t="shared" si="64"/>
        <v>100</v>
      </c>
      <c r="I193" s="45">
        <f t="shared" si="65"/>
        <v>40</v>
      </c>
      <c r="J193" s="45">
        <v>0</v>
      </c>
      <c r="K193" s="45">
        <f t="shared" si="68"/>
        <v>40</v>
      </c>
      <c r="L193" s="45">
        <f t="shared" si="69"/>
        <v>12.5</v>
      </c>
      <c r="M193" s="45">
        <f t="shared" si="70"/>
        <v>10.056881487443183</v>
      </c>
      <c r="N193" s="45">
        <f t="shared" si="66"/>
        <v>-2.6075848332345331</v>
      </c>
      <c r="O193" s="45">
        <f t="shared" si="67"/>
        <v>-7.5848332345329617E-3</v>
      </c>
      <c r="Q193" s="45">
        <f t="shared" si="71"/>
        <v>2.85</v>
      </c>
      <c r="R193" s="45">
        <f t="shared" si="72"/>
        <v>3.1875876262441274</v>
      </c>
    </row>
    <row r="194" spans="1:18" x14ac:dyDescent="0.2">
      <c r="A194" s="45"/>
      <c r="B194" s="45"/>
      <c r="C194" s="45">
        <v>4</v>
      </c>
      <c r="D194" s="45">
        <v>-1.53</v>
      </c>
      <c r="E194" s="45">
        <v>2195</v>
      </c>
      <c r="F194" s="45">
        <v>2065</v>
      </c>
      <c r="G194" s="45">
        <v>510</v>
      </c>
      <c r="H194" s="45">
        <f t="shared" si="64"/>
        <v>130</v>
      </c>
      <c r="I194" s="45">
        <f t="shared" si="65"/>
        <v>42.278867046136739</v>
      </c>
      <c r="J194" s="45">
        <v>0</v>
      </c>
      <c r="K194" s="45">
        <f t="shared" si="68"/>
        <v>42.278867046136739</v>
      </c>
      <c r="L194" s="45">
        <f t="shared" si="69"/>
        <v>16.25</v>
      </c>
      <c r="M194" s="45">
        <f t="shared" si="70"/>
        <v>11.196315010511551</v>
      </c>
      <c r="N194" s="45">
        <f t="shared" si="66"/>
        <v>-1.4899401810595592</v>
      </c>
      <c r="O194" s="45">
        <f t="shared" si="67"/>
        <v>4.0059818940440861E-2</v>
      </c>
      <c r="Q194" s="45">
        <f t="shared" si="71"/>
        <v>3.92</v>
      </c>
      <c r="R194" s="45">
        <f t="shared" si="72"/>
        <v>4.327021149312495</v>
      </c>
    </row>
    <row r="195" spans="1:18" x14ac:dyDescent="0.2">
      <c r="A195" s="45"/>
      <c r="B195" s="45"/>
      <c r="C195" s="45">
        <v>5</v>
      </c>
      <c r="D195" s="45">
        <v>-0.56999999999999995</v>
      </c>
      <c r="E195" s="45">
        <v>2231</v>
      </c>
      <c r="F195" s="45">
        <v>2065</v>
      </c>
      <c r="G195" s="45">
        <v>510</v>
      </c>
      <c r="H195" s="45">
        <f t="shared" si="64"/>
        <v>166</v>
      </c>
      <c r="I195" s="45">
        <f t="shared" si="65"/>
        <v>44.4021617608011</v>
      </c>
      <c r="J195" s="45">
        <v>0</v>
      </c>
      <c r="K195" s="45">
        <f t="shared" si="68"/>
        <v>44.4021617608011</v>
      </c>
      <c r="L195" s="45">
        <f t="shared" si="69"/>
        <v>20.75</v>
      </c>
      <c r="M195" s="45">
        <f t="shared" si="70"/>
        <v>12.257962367843735</v>
      </c>
      <c r="N195" s="45">
        <f t="shared" si="66"/>
        <v>-0.44859422502451274</v>
      </c>
      <c r="O195" s="45">
        <f t="shared" si="67"/>
        <v>0.12140577497548721</v>
      </c>
      <c r="Q195" s="45">
        <f t="shared" si="71"/>
        <v>4.88</v>
      </c>
      <c r="R195" s="45">
        <f t="shared" si="72"/>
        <v>5.3886685066446791</v>
      </c>
    </row>
    <row r="196" spans="1:18" x14ac:dyDescent="0.2">
      <c r="A196" s="45"/>
      <c r="B196" s="45"/>
      <c r="C196" s="45">
        <v>6</v>
      </c>
      <c r="D196" s="45">
        <v>0.56999999999999995</v>
      </c>
      <c r="E196" s="45">
        <v>2283</v>
      </c>
      <c r="F196" s="45">
        <v>2065</v>
      </c>
      <c r="G196" s="45">
        <v>510</v>
      </c>
      <c r="H196" s="45">
        <f t="shared" si="64"/>
        <v>218</v>
      </c>
      <c r="I196" s="45">
        <f t="shared" si="65"/>
        <v>46.769129872092094</v>
      </c>
      <c r="J196" s="45">
        <v>0</v>
      </c>
      <c r="K196" s="45">
        <f t="shared" si="68"/>
        <v>46.769129872092094</v>
      </c>
      <c r="L196" s="45">
        <f t="shared" si="69"/>
        <v>27.25</v>
      </c>
      <c r="M196" s="45">
        <f t="shared" si="70"/>
        <v>13.441446423489232</v>
      </c>
      <c r="N196" s="45">
        <f t="shared" si="66"/>
        <v>0.71225860135592889</v>
      </c>
      <c r="O196" s="45">
        <f t="shared" si="67"/>
        <v>0.14225860135592894</v>
      </c>
      <c r="Q196" s="45">
        <f t="shared" si="71"/>
        <v>6.0200000000000005</v>
      </c>
      <c r="R196" s="45">
        <f t="shared" si="72"/>
        <v>6.5721525622901762</v>
      </c>
    </row>
    <row r="197" spans="1:18" x14ac:dyDescent="0.2">
      <c r="A197" s="45"/>
      <c r="B197" s="45"/>
      <c r="C197" s="45">
        <v>7</v>
      </c>
      <c r="D197" s="45">
        <v>1.65</v>
      </c>
      <c r="E197" s="45">
        <v>2345</v>
      </c>
      <c r="F197" s="45">
        <v>2065</v>
      </c>
      <c r="G197" s="45">
        <v>510</v>
      </c>
      <c r="H197" s="45">
        <f t="shared" si="64"/>
        <v>280</v>
      </c>
      <c r="I197" s="45">
        <f t="shared" si="65"/>
        <v>48.943160626844389</v>
      </c>
      <c r="J197" s="45">
        <v>0</v>
      </c>
      <c r="K197" s="45">
        <f t="shared" si="68"/>
        <v>48.943160626844389</v>
      </c>
      <c r="L197" s="45">
        <f t="shared" si="69"/>
        <v>35</v>
      </c>
      <c r="M197" s="45">
        <f t="shared" si="70"/>
        <v>14.528461800865376</v>
      </c>
      <c r="N197" s="45">
        <f t="shared" si="66"/>
        <v>1.7784874762839067</v>
      </c>
      <c r="O197" s="45">
        <f t="shared" si="67"/>
        <v>0.12848747628390678</v>
      </c>
      <c r="Q197" s="45">
        <f t="shared" si="71"/>
        <v>7.1</v>
      </c>
      <c r="R197" s="45">
        <f t="shared" si="72"/>
        <v>7.6591679396663199</v>
      </c>
    </row>
    <row r="198" spans="1:18" x14ac:dyDescent="0.2">
      <c r="A198" s="45"/>
      <c r="B198" s="45"/>
      <c r="C198" s="45">
        <v>8</v>
      </c>
      <c r="D198" s="45">
        <v>2.76</v>
      </c>
      <c r="E198" s="45">
        <v>2433</v>
      </c>
      <c r="F198" s="45">
        <v>2065</v>
      </c>
      <c r="G198" s="45">
        <v>512</v>
      </c>
      <c r="H198" s="45">
        <f t="shared" si="64"/>
        <v>368</v>
      </c>
      <c r="I198" s="45">
        <f t="shared" si="65"/>
        <v>51.316956373470354</v>
      </c>
      <c r="J198" s="45">
        <v>0</v>
      </c>
      <c r="K198" s="45">
        <f t="shared" si="68"/>
        <v>51.316956373470354</v>
      </c>
      <c r="L198" s="45">
        <f t="shared" si="69"/>
        <v>46</v>
      </c>
      <c r="M198" s="45">
        <f t="shared" si="70"/>
        <v>15.715359674178359</v>
      </c>
      <c r="N198" s="45">
        <f t="shared" si="66"/>
        <v>2.9426888394436528</v>
      </c>
      <c r="O198" s="45">
        <f t="shared" si="67"/>
        <v>0.18268883944365299</v>
      </c>
      <c r="Q198" s="45">
        <f t="shared" si="71"/>
        <v>8.2100000000000009</v>
      </c>
      <c r="R198" s="45">
        <f t="shared" si="72"/>
        <v>8.8460658129793028</v>
      </c>
    </row>
    <row r="199" spans="1:18" x14ac:dyDescent="0.2">
      <c r="A199" s="45"/>
      <c r="B199" s="45"/>
      <c r="C199" s="45">
        <v>9</v>
      </c>
      <c r="D199" s="45">
        <v>4.88</v>
      </c>
      <c r="E199" s="45">
        <v>2668</v>
      </c>
      <c r="F199" s="45">
        <v>2065</v>
      </c>
      <c r="G199" s="45">
        <v>512</v>
      </c>
      <c r="H199" s="45">
        <f t="shared" si="64"/>
        <v>603</v>
      </c>
      <c r="I199" s="45">
        <f t="shared" si="65"/>
        <v>55.606346242803028</v>
      </c>
      <c r="J199" s="45">
        <v>0</v>
      </c>
      <c r="K199" s="45">
        <f t="shared" si="68"/>
        <v>55.606346242803028</v>
      </c>
      <c r="L199" s="45">
        <f t="shared" si="69"/>
        <v>75.375</v>
      </c>
      <c r="M199" s="45">
        <f t="shared" si="70"/>
        <v>17.860054608844699</v>
      </c>
      <c r="N199" s="45">
        <f t="shared" si="66"/>
        <v>5.0463717448067662</v>
      </c>
      <c r="O199" s="45">
        <f t="shared" si="67"/>
        <v>0.16637174480676631</v>
      </c>
      <c r="Q199" s="45">
        <f t="shared" si="71"/>
        <v>10.33</v>
      </c>
      <c r="R199" s="45">
        <f t="shared" si="72"/>
        <v>10.990760747645643</v>
      </c>
    </row>
    <row r="200" spans="1:18" x14ac:dyDescent="0.2">
      <c r="A200" s="45"/>
      <c r="B200" s="45"/>
      <c r="C200" s="45">
        <v>10</v>
      </c>
      <c r="D200" s="45">
        <v>5.73</v>
      </c>
      <c r="E200" s="45">
        <v>2810</v>
      </c>
      <c r="F200" s="45">
        <v>2065</v>
      </c>
      <c r="G200" s="45">
        <v>512</v>
      </c>
      <c r="H200" s="45">
        <f t="shared" si="64"/>
        <v>745</v>
      </c>
      <c r="I200" s="45">
        <f t="shared" si="65"/>
        <v>57.443125454965852</v>
      </c>
      <c r="J200" s="45">
        <v>0</v>
      </c>
      <c r="K200" s="45">
        <f t="shared" si="68"/>
        <v>57.443125454965852</v>
      </c>
      <c r="L200" s="45">
        <f t="shared" si="69"/>
        <v>93.125</v>
      </c>
      <c r="M200" s="45">
        <f t="shared" si="70"/>
        <v>18.778444214926111</v>
      </c>
      <c r="N200" s="45">
        <f t="shared" si="66"/>
        <v>5.9471994026466923</v>
      </c>
      <c r="O200" s="45">
        <f t="shared" si="67"/>
        <v>0.21719940264669191</v>
      </c>
      <c r="Q200" s="45">
        <f t="shared" si="71"/>
        <v>11.18</v>
      </c>
      <c r="R200" s="45">
        <f t="shared" si="72"/>
        <v>11.909150353727055</v>
      </c>
    </row>
    <row r="201" spans="1:18" x14ac:dyDescent="0.2">
      <c r="A201" s="45"/>
      <c r="B201" s="45"/>
      <c r="C201" s="45">
        <v>11</v>
      </c>
      <c r="D201" s="45">
        <v>6.8</v>
      </c>
      <c r="E201" s="45">
        <v>3030</v>
      </c>
      <c r="F201" s="45">
        <v>2065</v>
      </c>
      <c r="G201" s="45">
        <v>512</v>
      </c>
      <c r="H201" s="45">
        <f t="shared" si="64"/>
        <v>965</v>
      </c>
      <c r="I201" s="45">
        <f t="shared" si="65"/>
        <v>59.690546266875856</v>
      </c>
      <c r="J201" s="45">
        <v>0</v>
      </c>
      <c r="K201" s="45">
        <f t="shared" si="68"/>
        <v>59.690546266875856</v>
      </c>
      <c r="L201" s="45">
        <f t="shared" si="69"/>
        <v>120.625</v>
      </c>
      <c r="M201" s="45">
        <f t="shared" si="70"/>
        <v>19.90215462088111</v>
      </c>
      <c r="N201" s="45">
        <f t="shared" si="66"/>
        <v>7.0494216037514548</v>
      </c>
      <c r="O201" s="45">
        <f t="shared" si="67"/>
        <v>0.24942160375145495</v>
      </c>
      <c r="Q201" s="45">
        <f t="shared" si="71"/>
        <v>12.25</v>
      </c>
      <c r="R201" s="45">
        <f t="shared" si="72"/>
        <v>13.032860759682054</v>
      </c>
    </row>
    <row r="202" spans="1:18" x14ac:dyDescent="0.2">
      <c r="A202" s="45"/>
      <c r="B202" s="45"/>
      <c r="C202" s="45">
        <v>12</v>
      </c>
      <c r="D202" s="45">
        <v>8.02</v>
      </c>
      <c r="E202" s="45">
        <v>3347</v>
      </c>
      <c r="F202" s="45">
        <v>2065</v>
      </c>
      <c r="G202" s="45">
        <v>510</v>
      </c>
      <c r="H202" s="45">
        <f t="shared" si="64"/>
        <v>1282</v>
      </c>
      <c r="I202" s="45">
        <f t="shared" si="65"/>
        <v>62.157760503655972</v>
      </c>
      <c r="J202" s="45">
        <v>0</v>
      </c>
      <c r="K202" s="45">
        <f t="shared" si="68"/>
        <v>62.157760503655972</v>
      </c>
      <c r="L202" s="45">
        <f t="shared" si="69"/>
        <v>160.25</v>
      </c>
      <c r="M202" s="45">
        <f t="shared" si="70"/>
        <v>21.135761739271167</v>
      </c>
      <c r="N202" s="45">
        <f t="shared" si="66"/>
        <v>8.2594390122623551</v>
      </c>
      <c r="O202" s="45">
        <f t="shared" si="67"/>
        <v>0.23943901226235553</v>
      </c>
      <c r="Q202" s="45">
        <f t="shared" si="71"/>
        <v>13.469999999999999</v>
      </c>
      <c r="R202" s="45">
        <f t="shared" si="72"/>
        <v>14.266467878072111</v>
      </c>
    </row>
    <row r="203" spans="1:18" x14ac:dyDescent="0.2">
      <c r="A203" s="45"/>
      <c r="B203" s="45"/>
      <c r="C203" s="45">
        <v>13</v>
      </c>
      <c r="D203" s="45">
        <v>9.0299999999999994</v>
      </c>
      <c r="E203" s="45">
        <v>3715</v>
      </c>
      <c r="F203" s="45">
        <v>2065</v>
      </c>
      <c r="G203" s="45">
        <v>510</v>
      </c>
      <c r="H203" s="45">
        <f t="shared" si="64"/>
        <v>1650</v>
      </c>
      <c r="I203" s="45">
        <f t="shared" si="65"/>
        <v>64.34967888427812</v>
      </c>
      <c r="J203" s="45">
        <v>0</v>
      </c>
      <c r="K203" s="45">
        <f t="shared" si="68"/>
        <v>64.34967888427812</v>
      </c>
      <c r="L203" s="45">
        <f t="shared" si="69"/>
        <v>206.25</v>
      </c>
      <c r="M203" s="45">
        <f t="shared" si="70"/>
        <v>22.231720929582245</v>
      </c>
      <c r="N203" s="45">
        <f t="shared" si="66"/>
        <v>9.3344406716436659</v>
      </c>
      <c r="O203" s="45">
        <f t="shared" si="67"/>
        <v>0.30444067164366651</v>
      </c>
      <c r="Q203" s="45">
        <f t="shared" si="71"/>
        <v>14.48</v>
      </c>
      <c r="R203" s="45">
        <f t="shared" si="72"/>
        <v>15.362427068383189</v>
      </c>
    </row>
    <row r="204" spans="1:18" x14ac:dyDescent="0.2">
      <c r="A204" s="45"/>
      <c r="B204" s="45"/>
      <c r="C204" s="45">
        <v>14</v>
      </c>
      <c r="D204" s="45">
        <v>10.199999999999999</v>
      </c>
      <c r="E204" s="45">
        <v>4240</v>
      </c>
      <c r="F204" s="45">
        <v>2065</v>
      </c>
      <c r="G204" s="45">
        <v>511</v>
      </c>
      <c r="H204" s="45">
        <f t="shared" si="64"/>
        <v>2175</v>
      </c>
      <c r="I204" s="45">
        <f t="shared" si="65"/>
        <v>66.749185225813122</v>
      </c>
      <c r="J204" s="45">
        <v>0</v>
      </c>
      <c r="K204" s="45">
        <f t="shared" si="68"/>
        <v>66.749185225813122</v>
      </c>
      <c r="L204" s="45">
        <f t="shared" si="69"/>
        <v>271.875</v>
      </c>
      <c r="M204" s="45">
        <f t="shared" si="70"/>
        <v>23.431474100349746</v>
      </c>
      <c r="N204" s="45">
        <f t="shared" si="66"/>
        <v>10.511251506230469</v>
      </c>
      <c r="O204" s="45">
        <f t="shared" si="67"/>
        <v>0.31125150623046949</v>
      </c>
      <c r="Q204" s="45">
        <f t="shared" si="71"/>
        <v>15.649999999999999</v>
      </c>
      <c r="R204" s="45">
        <f t="shared" si="72"/>
        <v>16.562180239150692</v>
      </c>
    </row>
    <row r="205" spans="1:18" x14ac:dyDescent="0.2">
      <c r="A205" s="45"/>
      <c r="B205" s="45"/>
      <c r="C205" s="45">
        <v>15</v>
      </c>
      <c r="D205" s="45">
        <v>11.2</v>
      </c>
      <c r="E205" s="45">
        <v>4840</v>
      </c>
      <c r="F205" s="45">
        <v>2065</v>
      </c>
      <c r="G205" s="45">
        <v>511</v>
      </c>
      <c r="H205" s="45">
        <f t="shared" si="64"/>
        <v>2775</v>
      </c>
      <c r="I205" s="45">
        <f t="shared" si="65"/>
        <v>68.865259749173902</v>
      </c>
      <c r="J205" s="45">
        <v>0</v>
      </c>
      <c r="K205" s="45">
        <f t="shared" si="68"/>
        <v>68.865259749173902</v>
      </c>
      <c r="L205" s="45">
        <f t="shared" si="69"/>
        <v>346.875</v>
      </c>
      <c r="M205" s="45">
        <f t="shared" si="70"/>
        <v>24.489511362030136</v>
      </c>
      <c r="N205" s="45">
        <f>E$156*M205+F$156</f>
        <v>11.549056400836847</v>
      </c>
      <c r="O205" s="45">
        <f t="shared" si="67"/>
        <v>0.3490564008368473</v>
      </c>
      <c r="Q205" s="45">
        <f t="shared" si="71"/>
        <v>16.649999999999999</v>
      </c>
      <c r="R205" s="45">
        <f t="shared" si="72"/>
        <v>17.620217500831082</v>
      </c>
    </row>
    <row r="206" spans="1:18" x14ac:dyDescent="0.2">
      <c r="A206" s="36"/>
      <c r="B206" s="36"/>
      <c r="C206" s="36">
        <v>16</v>
      </c>
      <c r="D206" s="36">
        <v>12.31</v>
      </c>
      <c r="E206" s="36">
        <v>2305</v>
      </c>
      <c r="F206" s="36">
        <v>2065</v>
      </c>
      <c r="G206" s="36">
        <v>511</v>
      </c>
      <c r="H206" s="36">
        <f t="shared" si="64"/>
        <v>240</v>
      </c>
      <c r="I206" s="36">
        <f t="shared" si="65"/>
        <v>47.60422483423212</v>
      </c>
      <c r="J206" s="36">
        <v>21</v>
      </c>
      <c r="K206" s="36">
        <f t="shared" si="68"/>
        <v>68.604224834232127</v>
      </c>
      <c r="L206" s="36">
        <f t="shared" si="69"/>
        <v>30</v>
      </c>
      <c r="M206" s="36">
        <f t="shared" si="70"/>
        <v>13.858993904559245</v>
      </c>
      <c r="N206" s="36">
        <f>E$155*M206+F$155</f>
        <v>12.422354988543756</v>
      </c>
      <c r="O206" s="36">
        <f t="shared" si="67"/>
        <v>0.11235498854375514</v>
      </c>
      <c r="Q206" s="45">
        <f t="shared" si="71"/>
        <v>17.760000000000002</v>
      </c>
      <c r="R206" s="45">
        <f t="shared" si="72"/>
        <v>6.9897000433601892</v>
      </c>
    </row>
    <row r="207" spans="1:18" x14ac:dyDescent="0.2">
      <c r="A207" s="45"/>
      <c r="B207" s="45"/>
      <c r="C207" s="45">
        <v>17</v>
      </c>
      <c r="D207" s="45">
        <v>13.51</v>
      </c>
      <c r="E207" s="45">
        <v>2391</v>
      </c>
      <c r="F207" s="45">
        <v>2065</v>
      </c>
      <c r="G207" s="45">
        <v>512</v>
      </c>
      <c r="H207" s="45">
        <f t="shared" si="64"/>
        <v>326</v>
      </c>
      <c r="I207" s="45">
        <f t="shared" si="65"/>
        <v>50.26435200135878</v>
      </c>
      <c r="J207" s="45">
        <v>21</v>
      </c>
      <c r="K207" s="45">
        <f t="shared" si="68"/>
        <v>71.264352001358787</v>
      </c>
      <c r="L207" s="45">
        <f t="shared" si="69"/>
        <v>40.75</v>
      </c>
      <c r="M207" s="45">
        <f t="shared" si="70"/>
        <v>15.189057488122572</v>
      </c>
      <c r="N207" s="36">
        <f t="shared" ref="N207:N214" si="73">E$155*M207+F$155</f>
        <v>13.68516939736039</v>
      </c>
      <c r="O207" s="45">
        <f t="shared" si="67"/>
        <v>0.17516939736039028</v>
      </c>
      <c r="Q207" s="45">
        <f t="shared" si="71"/>
        <v>18.96</v>
      </c>
      <c r="R207" s="45">
        <f t="shared" si="72"/>
        <v>8.3197636269235158</v>
      </c>
    </row>
    <row r="208" spans="1:18" x14ac:dyDescent="0.2">
      <c r="A208" s="45"/>
      <c r="B208" s="45"/>
      <c r="C208" s="45">
        <v>18</v>
      </c>
      <c r="D208" s="45">
        <v>14.62</v>
      </c>
      <c r="E208" s="45">
        <v>2490</v>
      </c>
      <c r="F208" s="45">
        <v>2065</v>
      </c>
      <c r="G208" s="45">
        <v>511</v>
      </c>
      <c r="H208" s="45">
        <f t="shared" si="64"/>
        <v>425</v>
      </c>
      <c r="I208" s="45">
        <f t="shared" si="65"/>
        <v>52.567778601006232</v>
      </c>
      <c r="J208" s="45">
        <v>21</v>
      </c>
      <c r="K208" s="45">
        <f t="shared" si="68"/>
        <v>73.567778601006239</v>
      </c>
      <c r="L208" s="45">
        <f t="shared" si="69"/>
        <v>53.125</v>
      </c>
      <c r="M208" s="45">
        <f t="shared" si="70"/>
        <v>16.340770787946298</v>
      </c>
      <c r="N208" s="36">
        <f t="shared" si="73"/>
        <v>14.778651068324361</v>
      </c>
      <c r="O208" s="45">
        <f t="shared" si="67"/>
        <v>0.15865106832436204</v>
      </c>
      <c r="Q208" s="45">
        <f t="shared" si="71"/>
        <v>20.07</v>
      </c>
      <c r="R208" s="45">
        <f t="shared" si="72"/>
        <v>9.4714769267472416</v>
      </c>
    </row>
    <row r="209" spans="1:24" x14ac:dyDescent="0.2">
      <c r="A209" s="45"/>
      <c r="B209" s="45"/>
      <c r="C209" s="45">
        <v>19</v>
      </c>
      <c r="D209" s="45">
        <v>15.81</v>
      </c>
      <c r="E209" s="45">
        <v>2630</v>
      </c>
      <c r="F209" s="45">
        <v>2065</v>
      </c>
      <c r="G209" s="45">
        <v>513</v>
      </c>
      <c r="H209" s="45">
        <f t="shared" si="64"/>
        <v>565</v>
      </c>
      <c r="I209" s="45">
        <f t="shared" si="65"/>
        <v>55.040968956388774</v>
      </c>
      <c r="J209" s="45">
        <v>21</v>
      </c>
      <c r="K209" s="45">
        <f t="shared" si="68"/>
        <v>76.040968956388781</v>
      </c>
      <c r="L209" s="45">
        <f t="shared" si="69"/>
        <v>70.625</v>
      </c>
      <c r="M209" s="45">
        <f t="shared" si="70"/>
        <v>17.577365965637568</v>
      </c>
      <c r="N209" s="36">
        <f t="shared" si="73"/>
        <v>15.952722915384562</v>
      </c>
      <c r="O209" s="45">
        <f t="shared" si="67"/>
        <v>0.14272291538456194</v>
      </c>
      <c r="Q209" s="45">
        <f t="shared" si="71"/>
        <v>21.26</v>
      </c>
      <c r="R209" s="45">
        <f t="shared" si="72"/>
        <v>10.708072104438513</v>
      </c>
    </row>
    <row r="210" spans="1:24" x14ac:dyDescent="0.2">
      <c r="A210" s="45" t="s">
        <v>135</v>
      </c>
      <c r="B210" s="45"/>
      <c r="C210" s="45">
        <v>20</v>
      </c>
      <c r="D210" s="45">
        <v>16.600000000000001</v>
      </c>
      <c r="E210" s="45">
        <v>2757</v>
      </c>
      <c r="F210" s="45">
        <v>2065</v>
      </c>
      <c r="G210" s="45">
        <v>513</v>
      </c>
      <c r="H210" s="45">
        <f t="shared" si="64"/>
        <v>692</v>
      </c>
      <c r="I210" s="45">
        <f t="shared" si="65"/>
        <v>56.802121889135158</v>
      </c>
      <c r="J210" s="45">
        <v>21</v>
      </c>
      <c r="K210" s="45">
        <f t="shared" si="68"/>
        <v>77.802121889135151</v>
      </c>
      <c r="L210" s="45">
        <f t="shared" si="69"/>
        <v>86.5</v>
      </c>
      <c r="M210" s="45">
        <f t="shared" si="70"/>
        <v>18.457942432010761</v>
      </c>
      <c r="N210" s="36">
        <f t="shared" si="73"/>
        <v>16.788776667658396</v>
      </c>
      <c r="O210" s="45">
        <f t="shared" si="67"/>
        <v>0.18877666765839507</v>
      </c>
      <c r="Q210" s="45">
        <f t="shared" si="71"/>
        <v>22.05</v>
      </c>
      <c r="R210" s="45">
        <f t="shared" si="72"/>
        <v>11.588648570811705</v>
      </c>
    </row>
    <row r="211" spans="1:24" x14ac:dyDescent="0.2">
      <c r="A211" s="45">
        <v>17.04</v>
      </c>
      <c r="B211" s="45">
        <v>2825</v>
      </c>
      <c r="C211" s="45">
        <v>21</v>
      </c>
      <c r="D211" s="45">
        <v>17.78</v>
      </c>
      <c r="E211" s="45">
        <v>2975</v>
      </c>
      <c r="F211" s="45">
        <v>2065</v>
      </c>
      <c r="G211" s="45">
        <v>512</v>
      </c>
      <c r="H211" s="45">
        <f t="shared" si="64"/>
        <v>910</v>
      </c>
      <c r="I211" s="45">
        <f t="shared" si="65"/>
        <v>59.18082784642187</v>
      </c>
      <c r="J211" s="45">
        <v>21</v>
      </c>
      <c r="K211" s="45">
        <f t="shared" si="68"/>
        <v>80.180827846421863</v>
      </c>
      <c r="L211" s="45">
        <f t="shared" si="69"/>
        <v>113.75</v>
      </c>
      <c r="M211" s="45">
        <f t="shared" si="70"/>
        <v>19.64729541065412</v>
      </c>
      <c r="N211" s="36">
        <f t="shared" si="73"/>
        <v>17.917994922454941</v>
      </c>
      <c r="O211" s="45">
        <f t="shared" si="67"/>
        <v>0.13799492245493994</v>
      </c>
      <c r="Q211" s="45">
        <f t="shared" si="71"/>
        <v>23.23</v>
      </c>
      <c r="R211" s="45">
        <f t="shared" si="72"/>
        <v>12.778001549455064</v>
      </c>
    </row>
    <row r="212" spans="1:24" x14ac:dyDescent="0.2">
      <c r="A212" s="45"/>
      <c r="B212" s="45"/>
      <c r="C212" s="45">
        <v>22</v>
      </c>
      <c r="D212" s="45">
        <v>18.88</v>
      </c>
      <c r="E212" s="45">
        <v>3272</v>
      </c>
      <c r="F212" s="45">
        <v>2065</v>
      </c>
      <c r="G212" s="45">
        <v>513</v>
      </c>
      <c r="H212" s="45">
        <f t="shared" si="64"/>
        <v>1207</v>
      </c>
      <c r="I212" s="45">
        <f t="shared" si="65"/>
        <v>61.634145401946981</v>
      </c>
      <c r="J212" s="45">
        <v>21</v>
      </c>
      <c r="K212" s="45">
        <f t="shared" si="68"/>
        <v>82.634145401946981</v>
      </c>
      <c r="L212" s="45">
        <f t="shared" si="69"/>
        <v>150.875</v>
      </c>
      <c r="M212" s="45">
        <f t="shared" si="70"/>
        <v>20.873954188416675</v>
      </c>
      <c r="N212" s="36">
        <f t="shared" si="73"/>
        <v>19.082632762632457</v>
      </c>
      <c r="O212" s="45">
        <f t="shared" si="67"/>
        <v>0.202632762632458</v>
      </c>
      <c r="Q212" s="45">
        <f t="shared" si="71"/>
        <v>24.33</v>
      </c>
      <c r="R212" s="45">
        <f t="shared" si="72"/>
        <v>14.00466032721762</v>
      </c>
    </row>
    <row r="213" spans="1:24" x14ac:dyDescent="0.2">
      <c r="A213" s="45"/>
      <c r="B213" s="45"/>
      <c r="C213" s="45">
        <v>23</v>
      </c>
      <c r="D213" s="45">
        <v>19.95</v>
      </c>
      <c r="E213" s="45">
        <v>3678</v>
      </c>
      <c r="F213" s="45">
        <v>2065</v>
      </c>
      <c r="G213" s="45">
        <v>514</v>
      </c>
      <c r="H213" s="45">
        <f t="shared" si="64"/>
        <v>1613</v>
      </c>
      <c r="I213" s="45">
        <f t="shared" si="65"/>
        <v>64.152687347779235</v>
      </c>
      <c r="J213" s="45">
        <v>21</v>
      </c>
      <c r="K213" s="45">
        <f t="shared" si="68"/>
        <v>85.152687347779235</v>
      </c>
      <c r="L213" s="45">
        <f t="shared" si="69"/>
        <v>201.625</v>
      </c>
      <c r="M213" s="45">
        <f t="shared" si="70"/>
        <v>22.133225161332799</v>
      </c>
      <c r="N213" s="36">
        <f t="shared" si="73"/>
        <v>20.278233896935152</v>
      </c>
      <c r="O213" s="45">
        <f t="shared" si="67"/>
        <v>0.32823389693515281</v>
      </c>
      <c r="Q213" s="45">
        <f t="shared" si="71"/>
        <v>25.4</v>
      </c>
      <c r="R213" s="45">
        <f t="shared" si="72"/>
        <v>15.263931300133743</v>
      </c>
    </row>
    <row r="214" spans="1:24" x14ac:dyDescent="0.2">
      <c r="A214" s="45"/>
      <c r="B214" s="45"/>
      <c r="C214" s="45">
        <v>24</v>
      </c>
      <c r="D214" s="45">
        <v>21.46</v>
      </c>
      <c r="E214" s="45">
        <v>4450</v>
      </c>
      <c r="F214" s="45">
        <v>2065</v>
      </c>
      <c r="G214" s="45">
        <v>513</v>
      </c>
      <c r="H214" s="45">
        <f t="shared" si="64"/>
        <v>2385</v>
      </c>
      <c r="I214" s="45">
        <f t="shared" si="65"/>
        <v>67.549767667522659</v>
      </c>
      <c r="J214" s="45">
        <v>21</v>
      </c>
      <c r="K214" s="45">
        <f t="shared" si="68"/>
        <v>88.549767667522659</v>
      </c>
      <c r="L214" s="45">
        <f t="shared" si="69"/>
        <v>298.125</v>
      </c>
      <c r="M214" s="45">
        <f t="shared" si="70"/>
        <v>23.831765321204511</v>
      </c>
      <c r="N214" s="36">
        <f t="shared" si="73"/>
        <v>21.890894385009918</v>
      </c>
      <c r="O214" s="45">
        <f t="shared" si="67"/>
        <v>0.43089438500991761</v>
      </c>
      <c r="Q214" s="45">
        <f t="shared" si="71"/>
        <v>26.91</v>
      </c>
      <c r="R214" s="45">
        <f t="shared" si="72"/>
        <v>16.962471460005453</v>
      </c>
    </row>
    <row r="218" spans="1:24" x14ac:dyDescent="0.2">
      <c r="A218" s="9" t="s">
        <v>136</v>
      </c>
      <c r="B218" s="45" t="s">
        <v>7</v>
      </c>
      <c r="C218" s="45" t="s">
        <v>3</v>
      </c>
      <c r="D218" s="45" t="s">
        <v>5</v>
      </c>
      <c r="E218" s="45" t="s">
        <v>4</v>
      </c>
      <c r="F218" s="45" t="s">
        <v>6</v>
      </c>
      <c r="G218" s="45" t="s">
        <v>8</v>
      </c>
      <c r="H218" s="45" t="s">
        <v>10</v>
      </c>
      <c r="I218" s="45" t="s">
        <v>11</v>
      </c>
      <c r="J218" s="45" t="s">
        <v>35</v>
      </c>
      <c r="K218" s="45" t="s">
        <v>36</v>
      </c>
      <c r="L218" s="45" t="s">
        <v>56</v>
      </c>
      <c r="M218" s="45" t="s">
        <v>11</v>
      </c>
      <c r="N218" s="45"/>
      <c r="O218" s="45" t="s">
        <v>57</v>
      </c>
      <c r="T218" s="9"/>
    </row>
    <row r="219" spans="1:24" x14ac:dyDescent="0.2">
      <c r="A219" s="45"/>
      <c r="B219" s="45"/>
      <c r="C219" s="45">
        <v>0</v>
      </c>
      <c r="D219" s="45">
        <v>-4.8899999999999997</v>
      </c>
      <c r="E219" s="45">
        <v>2124</v>
      </c>
      <c r="F219" s="45">
        <v>2065</v>
      </c>
      <c r="G219" s="45">
        <v>509</v>
      </c>
      <c r="H219" s="45">
        <f t="shared" ref="H219:H243" si="74">E219-F219</f>
        <v>59</v>
      </c>
      <c r="I219" s="45">
        <f t="shared" ref="I219:I243" si="75">20*LOG10(H219)</f>
        <v>35.417040232842886</v>
      </c>
      <c r="J219" s="45">
        <v>0</v>
      </c>
      <c r="K219" s="45">
        <f>I219+J219</f>
        <v>35.417040232842886</v>
      </c>
      <c r="L219" s="45">
        <f>H219/8</f>
        <v>7.375</v>
      </c>
      <c r="M219" s="45">
        <f>10*LOG10(L219*830/1024)</f>
        <v>7.7654016038646256</v>
      </c>
      <c r="N219" s="45">
        <f t="shared" ref="N219:N233" si="76">E$156*M219+F$156</f>
        <v>-4.8552457854517881</v>
      </c>
      <c r="O219" s="45">
        <f t="shared" ref="O219:O243" si="77">N219-D219</f>
        <v>3.4754214548211593E-2</v>
      </c>
      <c r="Q219" s="1">
        <f>D219-D$219</f>
        <v>0</v>
      </c>
      <c r="R219" s="1">
        <f>M219-M$219</f>
        <v>0</v>
      </c>
    </row>
    <row r="220" spans="1:24" x14ac:dyDescent="0.2">
      <c r="A220" s="45"/>
      <c r="B220" s="45"/>
      <c r="C220" s="45">
        <v>1</v>
      </c>
      <c r="D220" s="45">
        <v>-3.8</v>
      </c>
      <c r="E220" s="45">
        <v>2142</v>
      </c>
      <c r="F220" s="45">
        <v>2065</v>
      </c>
      <c r="G220" s="45">
        <v>510</v>
      </c>
      <c r="H220" s="45">
        <f t="shared" si="74"/>
        <v>77</v>
      </c>
      <c r="I220" s="45">
        <f t="shared" si="75"/>
        <v>37.729814503449639</v>
      </c>
      <c r="J220" s="45">
        <v>0</v>
      </c>
      <c r="K220" s="45">
        <f t="shared" ref="K220:K243" si="78">I220+J220</f>
        <v>37.729814503449639</v>
      </c>
      <c r="L220" s="45">
        <f t="shared" ref="L220:L243" si="79">H220/8</f>
        <v>9.625</v>
      </c>
      <c r="M220" s="45">
        <f t="shared" ref="M220:M243" si="80">10*LOG10(L220*830/1024)</f>
        <v>8.9217887391680026</v>
      </c>
      <c r="N220" s="45">
        <f t="shared" si="76"/>
        <v>-3.7209717172855399</v>
      </c>
      <c r="O220" s="45">
        <f t="shared" si="77"/>
        <v>7.9028282714459941E-2</v>
      </c>
      <c r="Q220" s="45">
        <f t="shared" ref="Q220:Q243" si="81">D220-D$219</f>
        <v>1.0899999999999999</v>
      </c>
      <c r="R220" s="45">
        <f t="shared" ref="R220:R243" si="82">M220-M$219</f>
        <v>1.156387135303377</v>
      </c>
      <c r="T220" s="45"/>
      <c r="U220" s="45"/>
      <c r="V220" s="45"/>
      <c r="W220" s="45"/>
      <c r="X220" s="45"/>
    </row>
    <row r="221" spans="1:24" x14ac:dyDescent="0.2">
      <c r="A221" s="45"/>
      <c r="B221" s="45"/>
      <c r="C221" s="45">
        <v>2</v>
      </c>
      <c r="D221" s="45">
        <v>-2.87</v>
      </c>
      <c r="E221" s="45">
        <v>2160</v>
      </c>
      <c r="F221" s="45">
        <v>2065</v>
      </c>
      <c r="G221" s="45">
        <v>510</v>
      </c>
      <c r="H221" s="45">
        <f t="shared" si="74"/>
        <v>95</v>
      </c>
      <c r="I221" s="45">
        <f t="shared" si="75"/>
        <v>39.554472105776959</v>
      </c>
      <c r="J221" s="45">
        <v>0</v>
      </c>
      <c r="K221" s="45">
        <f t="shared" si="78"/>
        <v>39.554472105776959</v>
      </c>
      <c r="L221" s="45">
        <f t="shared" si="79"/>
        <v>11.875</v>
      </c>
      <c r="M221" s="45">
        <f t="shared" si="80"/>
        <v>9.8341175403316612</v>
      </c>
      <c r="N221" s="45">
        <f t="shared" si="76"/>
        <v>-2.8260889663375597</v>
      </c>
      <c r="O221" s="45">
        <f t="shared" si="77"/>
        <v>4.3911033662440424E-2</v>
      </c>
      <c r="Q221" s="45">
        <f t="shared" si="81"/>
        <v>2.0199999999999996</v>
      </c>
      <c r="R221" s="45">
        <f t="shared" si="82"/>
        <v>2.0687159364670356</v>
      </c>
      <c r="T221" s="45"/>
      <c r="U221" s="45"/>
      <c r="V221" s="45"/>
      <c r="W221" s="45"/>
      <c r="X221" s="45"/>
    </row>
    <row r="222" spans="1:24" x14ac:dyDescent="0.2">
      <c r="A222" s="45"/>
      <c r="B222" s="45"/>
      <c r="C222" s="45">
        <v>3</v>
      </c>
      <c r="D222" s="45">
        <v>-2</v>
      </c>
      <c r="E222" s="45">
        <v>2182</v>
      </c>
      <c r="F222" s="45">
        <v>2065</v>
      </c>
      <c r="G222" s="45">
        <v>510</v>
      </c>
      <c r="H222" s="45">
        <f t="shared" si="74"/>
        <v>117</v>
      </c>
      <c r="I222" s="45">
        <f t="shared" si="75"/>
        <v>41.363717234923236</v>
      </c>
      <c r="J222" s="45">
        <v>0</v>
      </c>
      <c r="K222" s="45">
        <f t="shared" si="78"/>
        <v>41.363717234923236</v>
      </c>
      <c r="L222" s="45">
        <f t="shared" si="79"/>
        <v>14.625</v>
      </c>
      <c r="M222" s="45">
        <f t="shared" si="80"/>
        <v>10.738740104904799</v>
      </c>
      <c r="N222" s="45">
        <f t="shared" si="76"/>
        <v>-1.9387650891100918</v>
      </c>
      <c r="O222" s="45">
        <f t="shared" si="77"/>
        <v>6.1234910889908178E-2</v>
      </c>
      <c r="Q222" s="45">
        <f t="shared" si="81"/>
        <v>2.8899999999999997</v>
      </c>
      <c r="R222" s="45">
        <f t="shared" si="82"/>
        <v>2.9733385010401738</v>
      </c>
      <c r="T222" s="45"/>
      <c r="U222" s="45"/>
      <c r="V222" s="45"/>
      <c r="W222" s="45"/>
      <c r="X222" s="45"/>
    </row>
    <row r="223" spans="1:24" x14ac:dyDescent="0.2">
      <c r="A223" s="45"/>
      <c r="B223" s="45"/>
      <c r="C223" s="45">
        <v>4</v>
      </c>
      <c r="D223" s="45">
        <v>-0.93</v>
      </c>
      <c r="E223" s="45">
        <v>2216</v>
      </c>
      <c r="F223" s="45">
        <v>2065</v>
      </c>
      <c r="G223" s="45">
        <v>510</v>
      </c>
      <c r="H223" s="45">
        <f t="shared" si="74"/>
        <v>151</v>
      </c>
      <c r="I223" s="45">
        <f t="shared" si="75"/>
        <v>43.579538945863384</v>
      </c>
      <c r="J223" s="45">
        <v>0</v>
      </c>
      <c r="K223" s="45">
        <f t="shared" si="78"/>
        <v>43.579538945863384</v>
      </c>
      <c r="L223" s="45">
        <f t="shared" si="79"/>
        <v>18.875</v>
      </c>
      <c r="M223" s="45">
        <f t="shared" si="80"/>
        <v>11.846650960374879</v>
      </c>
      <c r="N223" s="45">
        <f t="shared" si="76"/>
        <v>-0.85204031084635901</v>
      </c>
      <c r="O223" s="45">
        <f t="shared" si="77"/>
        <v>7.7959689153641043E-2</v>
      </c>
      <c r="Q223" s="45">
        <f t="shared" si="81"/>
        <v>3.9599999999999995</v>
      </c>
      <c r="R223" s="45">
        <f t="shared" si="82"/>
        <v>4.081249356510253</v>
      </c>
      <c r="T223" s="45"/>
      <c r="U223" s="45"/>
      <c r="V223" s="45"/>
      <c r="W223" s="45"/>
      <c r="X223" s="45"/>
    </row>
    <row r="224" spans="1:24" x14ac:dyDescent="0.2">
      <c r="A224" s="45"/>
      <c r="B224" s="45"/>
      <c r="C224" s="45">
        <v>5</v>
      </c>
      <c r="D224" s="45">
        <v>0</v>
      </c>
      <c r="E224" s="45">
        <v>2257</v>
      </c>
      <c r="F224" s="45">
        <v>2065</v>
      </c>
      <c r="G224" s="45">
        <v>510</v>
      </c>
      <c r="H224" s="45">
        <f t="shared" si="74"/>
        <v>192</v>
      </c>
      <c r="I224" s="45">
        <f t="shared" si="75"/>
        <v>45.666024574070995</v>
      </c>
      <c r="J224" s="45">
        <v>0</v>
      </c>
      <c r="K224" s="45">
        <f t="shared" si="78"/>
        <v>45.666024574070995</v>
      </c>
      <c r="L224" s="45">
        <f t="shared" si="79"/>
        <v>24</v>
      </c>
      <c r="M224" s="45">
        <f t="shared" si="80"/>
        <v>12.889893774478679</v>
      </c>
      <c r="N224" s="45">
        <f t="shared" si="76"/>
        <v>0.1712530436998918</v>
      </c>
      <c r="O224" s="45">
        <f t="shared" si="77"/>
        <v>0.1712530436998918</v>
      </c>
      <c r="Q224" s="45">
        <f t="shared" si="81"/>
        <v>4.8899999999999997</v>
      </c>
      <c r="R224" s="45">
        <f t="shared" si="82"/>
        <v>5.1244921706140536</v>
      </c>
      <c r="T224" s="45"/>
      <c r="U224" s="45"/>
      <c r="V224" s="45"/>
      <c r="W224" s="45"/>
      <c r="X224" s="45"/>
    </row>
    <row r="225" spans="1:24" x14ac:dyDescent="0.2">
      <c r="A225" s="45"/>
      <c r="B225" s="45"/>
      <c r="C225" s="45">
        <v>6</v>
      </c>
      <c r="D225" s="45">
        <v>1.1399999999999999</v>
      </c>
      <c r="E225" s="45">
        <v>2315</v>
      </c>
      <c r="F225" s="45">
        <v>2065</v>
      </c>
      <c r="G225" s="45">
        <v>510</v>
      </c>
      <c r="H225" s="45">
        <f t="shared" si="74"/>
        <v>250</v>
      </c>
      <c r="I225" s="45">
        <f t="shared" si="75"/>
        <v>47.95880017344075</v>
      </c>
      <c r="J225" s="45">
        <v>0</v>
      </c>
      <c r="K225" s="45">
        <f t="shared" si="78"/>
        <v>47.95880017344075</v>
      </c>
      <c r="L225" s="45">
        <f t="shared" si="79"/>
        <v>31.25</v>
      </c>
      <c r="M225" s="45">
        <f t="shared" si="80"/>
        <v>14.03628157416356</v>
      </c>
      <c r="N225" s="45">
        <f t="shared" si="76"/>
        <v>1.2957189890111795</v>
      </c>
      <c r="O225" s="45">
        <f t="shared" si="77"/>
        <v>0.15571898901117964</v>
      </c>
      <c r="Q225" s="45">
        <f t="shared" si="81"/>
        <v>6.0299999999999994</v>
      </c>
      <c r="R225" s="45">
        <f t="shared" si="82"/>
        <v>6.2708799702989344</v>
      </c>
      <c r="T225" s="45"/>
      <c r="U225" s="45"/>
      <c r="V225" s="45"/>
      <c r="W225" s="45"/>
      <c r="X225" s="45"/>
    </row>
    <row r="226" spans="1:24" x14ac:dyDescent="0.2">
      <c r="A226" s="45"/>
      <c r="B226" s="45"/>
      <c r="C226" s="45">
        <v>7</v>
      </c>
      <c r="D226" s="45">
        <v>2.2000000000000002</v>
      </c>
      <c r="E226" s="45">
        <v>2393</v>
      </c>
      <c r="F226" s="45">
        <v>2065</v>
      </c>
      <c r="G226" s="45">
        <v>510</v>
      </c>
      <c r="H226" s="45">
        <f t="shared" si="74"/>
        <v>328</v>
      </c>
      <c r="I226" s="45">
        <f t="shared" si="75"/>
        <v>50.317476874233584</v>
      </c>
      <c r="J226" s="45">
        <v>0</v>
      </c>
      <c r="K226" s="45">
        <f t="shared" si="78"/>
        <v>50.317476874233584</v>
      </c>
      <c r="L226" s="45">
        <f t="shared" si="79"/>
        <v>41</v>
      </c>
      <c r="M226" s="45">
        <f t="shared" si="80"/>
        <v>15.215619924559975</v>
      </c>
      <c r="N226" s="45">
        <f t="shared" si="76"/>
        <v>2.4525053865852691</v>
      </c>
      <c r="O226" s="45">
        <f t="shared" si="77"/>
        <v>0.25250538658526889</v>
      </c>
      <c r="Q226" s="45">
        <f t="shared" si="81"/>
        <v>7.09</v>
      </c>
      <c r="R226" s="45">
        <f t="shared" si="82"/>
        <v>7.4502183206953498</v>
      </c>
      <c r="T226" s="45"/>
      <c r="U226" s="45"/>
      <c r="V226" s="45"/>
      <c r="W226" s="45"/>
      <c r="X226" s="45"/>
    </row>
    <row r="227" spans="1:24" x14ac:dyDescent="0.2">
      <c r="A227" s="45"/>
      <c r="B227" s="45"/>
      <c r="C227" s="45">
        <v>8</v>
      </c>
      <c r="D227" s="45">
        <v>3.3</v>
      </c>
      <c r="E227" s="45">
        <v>2494</v>
      </c>
      <c r="F227" s="45">
        <v>2065</v>
      </c>
      <c r="G227" s="45">
        <v>512</v>
      </c>
      <c r="H227" s="45">
        <f t="shared" si="74"/>
        <v>429</v>
      </c>
      <c r="I227" s="45">
        <f t="shared" si="75"/>
        <v>52.649145843694491</v>
      </c>
      <c r="J227" s="45">
        <v>0</v>
      </c>
      <c r="K227" s="45">
        <f t="shared" si="78"/>
        <v>52.649145843694491</v>
      </c>
      <c r="L227" s="45">
        <f t="shared" si="79"/>
        <v>53.625</v>
      </c>
      <c r="M227" s="45">
        <f t="shared" si="80"/>
        <v>16.381454409290427</v>
      </c>
      <c r="N227" s="45">
        <f t="shared" si="76"/>
        <v>3.5960461467968443</v>
      </c>
      <c r="O227" s="45">
        <f t="shared" si="77"/>
        <v>0.29604614679684449</v>
      </c>
      <c r="Q227" s="45">
        <f t="shared" si="81"/>
        <v>8.19</v>
      </c>
      <c r="R227" s="45">
        <f t="shared" si="82"/>
        <v>8.6160528054258023</v>
      </c>
      <c r="T227" s="45"/>
      <c r="U227" s="45"/>
      <c r="V227" s="45"/>
      <c r="W227" s="45"/>
      <c r="X227" s="45"/>
    </row>
    <row r="228" spans="1:24" x14ac:dyDescent="0.2">
      <c r="A228" s="45"/>
      <c r="B228" s="45"/>
      <c r="C228" s="45">
        <v>9</v>
      </c>
      <c r="D228" s="45">
        <v>5.4</v>
      </c>
      <c r="E228" s="45">
        <v>2775</v>
      </c>
      <c r="F228" s="45">
        <v>2065</v>
      </c>
      <c r="G228" s="45">
        <v>512</v>
      </c>
      <c r="H228" s="45">
        <f t="shared" si="74"/>
        <v>710</v>
      </c>
      <c r="I228" s="45">
        <f t="shared" si="75"/>
        <v>57.025166974381506</v>
      </c>
      <c r="J228" s="45">
        <v>0</v>
      </c>
      <c r="K228" s="45">
        <f t="shared" si="78"/>
        <v>57.025166974381506</v>
      </c>
      <c r="L228" s="45">
        <f t="shared" si="79"/>
        <v>88.75</v>
      </c>
      <c r="M228" s="45">
        <f t="shared" si="80"/>
        <v>18.569464974633934</v>
      </c>
      <c r="N228" s="45">
        <f t="shared" si="76"/>
        <v>5.7422163776614532</v>
      </c>
      <c r="O228" s="45">
        <f t="shared" si="77"/>
        <v>0.34221637766145285</v>
      </c>
      <c r="Q228" s="45">
        <f t="shared" si="81"/>
        <v>10.29</v>
      </c>
      <c r="R228" s="45">
        <f t="shared" si="82"/>
        <v>10.80406337076931</v>
      </c>
      <c r="T228" s="45"/>
      <c r="U228" s="45"/>
      <c r="V228" s="45"/>
      <c r="W228" s="45"/>
      <c r="X228" s="45"/>
    </row>
    <row r="229" spans="1:24" x14ac:dyDescent="0.2">
      <c r="A229" s="45"/>
      <c r="B229" s="45"/>
      <c r="C229" s="45">
        <v>10</v>
      </c>
      <c r="D229" s="45">
        <v>6.32</v>
      </c>
      <c r="E229" s="45">
        <v>2940</v>
      </c>
      <c r="F229" s="45">
        <v>2065</v>
      </c>
      <c r="G229" s="45">
        <v>512</v>
      </c>
      <c r="H229" s="45">
        <f t="shared" si="74"/>
        <v>875</v>
      </c>
      <c r="I229" s="45">
        <f t="shared" si="75"/>
        <v>58.840161060446263</v>
      </c>
      <c r="J229" s="45">
        <v>0</v>
      </c>
      <c r="K229" s="45">
        <f t="shared" si="78"/>
        <v>58.840161060446263</v>
      </c>
      <c r="L229" s="45">
        <f t="shared" si="79"/>
        <v>109.375</v>
      </c>
      <c r="M229" s="45">
        <f t="shared" si="80"/>
        <v>19.476962017666317</v>
      </c>
      <c r="N229" s="45">
        <f t="shared" si="76"/>
        <v>6.6323597659992473</v>
      </c>
      <c r="O229" s="45">
        <f t="shared" si="77"/>
        <v>0.31235976599924697</v>
      </c>
      <c r="Q229" s="45">
        <f t="shared" si="81"/>
        <v>11.21</v>
      </c>
      <c r="R229" s="45">
        <f t="shared" si="82"/>
        <v>11.711560413801692</v>
      </c>
      <c r="T229" s="45"/>
      <c r="U229" s="45"/>
      <c r="V229" s="45"/>
      <c r="W229" s="45"/>
      <c r="X229" s="45"/>
    </row>
    <row r="230" spans="1:24" x14ac:dyDescent="0.2">
      <c r="A230" s="45"/>
      <c r="B230" s="45"/>
      <c r="C230" s="45">
        <v>11</v>
      </c>
      <c r="D230" s="45">
        <v>7.4</v>
      </c>
      <c r="E230" s="45">
        <v>3203</v>
      </c>
      <c r="F230" s="45">
        <v>2065</v>
      </c>
      <c r="G230" s="45">
        <v>512</v>
      </c>
      <c r="H230" s="45">
        <f t="shared" si="74"/>
        <v>1138</v>
      </c>
      <c r="I230" s="45">
        <f t="shared" si="75"/>
        <v>61.122845241181039</v>
      </c>
      <c r="J230" s="45">
        <v>0</v>
      </c>
      <c r="K230" s="45">
        <f t="shared" si="78"/>
        <v>61.122845241181039</v>
      </c>
      <c r="L230" s="45">
        <f t="shared" si="79"/>
        <v>142.25</v>
      </c>
      <c r="M230" s="45">
        <f t="shared" si="80"/>
        <v>20.618304108033708</v>
      </c>
      <c r="N230" s="45">
        <f t="shared" si="76"/>
        <v>7.7518764888057099</v>
      </c>
      <c r="O230" s="45">
        <f t="shared" si="77"/>
        <v>0.35187648880570954</v>
      </c>
      <c r="Q230" s="45">
        <f t="shared" si="81"/>
        <v>12.29</v>
      </c>
      <c r="R230" s="45">
        <f t="shared" si="82"/>
        <v>12.852902504169084</v>
      </c>
      <c r="T230" s="45"/>
      <c r="U230" s="45"/>
      <c r="V230" s="45"/>
      <c r="W230" s="45"/>
      <c r="X230" s="45"/>
    </row>
    <row r="231" spans="1:24" x14ac:dyDescent="0.2">
      <c r="A231" s="45"/>
      <c r="B231" s="45"/>
      <c r="C231" s="45">
        <v>12</v>
      </c>
      <c r="D231" s="45">
        <v>8.6</v>
      </c>
      <c r="E231" s="45">
        <v>3587</v>
      </c>
      <c r="F231" s="45">
        <v>2065</v>
      </c>
      <c r="G231" s="45">
        <v>510</v>
      </c>
      <c r="H231" s="45">
        <f t="shared" si="74"/>
        <v>1522</v>
      </c>
      <c r="I231" s="45">
        <f t="shared" si="75"/>
        <v>63.64829304869108</v>
      </c>
      <c r="J231" s="45">
        <v>0</v>
      </c>
      <c r="K231" s="45">
        <f t="shared" si="78"/>
        <v>63.64829304869108</v>
      </c>
      <c r="L231" s="45">
        <f t="shared" si="79"/>
        <v>190.25</v>
      </c>
      <c r="M231" s="45">
        <f t="shared" si="80"/>
        <v>21.881028011788722</v>
      </c>
      <c r="N231" s="45">
        <f t="shared" si="76"/>
        <v>8.9904538955901678</v>
      </c>
      <c r="O231" s="45">
        <f t="shared" si="77"/>
        <v>0.39045389559016819</v>
      </c>
      <c r="Q231" s="45">
        <f t="shared" si="81"/>
        <v>13.489999999999998</v>
      </c>
      <c r="R231" s="45">
        <f t="shared" si="82"/>
        <v>14.115626407924097</v>
      </c>
      <c r="T231" s="45"/>
      <c r="U231" s="45"/>
      <c r="V231" s="45"/>
      <c r="W231" s="45"/>
      <c r="X231" s="45"/>
    </row>
    <row r="232" spans="1:24" x14ac:dyDescent="0.2">
      <c r="A232" s="45"/>
      <c r="B232" s="45"/>
      <c r="C232" s="45">
        <v>13</v>
      </c>
      <c r="D232" s="45">
        <v>9.64</v>
      </c>
      <c r="E232" s="45">
        <v>4020</v>
      </c>
      <c r="F232" s="45">
        <v>2065</v>
      </c>
      <c r="G232" s="45">
        <v>510</v>
      </c>
      <c r="H232" s="45">
        <f t="shared" si="74"/>
        <v>1955</v>
      </c>
      <c r="I232" s="45">
        <f t="shared" si="75"/>
        <v>65.822935234637711</v>
      </c>
      <c r="J232" s="45">
        <v>0</v>
      </c>
      <c r="K232" s="45">
        <f t="shared" si="78"/>
        <v>65.822935234637711</v>
      </c>
      <c r="L232" s="45">
        <f t="shared" si="79"/>
        <v>244.375</v>
      </c>
      <c r="M232" s="45">
        <f t="shared" si="80"/>
        <v>22.968349104762037</v>
      </c>
      <c r="N232" s="45">
        <f t="shared" si="76"/>
        <v>10.056982640054496</v>
      </c>
      <c r="O232" s="45">
        <f t="shared" si="77"/>
        <v>0.41698264005449559</v>
      </c>
      <c r="Q232" s="45">
        <f t="shared" si="81"/>
        <v>14.530000000000001</v>
      </c>
      <c r="R232" s="45">
        <f t="shared" si="82"/>
        <v>15.202947500897412</v>
      </c>
      <c r="T232" s="45"/>
      <c r="U232" s="45"/>
      <c r="V232" s="45"/>
      <c r="W232" s="45"/>
      <c r="X232" s="45"/>
    </row>
    <row r="233" spans="1:24" x14ac:dyDescent="0.2">
      <c r="A233" s="45"/>
      <c r="B233" s="45"/>
      <c r="C233" s="45">
        <v>14</v>
      </c>
      <c r="D233" s="45">
        <v>10.8</v>
      </c>
      <c r="E233" s="45">
        <v>4660</v>
      </c>
      <c r="F233" s="45">
        <v>2065</v>
      </c>
      <c r="G233" s="45">
        <v>511</v>
      </c>
      <c r="H233" s="45">
        <f t="shared" si="74"/>
        <v>2595</v>
      </c>
      <c r="I233" s="45">
        <f t="shared" si="75"/>
        <v>68.282747243689542</v>
      </c>
      <c r="J233" s="45">
        <v>0</v>
      </c>
      <c r="K233" s="45">
        <f t="shared" si="78"/>
        <v>68.282747243689542</v>
      </c>
      <c r="L233" s="45">
        <f t="shared" si="79"/>
        <v>324.375</v>
      </c>
      <c r="M233" s="45">
        <f t="shared" si="80"/>
        <v>24.198255109287953</v>
      </c>
      <c r="N233" s="45">
        <f t="shared" si="76"/>
        <v>11.263369709424406</v>
      </c>
      <c r="O233" s="45">
        <f t="shared" si="77"/>
        <v>0.46336970942440558</v>
      </c>
      <c r="Q233" s="45">
        <f t="shared" si="81"/>
        <v>15.690000000000001</v>
      </c>
      <c r="R233" s="45">
        <f t="shared" si="82"/>
        <v>16.432853505423328</v>
      </c>
      <c r="T233" s="45"/>
      <c r="U233" s="45"/>
      <c r="V233" s="45"/>
      <c r="W233" s="45"/>
      <c r="X233" s="45"/>
    </row>
    <row r="234" spans="1:24" x14ac:dyDescent="0.2">
      <c r="A234" s="45"/>
      <c r="B234" s="45"/>
      <c r="C234" s="45">
        <v>15</v>
      </c>
      <c r="D234" s="45">
        <v>11.82</v>
      </c>
      <c r="E234" s="45">
        <v>5353</v>
      </c>
      <c r="F234" s="45">
        <v>2065</v>
      </c>
      <c r="G234" s="45">
        <v>511</v>
      </c>
      <c r="H234" s="45">
        <f t="shared" si="74"/>
        <v>3288</v>
      </c>
      <c r="I234" s="45">
        <f t="shared" si="75"/>
        <v>70.338636177360257</v>
      </c>
      <c r="J234" s="45">
        <v>0</v>
      </c>
      <c r="K234" s="45">
        <f t="shared" si="78"/>
        <v>70.338636177360257</v>
      </c>
      <c r="L234" s="45">
        <f t="shared" si="79"/>
        <v>411</v>
      </c>
      <c r="M234" s="45">
        <f t="shared" si="80"/>
        <v>25.226199576123314</v>
      </c>
      <c r="N234" s="45">
        <f>E$156*M234+F$156</f>
        <v>12.271657260064131</v>
      </c>
      <c r="O234" s="45">
        <f t="shared" si="77"/>
        <v>0.45165726006413109</v>
      </c>
      <c r="Q234" s="45">
        <f t="shared" si="81"/>
        <v>16.71</v>
      </c>
      <c r="R234" s="45">
        <f t="shared" si="82"/>
        <v>17.460797972258689</v>
      </c>
      <c r="T234" s="45"/>
      <c r="U234" s="45"/>
      <c r="V234" s="45"/>
      <c r="W234" s="45"/>
      <c r="X234" s="45"/>
    </row>
    <row r="235" spans="1:24" x14ac:dyDescent="0.2">
      <c r="A235" s="36"/>
      <c r="B235" s="36"/>
      <c r="C235" s="36">
        <v>16</v>
      </c>
      <c r="D235" s="36">
        <v>12.89</v>
      </c>
      <c r="E235" s="36">
        <v>2352</v>
      </c>
      <c r="F235" s="36">
        <v>2065</v>
      </c>
      <c r="G235" s="36">
        <v>511</v>
      </c>
      <c r="H235" s="36">
        <f t="shared" si="74"/>
        <v>287</v>
      </c>
      <c r="I235" s="36">
        <f t="shared" si="75"/>
        <v>49.157637934679848</v>
      </c>
      <c r="J235" s="36">
        <v>21</v>
      </c>
      <c r="K235" s="36">
        <f t="shared" si="78"/>
        <v>70.157637934679855</v>
      </c>
      <c r="L235" s="36">
        <f t="shared" si="79"/>
        <v>35.875</v>
      </c>
      <c r="M235" s="36">
        <f t="shared" si="80"/>
        <v>14.635700454783107</v>
      </c>
      <c r="N235" s="36">
        <f>E$155*M235+F$155</f>
        <v>13.159790578214762</v>
      </c>
      <c r="O235" s="36">
        <f t="shared" si="77"/>
        <v>0.26979057821476182</v>
      </c>
      <c r="Q235" s="45">
        <f t="shared" si="81"/>
        <v>17.78</v>
      </c>
      <c r="R235" s="45">
        <f t="shared" si="82"/>
        <v>6.8702988509184815</v>
      </c>
      <c r="T235" s="45"/>
      <c r="U235" s="45"/>
      <c r="V235" s="45"/>
      <c r="W235" s="45"/>
      <c r="X235" s="45"/>
    </row>
    <row r="236" spans="1:24" x14ac:dyDescent="0.2">
      <c r="A236" s="45"/>
      <c r="B236" s="45"/>
      <c r="C236" s="45">
        <v>17</v>
      </c>
      <c r="D236" s="45">
        <v>14.12</v>
      </c>
      <c r="E236" s="45">
        <v>2453</v>
      </c>
      <c r="F236" s="45">
        <v>2065</v>
      </c>
      <c r="G236" s="45">
        <v>512</v>
      </c>
      <c r="H236" s="45">
        <f t="shared" si="74"/>
        <v>388</v>
      </c>
      <c r="I236" s="45">
        <f t="shared" si="75"/>
        <v>51.776634511884147</v>
      </c>
      <c r="J236" s="45">
        <v>21</v>
      </c>
      <c r="K236" s="45">
        <f t="shared" si="78"/>
        <v>72.77663451188414</v>
      </c>
      <c r="L236" s="45">
        <f t="shared" si="79"/>
        <v>48.5</v>
      </c>
      <c r="M236" s="45">
        <f t="shared" si="80"/>
        <v>15.945198743385255</v>
      </c>
      <c r="N236" s="36">
        <f t="shared" ref="N236:N243" si="83">E$155*M236+F$155</f>
        <v>14.403079491318655</v>
      </c>
      <c r="O236" s="45">
        <f t="shared" si="77"/>
        <v>0.28307949131865584</v>
      </c>
      <c r="Q236" s="45">
        <f t="shared" si="81"/>
        <v>19.009999999999998</v>
      </c>
      <c r="R236" s="45">
        <f t="shared" si="82"/>
        <v>8.1797971395206304</v>
      </c>
      <c r="T236" s="45"/>
      <c r="U236" s="45"/>
      <c r="V236" s="45"/>
      <c r="W236" s="45"/>
      <c r="X236" s="45"/>
    </row>
    <row r="237" spans="1:24" x14ac:dyDescent="0.2">
      <c r="A237" s="45"/>
      <c r="B237" s="45"/>
      <c r="C237" s="45">
        <v>18</v>
      </c>
      <c r="D237" s="45">
        <v>15.25</v>
      </c>
      <c r="E237" s="45">
        <v>2570</v>
      </c>
      <c r="F237" s="45">
        <v>2065</v>
      </c>
      <c r="G237" s="45">
        <v>511</v>
      </c>
      <c r="H237" s="45">
        <f t="shared" si="74"/>
        <v>505</v>
      </c>
      <c r="I237" s="45">
        <f t="shared" si="75"/>
        <v>54.065827562373229</v>
      </c>
      <c r="J237" s="45">
        <v>21</v>
      </c>
      <c r="K237" s="45">
        <f t="shared" si="78"/>
        <v>75.065827562373229</v>
      </c>
      <c r="L237" s="45">
        <f t="shared" si="79"/>
        <v>63.125</v>
      </c>
      <c r="M237" s="45">
        <f t="shared" si="80"/>
        <v>17.089795268629796</v>
      </c>
      <c r="N237" s="36">
        <f t="shared" si="83"/>
        <v>15.489804218032777</v>
      </c>
      <c r="O237" s="45">
        <f t="shared" si="77"/>
        <v>0.23980421803277707</v>
      </c>
      <c r="Q237" s="45">
        <f t="shared" si="81"/>
        <v>20.14</v>
      </c>
      <c r="R237" s="45">
        <f t="shared" si="82"/>
        <v>9.3243936647651715</v>
      </c>
      <c r="T237" s="45"/>
      <c r="U237" s="45"/>
      <c r="V237" s="45"/>
      <c r="W237" s="45"/>
      <c r="X237" s="45"/>
    </row>
    <row r="238" spans="1:24" x14ac:dyDescent="0.2">
      <c r="A238" s="45"/>
      <c r="B238" s="45"/>
      <c r="C238" s="45">
        <v>19</v>
      </c>
      <c r="D238" s="45">
        <v>16.420000000000002</v>
      </c>
      <c r="E238" s="45">
        <v>2734</v>
      </c>
      <c r="F238" s="45">
        <v>2065</v>
      </c>
      <c r="G238" s="45">
        <v>513</v>
      </c>
      <c r="H238" s="45">
        <f t="shared" si="74"/>
        <v>669</v>
      </c>
      <c r="I238" s="45">
        <f t="shared" si="75"/>
        <v>56.508522355356462</v>
      </c>
      <c r="J238" s="45">
        <v>21</v>
      </c>
      <c r="K238" s="45">
        <f t="shared" si="78"/>
        <v>77.508522355356462</v>
      </c>
      <c r="L238" s="45">
        <f t="shared" si="79"/>
        <v>83.625</v>
      </c>
      <c r="M238" s="45">
        <f t="shared" si="80"/>
        <v>18.311142665121412</v>
      </c>
      <c r="N238" s="36">
        <f t="shared" si="83"/>
        <v>16.649399225008516</v>
      </c>
      <c r="O238" s="45">
        <f t="shared" si="77"/>
        <v>0.22939922500851395</v>
      </c>
      <c r="Q238" s="45">
        <f t="shared" si="81"/>
        <v>21.310000000000002</v>
      </c>
      <c r="R238" s="45">
        <f t="shared" si="82"/>
        <v>10.545741061256788</v>
      </c>
      <c r="T238" s="45"/>
      <c r="U238" s="45"/>
      <c r="V238" s="45"/>
      <c r="W238" s="45"/>
      <c r="X238" s="45"/>
    </row>
    <row r="239" spans="1:24" x14ac:dyDescent="0.2">
      <c r="B239" s="45"/>
      <c r="C239" s="45">
        <v>20</v>
      </c>
      <c r="D239" s="45">
        <v>17.260000000000002</v>
      </c>
      <c r="E239" s="45">
        <v>2888</v>
      </c>
      <c r="F239" s="45">
        <v>2065</v>
      </c>
      <c r="G239" s="45">
        <v>513</v>
      </c>
      <c r="H239" s="45">
        <f t="shared" si="74"/>
        <v>823</v>
      </c>
      <c r="I239" s="45">
        <f t="shared" si="75"/>
        <v>58.307996704245397</v>
      </c>
      <c r="J239" s="45">
        <v>21</v>
      </c>
      <c r="K239" s="45">
        <f t="shared" si="78"/>
        <v>79.307996704245397</v>
      </c>
      <c r="L239" s="45">
        <f t="shared" si="79"/>
        <v>102.875</v>
      </c>
      <c r="M239" s="45">
        <f t="shared" si="80"/>
        <v>19.210879839565884</v>
      </c>
      <c r="N239" s="36">
        <f t="shared" si="83"/>
        <v>17.503644903243302</v>
      </c>
      <c r="O239" s="45">
        <f t="shared" si="77"/>
        <v>0.24364490324330035</v>
      </c>
      <c r="Q239" s="45">
        <f t="shared" si="81"/>
        <v>22.150000000000002</v>
      </c>
      <c r="R239" s="45">
        <f t="shared" si="82"/>
        <v>11.445478235701259</v>
      </c>
      <c r="T239" s="45"/>
      <c r="U239" s="45"/>
      <c r="V239" s="45"/>
      <c r="W239" s="45"/>
      <c r="X239" s="45"/>
    </row>
    <row r="240" spans="1:24" x14ac:dyDescent="0.2">
      <c r="A240" s="45" t="s">
        <v>135</v>
      </c>
      <c r="C240" s="45">
        <v>21</v>
      </c>
      <c r="D240" s="45">
        <v>18.37</v>
      </c>
      <c r="E240" s="45">
        <v>3155</v>
      </c>
      <c r="F240" s="45">
        <v>2065</v>
      </c>
      <c r="G240" s="45">
        <v>512</v>
      </c>
      <c r="H240" s="45">
        <f t="shared" si="74"/>
        <v>1090</v>
      </c>
      <c r="I240" s="45">
        <f t="shared" si="75"/>
        <v>60.748529958812476</v>
      </c>
      <c r="J240" s="45">
        <v>21</v>
      </c>
      <c r="K240" s="45">
        <f t="shared" si="78"/>
        <v>81.748529958812469</v>
      </c>
      <c r="L240" s="45">
        <f t="shared" si="79"/>
        <v>136.25</v>
      </c>
      <c r="M240" s="45">
        <f t="shared" si="80"/>
        <v>20.43114646684942</v>
      </c>
      <c r="N240" s="36">
        <f t="shared" si="83"/>
        <v>18.662213785644674</v>
      </c>
      <c r="O240" s="45">
        <f t="shared" si="77"/>
        <v>0.29221378564467315</v>
      </c>
      <c r="Q240" s="45">
        <f t="shared" si="81"/>
        <v>23.26</v>
      </c>
      <c r="R240" s="45">
        <f t="shared" si="82"/>
        <v>12.665744862984795</v>
      </c>
      <c r="T240" s="45"/>
      <c r="U240" s="45"/>
      <c r="V240" s="45"/>
      <c r="W240" s="45"/>
      <c r="X240" s="45"/>
    </row>
    <row r="241" spans="1:24" x14ac:dyDescent="0.2">
      <c r="A241" s="45">
        <v>17.25</v>
      </c>
      <c r="B241" s="45">
        <v>2892</v>
      </c>
      <c r="C241" s="45">
        <v>22</v>
      </c>
      <c r="D241" s="45">
        <v>19.45</v>
      </c>
      <c r="E241" s="45">
        <v>3494</v>
      </c>
      <c r="F241" s="45">
        <v>2065</v>
      </c>
      <c r="G241" s="45">
        <v>513</v>
      </c>
      <c r="H241" s="45">
        <f t="shared" si="74"/>
        <v>1429</v>
      </c>
      <c r="I241" s="45">
        <f t="shared" si="75"/>
        <v>63.100644575819409</v>
      </c>
      <c r="J241" s="45">
        <v>21</v>
      </c>
      <c r="K241" s="45">
        <f t="shared" si="78"/>
        <v>84.100644575819416</v>
      </c>
      <c r="L241" s="45">
        <f t="shared" si="79"/>
        <v>178.625</v>
      </c>
      <c r="M241" s="45">
        <f t="shared" si="80"/>
        <v>21.607203775352886</v>
      </c>
      <c r="N241" s="36">
        <f t="shared" si="83"/>
        <v>19.778808610978885</v>
      </c>
      <c r="O241" s="45">
        <f t="shared" si="77"/>
        <v>0.3288086109788857</v>
      </c>
      <c r="Q241" s="45">
        <f t="shared" si="81"/>
        <v>24.34</v>
      </c>
      <c r="R241" s="45">
        <f t="shared" si="82"/>
        <v>13.841802171488261</v>
      </c>
      <c r="T241" s="45"/>
      <c r="U241" s="45"/>
      <c r="V241" s="45"/>
      <c r="W241" s="45"/>
      <c r="X241" s="45"/>
    </row>
    <row r="242" spans="1:24" x14ac:dyDescent="0.2">
      <c r="A242" s="45"/>
      <c r="B242" s="45"/>
      <c r="C242" s="45">
        <v>23</v>
      </c>
      <c r="D242" s="45">
        <v>20.53</v>
      </c>
      <c r="E242" s="45">
        <v>3975</v>
      </c>
      <c r="F242" s="45">
        <v>2065</v>
      </c>
      <c r="G242" s="45">
        <v>514</v>
      </c>
      <c r="H242" s="45">
        <f t="shared" si="74"/>
        <v>1910</v>
      </c>
      <c r="I242" s="45">
        <f t="shared" si="75"/>
        <v>65.620667344954555</v>
      </c>
      <c r="J242" s="45">
        <v>21</v>
      </c>
      <c r="K242" s="45">
        <f t="shared" si="78"/>
        <v>86.620667344954555</v>
      </c>
      <c r="L242" s="45">
        <f t="shared" si="79"/>
        <v>238.75</v>
      </c>
      <c r="M242" s="45">
        <f t="shared" si="80"/>
        <v>22.867215159920459</v>
      </c>
      <c r="N242" s="36">
        <f t="shared" si="83"/>
        <v>20.975112721074215</v>
      </c>
      <c r="O242" s="45">
        <f t="shared" si="77"/>
        <v>0.44511272107421362</v>
      </c>
      <c r="Q242" s="45">
        <f t="shared" si="81"/>
        <v>25.42</v>
      </c>
      <c r="R242" s="45">
        <f t="shared" si="82"/>
        <v>15.101813556055834</v>
      </c>
      <c r="T242" s="45"/>
      <c r="U242" s="45"/>
      <c r="V242" s="45"/>
      <c r="W242" s="45"/>
      <c r="X242" s="45"/>
    </row>
    <row r="243" spans="1:24" x14ac:dyDescent="0.2">
      <c r="A243" s="44" t="s">
        <v>140</v>
      </c>
      <c r="B243" s="45">
        <v>4245</v>
      </c>
      <c r="C243" s="45">
        <v>24</v>
      </c>
      <c r="D243" s="45">
        <v>21.98</v>
      </c>
      <c r="E243" s="45">
        <v>4898</v>
      </c>
      <c r="F243" s="45">
        <v>2065</v>
      </c>
      <c r="G243" s="45">
        <v>513</v>
      </c>
      <c r="H243" s="45">
        <f t="shared" si="74"/>
        <v>2833</v>
      </c>
      <c r="I243" s="45">
        <f t="shared" si="75"/>
        <v>69.044931490408743</v>
      </c>
      <c r="J243" s="45">
        <v>21</v>
      </c>
      <c r="K243" s="45">
        <f t="shared" si="78"/>
        <v>90.044931490408743</v>
      </c>
      <c r="L243" s="45">
        <f t="shared" si="79"/>
        <v>354.125</v>
      </c>
      <c r="M243" s="45">
        <f t="shared" si="80"/>
        <v>24.579347232647557</v>
      </c>
      <c r="N243" s="36">
        <f t="shared" si="83"/>
        <v>22.600677903036757</v>
      </c>
      <c r="O243" s="45">
        <f t="shared" si="77"/>
        <v>0.62067790303675707</v>
      </c>
      <c r="Q243" s="45">
        <f t="shared" si="81"/>
        <v>26.87</v>
      </c>
      <c r="R243" s="45">
        <f t="shared" si="82"/>
        <v>16.813945628782932</v>
      </c>
      <c r="T243" s="45"/>
      <c r="U243" s="45"/>
      <c r="V243" s="45"/>
      <c r="W243" s="45"/>
      <c r="X243" s="45"/>
    </row>
    <row r="246" spans="1:24" x14ac:dyDescent="0.2">
      <c r="C246" s="45"/>
      <c r="D246" s="45"/>
      <c r="E246" s="45"/>
      <c r="F246" s="45"/>
      <c r="G246" s="45"/>
      <c r="H246" s="45"/>
      <c r="I246" s="45"/>
      <c r="J246" s="45"/>
      <c r="K246" s="45"/>
      <c r="L246" s="45"/>
      <c r="M246" s="45"/>
      <c r="N246" s="45"/>
      <c r="O246" s="45"/>
    </row>
    <row r="247" spans="1:24" x14ac:dyDescent="0.2">
      <c r="C247" s="45">
        <v>22</v>
      </c>
      <c r="D247" s="45">
        <v>19.45</v>
      </c>
      <c r="E247" s="45">
        <f>B241</f>
        <v>2892</v>
      </c>
      <c r="F247" s="45">
        <v>2065</v>
      </c>
      <c r="G247" s="45">
        <v>513</v>
      </c>
      <c r="H247" s="45">
        <f t="shared" ref="H247" si="84">E247-F247</f>
        <v>827</v>
      </c>
      <c r="I247" s="45">
        <f t="shared" ref="I247" si="85">20*LOG10(H247)</f>
        <v>58.350110191050931</v>
      </c>
      <c r="J247" s="45">
        <v>21</v>
      </c>
      <c r="K247" s="45">
        <f t="shared" ref="K247" si="86">I247+J247</f>
        <v>79.350110191050931</v>
      </c>
      <c r="L247" s="45">
        <f t="shared" ref="L247" si="87">H247/8</f>
        <v>103.375</v>
      </c>
      <c r="M247" s="45">
        <f t="shared" ref="M247" si="88">10*LOG10(L247*830/1024)</f>
        <v>19.23193658296865</v>
      </c>
      <c r="N247" s="36">
        <f t="shared" ref="N247" si="89">E$155*M247+F$155</f>
        <v>17.523636999335832</v>
      </c>
      <c r="O247" s="45">
        <f t="shared" ref="O247" si="90">N247-D247</f>
        <v>-1.9263630006641677</v>
      </c>
    </row>
    <row r="250" spans="1:24" x14ac:dyDescent="0.2">
      <c r="Q250" s="1" t="s">
        <v>137</v>
      </c>
      <c r="T250" s="45" t="s">
        <v>138</v>
      </c>
      <c r="W250" s="9" t="s">
        <v>139</v>
      </c>
    </row>
    <row r="251" spans="1:24" x14ac:dyDescent="0.2">
      <c r="Q251" s="1">
        <f>D161-D128</f>
        <v>0.59999999999999964</v>
      </c>
      <c r="R251" s="1">
        <f>M161-M128</f>
        <v>0.41392685158225007</v>
      </c>
      <c r="T251" s="1">
        <f>D190-D161</f>
        <v>0.54999999999999982</v>
      </c>
      <c r="U251" s="1">
        <f>M190-M161</f>
        <v>0.37788560889399836</v>
      </c>
      <c r="W251" s="1">
        <f>D219-D190</f>
        <v>0.5600000000000005</v>
      </c>
      <c r="X251" s="1">
        <f>M219-M190</f>
        <v>0.8961077426655697</v>
      </c>
    </row>
    <row r="252" spans="1:24" x14ac:dyDescent="0.2">
      <c r="C252" s="36">
        <v>16</v>
      </c>
      <c r="D252" s="36">
        <v>11.04</v>
      </c>
      <c r="E252" s="36">
        <v>12.487261974306127</v>
      </c>
      <c r="F252" s="36">
        <v>2240</v>
      </c>
      <c r="Q252" s="45">
        <f>D162-D129</f>
        <v>0.55999999999999961</v>
      </c>
      <c r="R252" s="45">
        <f>M162-M129</f>
        <v>0.32184683371401235</v>
      </c>
      <c r="T252" s="45">
        <f>D191-D162</f>
        <v>0.59000000000000075</v>
      </c>
      <c r="U252" s="45">
        <f>M191-M162</f>
        <v>0.51152522447381088</v>
      </c>
      <c r="W252" s="45">
        <f>D220-D191</f>
        <v>0.54999999999999982</v>
      </c>
      <c r="X252" s="45">
        <f>M220-M191</f>
        <v>0.87150175718900336</v>
      </c>
    </row>
    <row r="253" spans="1:24" x14ac:dyDescent="0.2">
      <c r="C253" s="45">
        <v>17</v>
      </c>
      <c r="D253" s="45">
        <v>12.26</v>
      </c>
      <c r="E253" s="45">
        <v>13.693001286364627</v>
      </c>
      <c r="F253" s="45">
        <v>2296</v>
      </c>
      <c r="Q253" s="45">
        <f>D163-D130</f>
        <v>0.57000000000000028</v>
      </c>
      <c r="R253" s="45">
        <f>M163-M130</f>
        <v>0.57142886136568727</v>
      </c>
      <c r="T253" s="45">
        <f>D192-D163</f>
        <v>0.60000000000000009</v>
      </c>
      <c r="U253" s="45">
        <f>M192-M163</f>
        <v>0.66096065593836784</v>
      </c>
      <c r="W253" s="45">
        <f>D221-D192</f>
        <v>0.5299999999999998</v>
      </c>
      <c r="X253" s="45">
        <f>M221-M192</f>
        <v>0.48304679574555109</v>
      </c>
    </row>
    <row r="254" spans="1:24" x14ac:dyDescent="0.2">
      <c r="C254" s="45">
        <v>18</v>
      </c>
      <c r="D254" s="45">
        <v>13.35</v>
      </c>
      <c r="E254" s="45">
        <v>14.842546443381616</v>
      </c>
      <c r="F254" s="45">
        <v>2366</v>
      </c>
      <c r="Q254" s="45">
        <f>D164-D131</f>
        <v>0.60999999999999988</v>
      </c>
      <c r="R254" s="45">
        <f>M164-M131</f>
        <v>0.69421408758468495</v>
      </c>
      <c r="T254" s="45">
        <f>D193-D164</f>
        <v>0.56999999999999984</v>
      </c>
      <c r="U254" s="45">
        <f>M193-M164</f>
        <v>0.5551732784983141</v>
      </c>
      <c r="W254" s="45">
        <f>D222-D193</f>
        <v>0.60000000000000009</v>
      </c>
      <c r="X254" s="45">
        <f>M222-M193</f>
        <v>0.68185861746161613</v>
      </c>
    </row>
    <row r="255" spans="1:24" x14ac:dyDescent="0.2">
      <c r="C255" s="45">
        <v>19</v>
      </c>
      <c r="D255" s="45">
        <v>14.53</v>
      </c>
      <c r="E255" s="45">
        <v>16.055712208180061</v>
      </c>
      <c r="F255" s="45">
        <v>2463</v>
      </c>
      <c r="Q255" s="45">
        <f>D165-D132</f>
        <v>0.58000000000000007</v>
      </c>
      <c r="R255" s="45">
        <f>M165-M132</f>
        <v>0.57991946977686837</v>
      </c>
      <c r="T255" s="45">
        <f>D194-D165</f>
        <v>0.59000000000000008</v>
      </c>
      <c r="U255" s="45">
        <f>M194-M165</f>
        <v>0.64725329636655005</v>
      </c>
      <c r="W255" s="45">
        <f>D223-D194</f>
        <v>0.6</v>
      </c>
      <c r="X255" s="45">
        <f>M223-M194</f>
        <v>0.65033594986332766</v>
      </c>
    </row>
    <row r="256" spans="1:24" x14ac:dyDescent="0.2">
      <c r="C256" s="45">
        <v>20</v>
      </c>
      <c r="D256" s="45">
        <v>15.4</v>
      </c>
      <c r="E256" s="45">
        <v>16.941079707470291</v>
      </c>
      <c r="F256" s="45">
        <v>2553</v>
      </c>
      <c r="Q256" s="45">
        <f>D166-D133</f>
        <v>0.62000000000000011</v>
      </c>
      <c r="R256" s="45">
        <f>M166-M133</f>
        <v>0.56222924238839944</v>
      </c>
      <c r="T256" s="45">
        <f>D195-D166</f>
        <v>0.55999999999999994</v>
      </c>
      <c r="U256" s="45">
        <f>M195-M166</f>
        <v>0.73980052361817172</v>
      </c>
      <c r="W256" s="45">
        <f>D224-D195</f>
        <v>0.56999999999999995</v>
      </c>
      <c r="X256" s="45">
        <f>M224-M195</f>
        <v>0.63193140663494418</v>
      </c>
    </row>
    <row r="257" spans="3:24" x14ac:dyDescent="0.2">
      <c r="C257" s="45">
        <v>21</v>
      </c>
      <c r="D257" s="45">
        <v>16.510000000000002</v>
      </c>
      <c r="E257" s="45">
        <v>18.105088274654804</v>
      </c>
      <c r="F257" s="45">
        <v>2703</v>
      </c>
      <c r="Q257" s="45">
        <f>D167-D134</f>
        <v>0.64</v>
      </c>
      <c r="R257" s="45">
        <f>M167-M134</f>
        <v>0.69326491375968047</v>
      </c>
      <c r="T257" s="45">
        <f>D196-D167</f>
        <v>0.56999999999999995</v>
      </c>
      <c r="U257" s="45">
        <f>M196-M167</f>
        <v>0.76005403874175315</v>
      </c>
      <c r="W257" s="45">
        <f>D225-D196</f>
        <v>0.56999999999999995</v>
      </c>
      <c r="X257" s="45">
        <f>M225-M196</f>
        <v>0.59483515067432791</v>
      </c>
    </row>
    <row r="258" spans="3:24" x14ac:dyDescent="0.2">
      <c r="C258" s="45">
        <v>22</v>
      </c>
      <c r="D258" s="45">
        <v>17.62</v>
      </c>
      <c r="E258" s="45">
        <v>19.263331501511061</v>
      </c>
      <c r="F258" s="45">
        <v>2898</v>
      </c>
      <c r="Q258" s="45">
        <f>D168-D135</f>
        <v>0.6</v>
      </c>
      <c r="R258" s="45">
        <f>M168-M135</f>
        <v>0.64823096000757729</v>
      </c>
      <c r="T258" s="45">
        <f>D197-D168</f>
        <v>0.64999999999999991</v>
      </c>
      <c r="U258" s="45">
        <f>M197-M168</f>
        <v>0.70581074285707146</v>
      </c>
      <c r="W258" s="45">
        <f>D226-D197</f>
        <v>0.55000000000000027</v>
      </c>
      <c r="X258" s="45">
        <f>M226-M197</f>
        <v>0.68715812369459961</v>
      </c>
    </row>
    <row r="259" spans="3:24" x14ac:dyDescent="0.2">
      <c r="C259" s="45">
        <v>23</v>
      </c>
      <c r="D259" s="45">
        <v>18.77</v>
      </c>
      <c r="E259" s="45">
        <v>20.533523433458782</v>
      </c>
      <c r="F259" s="45">
        <v>3181</v>
      </c>
      <c r="Q259" s="45">
        <f>D169-D136</f>
        <v>0.59000000000000008</v>
      </c>
      <c r="R259" s="45">
        <f>M169-M136</f>
        <v>0.69272957387375733</v>
      </c>
      <c r="T259" s="45">
        <f>D198-D169</f>
        <v>0.57999999999999963</v>
      </c>
      <c r="U259" s="45">
        <f>M198-M169</f>
        <v>0.71693224655074772</v>
      </c>
      <c r="W259" s="45">
        <f>D227-D198</f>
        <v>0.54</v>
      </c>
      <c r="X259" s="45">
        <f>M227-M198</f>
        <v>0.66609473511206829</v>
      </c>
    </row>
    <row r="260" spans="3:24" x14ac:dyDescent="0.2">
      <c r="C260" s="45">
        <v>24</v>
      </c>
      <c r="D260" s="45">
        <v>20.34</v>
      </c>
      <c r="E260" s="45">
        <v>22.320302359079491</v>
      </c>
      <c r="F260" s="45">
        <v>3749</v>
      </c>
      <c r="Q260" s="45">
        <f>D170-D137</f>
        <v>0.62000000000000011</v>
      </c>
      <c r="R260" s="45">
        <f>M170-M137</f>
        <v>0.69931643180075298</v>
      </c>
      <c r="T260" s="45">
        <f>D199-D170</f>
        <v>0.58999999999999986</v>
      </c>
      <c r="U260" s="45">
        <f>M199-M170</f>
        <v>0.71896412005438748</v>
      </c>
      <c r="W260" s="45">
        <f>D228-D199</f>
        <v>0.52000000000000046</v>
      </c>
      <c r="X260" s="45">
        <f>M228-M199</f>
        <v>0.70941036578923544</v>
      </c>
    </row>
    <row r="261" spans="3:24" x14ac:dyDescent="0.2">
      <c r="Q261" s="45">
        <f>D171-D138</f>
        <v>0.60000000000000053</v>
      </c>
      <c r="R261" s="45">
        <f>M171-M138</f>
        <v>0.68220551189201473</v>
      </c>
      <c r="T261" s="45">
        <f>D200-D171</f>
        <v>0.58000000000000007</v>
      </c>
      <c r="U261" s="45">
        <f>M200-M171</f>
        <v>0.75581939537863008</v>
      </c>
      <c r="W261" s="45">
        <f>D229-D200</f>
        <v>0.58999999999999986</v>
      </c>
      <c r="X261" s="45">
        <f>M229-M200</f>
        <v>0.6985178027402057</v>
      </c>
    </row>
    <row r="262" spans="3:24" x14ac:dyDescent="0.2">
      <c r="Q262" s="45">
        <f>D172-D139</f>
        <v>0.59999999999999964</v>
      </c>
      <c r="R262" s="45">
        <f>M172-M139</f>
        <v>0.7026579697102413</v>
      </c>
      <c r="T262" s="45">
        <f>D201-D172</f>
        <v>0.58999999999999986</v>
      </c>
      <c r="U262" s="45">
        <f>M201-M172</f>
        <v>0.76042294465142746</v>
      </c>
      <c r="W262" s="45">
        <f>D230-D201</f>
        <v>0.60000000000000053</v>
      </c>
      <c r="X262" s="45">
        <f>M230-M201</f>
        <v>0.71614948715259885</v>
      </c>
    </row>
    <row r="263" spans="3:24" x14ac:dyDescent="0.2">
      <c r="Q263" s="45">
        <f>D173-D140</f>
        <v>0.60000000000000053</v>
      </c>
      <c r="R263" s="45">
        <f>M173-M140</f>
        <v>0.74759885046420749</v>
      </c>
      <c r="T263" s="45">
        <f>D202-D173</f>
        <v>0.61999999999999922</v>
      </c>
      <c r="U263" s="45">
        <f>M202-M173</f>
        <v>0.76479560931174362</v>
      </c>
      <c r="W263" s="45">
        <f>D231-D202</f>
        <v>0.58000000000000007</v>
      </c>
      <c r="X263" s="45">
        <f>M231-M202</f>
        <v>0.74526627251755428</v>
      </c>
    </row>
    <row r="264" spans="3:24" x14ac:dyDescent="0.2">
      <c r="Q264" s="45">
        <f t="shared" ref="Q264:Q275" si="91">D174-D141</f>
        <v>0.60999999999999943</v>
      </c>
      <c r="R264" s="45">
        <f t="shared" ref="R264:R275" si="92">M174-M141</f>
        <v>0.76036449671329365</v>
      </c>
      <c r="T264" s="45">
        <f t="shared" ref="T264:T275" si="93">D203-D174</f>
        <v>0.59999999999999964</v>
      </c>
      <c r="U264" s="45">
        <f t="shared" ref="U264:U275" si="94">M203-M174</f>
        <v>0.78865510314413712</v>
      </c>
      <c r="W264" s="45">
        <f t="shared" ref="W264:W275" si="95">D232-D203</f>
        <v>0.61000000000000121</v>
      </c>
      <c r="X264" s="45">
        <f t="shared" ref="X264:X275" si="96">M232-M203</f>
        <v>0.73662817517979207</v>
      </c>
    </row>
    <row r="265" spans="3:24" x14ac:dyDescent="0.2">
      <c r="Q265" s="45">
        <f t="shared" si="91"/>
        <v>0.61999999999999922</v>
      </c>
      <c r="R265" s="45">
        <f t="shared" si="92"/>
        <v>0.7635133107762293</v>
      </c>
      <c r="T265" s="45">
        <f t="shared" si="93"/>
        <v>0.61999999999999922</v>
      </c>
      <c r="U265" s="45">
        <f t="shared" si="94"/>
        <v>0.80982055048979262</v>
      </c>
      <c r="W265" s="45">
        <f t="shared" si="95"/>
        <v>0.60000000000000142</v>
      </c>
      <c r="X265" s="45">
        <f t="shared" si="96"/>
        <v>0.76678100893820655</v>
      </c>
    </row>
    <row r="266" spans="3:24" x14ac:dyDescent="0.2">
      <c r="Q266" s="45">
        <f t="shared" si="91"/>
        <v>0.60999999999999943</v>
      </c>
      <c r="R266" s="45">
        <f t="shared" si="92"/>
        <v>0.76840030232722256</v>
      </c>
      <c r="T266" s="45">
        <f t="shared" si="93"/>
        <v>0.62999999999999901</v>
      </c>
      <c r="U266" s="45">
        <f t="shared" si="94"/>
        <v>0.82669573893446469</v>
      </c>
      <c r="W266" s="45">
        <f t="shared" si="95"/>
        <v>0.62000000000000099</v>
      </c>
      <c r="X266" s="45">
        <f t="shared" si="96"/>
        <v>0.73668821409317786</v>
      </c>
    </row>
    <row r="267" spans="3:24" x14ac:dyDescent="0.2">
      <c r="Q267" s="45">
        <f t="shared" si="91"/>
        <v>0.64000000000000057</v>
      </c>
      <c r="R267" s="45">
        <f t="shared" si="92"/>
        <v>0.66592118739604267</v>
      </c>
      <c r="T267" s="45">
        <f t="shared" si="93"/>
        <v>0.63000000000000078</v>
      </c>
      <c r="U267" s="45">
        <f t="shared" si="94"/>
        <v>0.70581074285707501</v>
      </c>
      <c r="W267" s="45">
        <f t="shared" si="95"/>
        <v>0.58000000000000007</v>
      </c>
      <c r="X267" s="45">
        <f t="shared" si="96"/>
        <v>0.77670655022386192</v>
      </c>
    </row>
    <row r="268" spans="3:24" x14ac:dyDescent="0.2">
      <c r="Q268" s="45">
        <f t="shared" si="91"/>
        <v>0.63000000000000078</v>
      </c>
      <c r="R268" s="45">
        <f t="shared" si="92"/>
        <v>0.74138582928243579</v>
      </c>
      <c r="T268" s="45">
        <f t="shared" si="93"/>
        <v>0.61999999999999922</v>
      </c>
      <c r="U268" s="45">
        <f t="shared" si="94"/>
        <v>0.75467037247550905</v>
      </c>
      <c r="W268" s="45">
        <f t="shared" si="95"/>
        <v>0.60999999999999943</v>
      </c>
      <c r="X268" s="45">
        <f t="shared" si="96"/>
        <v>0.75614125526268339</v>
      </c>
    </row>
    <row r="269" spans="3:24" x14ac:dyDescent="0.2">
      <c r="Q269" s="45">
        <f t="shared" si="91"/>
        <v>0.65000000000000036</v>
      </c>
      <c r="R269" s="45">
        <f t="shared" si="92"/>
        <v>0.7043676643194452</v>
      </c>
      <c r="T269" s="45">
        <f t="shared" si="93"/>
        <v>0.61999999999999922</v>
      </c>
      <c r="U269" s="45">
        <f t="shared" si="94"/>
        <v>0.79385668024523603</v>
      </c>
      <c r="W269" s="45">
        <f t="shared" si="95"/>
        <v>0.63000000000000078</v>
      </c>
      <c r="X269" s="45">
        <f t="shared" si="96"/>
        <v>0.74902448068349869</v>
      </c>
    </row>
    <row r="270" spans="3:24" x14ac:dyDescent="0.2">
      <c r="Q270" s="45">
        <f t="shared" si="91"/>
        <v>0.65000000000000036</v>
      </c>
      <c r="R270" s="45">
        <f t="shared" si="92"/>
        <v>0.73137835055208456</v>
      </c>
      <c r="T270" s="45">
        <f t="shared" si="93"/>
        <v>0.63000000000000078</v>
      </c>
      <c r="U270" s="45">
        <f t="shared" si="94"/>
        <v>0.79027540690542253</v>
      </c>
      <c r="W270" s="45">
        <f t="shared" si="95"/>
        <v>0.61000000000000121</v>
      </c>
      <c r="X270" s="45">
        <f t="shared" si="96"/>
        <v>0.73377669948384394</v>
      </c>
    </row>
    <row r="271" spans="3:24" x14ac:dyDescent="0.2">
      <c r="Q271" s="45">
        <f t="shared" si="91"/>
        <v>0.63999999999999879</v>
      </c>
      <c r="R271" s="45">
        <f t="shared" si="92"/>
        <v>0.750081715602267</v>
      </c>
      <c r="T271" s="45">
        <f t="shared" si="93"/>
        <v>0.56000000000000227</v>
      </c>
      <c r="U271" s="45">
        <f t="shared" si="94"/>
        <v>0.766781008938203</v>
      </c>
      <c r="W271" s="45">
        <f t="shared" si="95"/>
        <v>0.66000000000000014</v>
      </c>
      <c r="X271" s="45">
        <f t="shared" si="96"/>
        <v>0.75293740755512317</v>
      </c>
    </row>
    <row r="272" spans="3:24" x14ac:dyDescent="0.2">
      <c r="Q272" s="45">
        <f t="shared" si="91"/>
        <v>0.66000000000000014</v>
      </c>
      <c r="R272" s="45">
        <f t="shared" si="92"/>
        <v>0.73126272908026024</v>
      </c>
      <c r="T272" s="45">
        <f t="shared" si="93"/>
        <v>0.60999999999999943</v>
      </c>
      <c r="U272" s="45">
        <f t="shared" si="94"/>
        <v>0.81094440691905589</v>
      </c>
      <c r="W272" s="45">
        <f t="shared" si="95"/>
        <v>0.58999999999999986</v>
      </c>
      <c r="X272" s="45">
        <f t="shared" si="96"/>
        <v>0.78385105619529938</v>
      </c>
    </row>
    <row r="273" spans="17:24" x14ac:dyDescent="0.2">
      <c r="Q273" s="45">
        <f t="shared" si="91"/>
        <v>0.64999999999999858</v>
      </c>
      <c r="R273" s="45">
        <f t="shared" si="92"/>
        <v>0.78050156904868118</v>
      </c>
      <c r="T273" s="45">
        <f t="shared" si="93"/>
        <v>0.60999999999999943</v>
      </c>
      <c r="U273" s="45">
        <f t="shared" si="94"/>
        <v>0.83012111785693321</v>
      </c>
      <c r="W273" s="45">
        <f t="shared" si="95"/>
        <v>0.57000000000000028</v>
      </c>
      <c r="X273" s="45">
        <f t="shared" si="96"/>
        <v>0.73324958693621056</v>
      </c>
    </row>
    <row r="274" spans="17:24" x14ac:dyDescent="0.2">
      <c r="Q274" s="45">
        <f t="shared" si="91"/>
        <v>0.60000000000000142</v>
      </c>
      <c r="R274" s="45">
        <f t="shared" si="92"/>
        <v>0.76513860873115291</v>
      </c>
      <c r="T274" s="45">
        <f t="shared" si="93"/>
        <v>0.57999999999999829</v>
      </c>
      <c r="U274" s="45">
        <f t="shared" si="94"/>
        <v>0.83456311914286374</v>
      </c>
      <c r="W274" s="45">
        <f t="shared" si="95"/>
        <v>0.58000000000000185</v>
      </c>
      <c r="X274" s="45">
        <f t="shared" si="96"/>
        <v>0.7339899985876599</v>
      </c>
    </row>
    <row r="275" spans="17:24" x14ac:dyDescent="0.2">
      <c r="Q275" s="45">
        <f t="shared" si="91"/>
        <v>0.55999999999999872</v>
      </c>
      <c r="R275" s="45">
        <f t="shared" si="92"/>
        <v>0.75121985979669148</v>
      </c>
      <c r="T275" s="45">
        <f t="shared" si="93"/>
        <v>0.56000000000000227</v>
      </c>
      <c r="U275" s="45">
        <f t="shared" si="94"/>
        <v>0.76024310232832804</v>
      </c>
      <c r="W275" s="45">
        <f t="shared" si="95"/>
        <v>0.51999999999999957</v>
      </c>
      <c r="X275" s="45">
        <f t="shared" si="96"/>
        <v>0.74758191144304575</v>
      </c>
    </row>
    <row r="276" spans="17:24" x14ac:dyDescent="0.2">
      <c r="Q276" s="45"/>
    </row>
    <row r="277" spans="17:24" x14ac:dyDescent="0.2">
      <c r="Q277" s="45"/>
    </row>
    <row r="278" spans="17:24" x14ac:dyDescent="0.2">
      <c r="Q278" s="45">
        <f>Q251-T251</f>
        <v>4.9999999999999822E-2</v>
      </c>
      <c r="R278" s="1">
        <f>R251-U251</f>
        <v>3.6041242688251707E-2</v>
      </c>
    </row>
    <row r="279" spans="17:24" x14ac:dyDescent="0.2">
      <c r="Q279" s="45">
        <f>Q252-T252</f>
        <v>-3.0000000000001137E-2</v>
      </c>
      <c r="R279" s="45">
        <f>R252-U252</f>
        <v>-0.18967839075979853</v>
      </c>
    </row>
    <row r="280" spans="17:24" x14ac:dyDescent="0.2">
      <c r="Q280" s="45">
        <f>Q253-T253</f>
        <v>-2.9999999999999805E-2</v>
      </c>
      <c r="R280" s="45">
        <f>R253-U253</f>
        <v>-8.9531794572680568E-2</v>
      </c>
    </row>
    <row r="281" spans="17:24" x14ac:dyDescent="0.2">
      <c r="Q281" s="45">
        <f>Q254-T254</f>
        <v>4.0000000000000036E-2</v>
      </c>
      <c r="R281" s="45">
        <f>R254-U254</f>
        <v>0.13904080908637084</v>
      </c>
    </row>
    <row r="282" spans="17:24" x14ac:dyDescent="0.2">
      <c r="Q282" s="45">
        <f>Q255-T255</f>
        <v>-1.0000000000000009E-2</v>
      </c>
      <c r="R282" s="45">
        <f>R255-U255</f>
        <v>-6.7333826589681678E-2</v>
      </c>
    </row>
    <row r="283" spans="17:24" x14ac:dyDescent="0.2">
      <c r="Q283" s="45">
        <f>Q256-T256</f>
        <v>6.0000000000000164E-2</v>
      </c>
      <c r="R283" s="45">
        <f>R256-U256</f>
        <v>-0.17757128122977228</v>
      </c>
    </row>
    <row r="284" spans="17:24" x14ac:dyDescent="0.2">
      <c r="Q284" s="45">
        <f>Q257-T257</f>
        <v>7.0000000000000062E-2</v>
      </c>
      <c r="R284" s="45">
        <f>R257-U257</f>
        <v>-6.6789124982072678E-2</v>
      </c>
    </row>
    <row r="285" spans="17:24" x14ac:dyDescent="0.2">
      <c r="Q285" s="45">
        <f>Q258-T258</f>
        <v>-4.9999999999999933E-2</v>
      </c>
      <c r="R285" s="45">
        <f>R258-U258</f>
        <v>-5.7579782849494165E-2</v>
      </c>
    </row>
    <row r="286" spans="17:24" x14ac:dyDescent="0.2">
      <c r="Q286" s="45">
        <f>Q259-T259</f>
        <v>1.0000000000000453E-2</v>
      </c>
      <c r="R286" s="45">
        <f>R259-U259</f>
        <v>-2.4202672676990389E-2</v>
      </c>
    </row>
    <row r="287" spans="17:24" x14ac:dyDescent="0.2">
      <c r="Q287" s="45">
        <f>Q260-T260</f>
        <v>3.0000000000000249E-2</v>
      </c>
      <c r="R287" s="45">
        <f>R260-U260</f>
        <v>-1.9647688253634499E-2</v>
      </c>
    </row>
    <row r="288" spans="17:24" x14ac:dyDescent="0.2">
      <c r="Q288" s="45">
        <f>Q261-T261</f>
        <v>2.0000000000000462E-2</v>
      </c>
      <c r="R288" s="45">
        <f>R261-U261</f>
        <v>-7.361388348661535E-2</v>
      </c>
    </row>
    <row r="289" spans="17:18" x14ac:dyDescent="0.2">
      <c r="Q289" s="45">
        <f>Q262-T262</f>
        <v>9.9999999999997868E-3</v>
      </c>
      <c r="R289" s="45">
        <f>R262-U262</f>
        <v>-5.7764974941186154E-2</v>
      </c>
    </row>
    <row r="290" spans="17:18" x14ac:dyDescent="0.2">
      <c r="Q290" s="45">
        <f>Q263-T263</f>
        <v>-1.9999999999998685E-2</v>
      </c>
      <c r="R290" s="45">
        <f>R263-U263</f>
        <v>-1.7196758847536131E-2</v>
      </c>
    </row>
    <row r="291" spans="17:18" x14ac:dyDescent="0.2">
      <c r="Q291" s="45">
        <f t="shared" ref="Q291:Q301" si="97">Q264-T264</f>
        <v>9.9999999999997868E-3</v>
      </c>
      <c r="R291" s="45">
        <f t="shared" ref="R291:R301" si="98">R264-U264</f>
        <v>-2.8290606430843468E-2</v>
      </c>
    </row>
    <row r="292" spans="17:18" x14ac:dyDescent="0.2">
      <c r="Q292" s="45">
        <f t="shared" si="97"/>
        <v>0</v>
      </c>
      <c r="R292" s="45">
        <f t="shared" si="98"/>
        <v>-4.630723971356332E-2</v>
      </c>
    </row>
    <row r="293" spans="17:18" x14ac:dyDescent="0.2">
      <c r="Q293" s="45">
        <f t="shared" si="97"/>
        <v>-1.9999999999999574E-2</v>
      </c>
      <c r="R293" s="45">
        <f t="shared" si="98"/>
        <v>-5.8295436607242124E-2</v>
      </c>
    </row>
    <row r="294" spans="17:18" x14ac:dyDescent="0.2">
      <c r="Q294" s="45">
        <f t="shared" si="97"/>
        <v>9.9999999999997868E-3</v>
      </c>
      <c r="R294" s="45">
        <f t="shared" si="98"/>
        <v>-3.9889555461032344E-2</v>
      </c>
    </row>
    <row r="295" spans="17:18" x14ac:dyDescent="0.2">
      <c r="Q295" s="45">
        <f t="shared" si="97"/>
        <v>1.0000000000001563E-2</v>
      </c>
      <c r="R295" s="45">
        <f t="shared" si="98"/>
        <v>-1.3284543193073262E-2</v>
      </c>
    </row>
    <row r="296" spans="17:18" x14ac:dyDescent="0.2">
      <c r="Q296" s="45">
        <f t="shared" si="97"/>
        <v>3.0000000000001137E-2</v>
      </c>
      <c r="R296" s="45">
        <f t="shared" si="98"/>
        <v>-8.9489015925790838E-2</v>
      </c>
    </row>
    <row r="297" spans="17:18" x14ac:dyDescent="0.2">
      <c r="Q297" s="45">
        <f t="shared" si="97"/>
        <v>1.9999999999999574E-2</v>
      </c>
      <c r="R297" s="45">
        <f t="shared" si="98"/>
        <v>-5.8897056353337973E-2</v>
      </c>
    </row>
    <row r="298" spans="17:18" x14ac:dyDescent="0.2">
      <c r="Q298" s="45">
        <f t="shared" si="97"/>
        <v>7.9999999999996518E-2</v>
      </c>
      <c r="R298" s="45">
        <f t="shared" si="98"/>
        <v>-1.6699293335936005E-2</v>
      </c>
    </row>
    <row r="299" spans="17:18" x14ac:dyDescent="0.2">
      <c r="Q299" s="45">
        <f t="shared" si="97"/>
        <v>5.0000000000000711E-2</v>
      </c>
      <c r="R299" s="45">
        <f t="shared" si="98"/>
        <v>-7.968167783879565E-2</v>
      </c>
    </row>
    <row r="300" spans="17:18" x14ac:dyDescent="0.2">
      <c r="Q300" s="45">
        <f t="shared" si="97"/>
        <v>3.9999999999999147E-2</v>
      </c>
      <c r="R300" s="45">
        <f t="shared" si="98"/>
        <v>-4.9619548808252034E-2</v>
      </c>
    </row>
    <row r="301" spans="17:18" x14ac:dyDescent="0.2">
      <c r="Q301" s="45">
        <f t="shared" si="97"/>
        <v>2.0000000000003126E-2</v>
      </c>
      <c r="R301" s="45">
        <f t="shared" si="98"/>
        <v>-6.9424510411710827E-2</v>
      </c>
    </row>
    <row r="302" spans="17:18" x14ac:dyDescent="0.2">
      <c r="Q302" s="45"/>
    </row>
    <row r="303" spans="17:18" x14ac:dyDescent="0.2">
      <c r="Q303" s="45"/>
    </row>
    <row r="304" spans="17:18" x14ac:dyDescent="0.2">
      <c r="Q304" s="45"/>
    </row>
    <row r="305" spans="17:17" x14ac:dyDescent="0.2">
      <c r="Q305" s="45"/>
    </row>
    <row r="306" spans="17:17" x14ac:dyDescent="0.2">
      <c r="Q306" s="45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75"/>
  <sheetViews>
    <sheetView topLeftCell="I49" workbookViewId="0">
      <selection activeCell="K74" sqref="K74"/>
    </sheetView>
  </sheetViews>
  <sheetFormatPr defaultRowHeight="14.25" x14ac:dyDescent="0.2"/>
  <cols>
    <col min="1" max="1" width="8.125" style="45" bestFit="1" customWidth="1"/>
    <col min="2" max="2" width="10.375" style="45" bestFit="1" customWidth="1"/>
    <col min="3" max="3" width="17.875" style="45" bestFit="1" customWidth="1"/>
    <col min="4" max="4" width="10.125" style="45" bestFit="1" customWidth="1"/>
    <col min="5" max="5" width="9.875" style="45" bestFit="1" customWidth="1"/>
    <col min="6" max="6" width="11.875" style="45" customWidth="1"/>
    <col min="7" max="7" width="6.75" style="45" customWidth="1"/>
    <col min="8" max="8" width="12.75" style="45" customWidth="1"/>
    <col min="9" max="9" width="11.875" style="45" bestFit="1" customWidth="1"/>
    <col min="10" max="10" width="16.5" style="45" customWidth="1"/>
    <col min="11" max="11" width="8.5" style="45" customWidth="1"/>
    <col min="12" max="13" width="12.75" style="45" bestFit="1" customWidth="1"/>
    <col min="14" max="14" width="13.875" style="45" bestFit="1" customWidth="1"/>
    <col min="15" max="16384" width="9" style="45"/>
  </cols>
  <sheetData>
    <row r="2" spans="1:14" x14ac:dyDescent="0.2">
      <c r="A2" s="45" t="s">
        <v>150</v>
      </c>
      <c r="B2" s="45" t="s">
        <v>3</v>
      </c>
      <c r="C2" s="45" t="s">
        <v>5</v>
      </c>
      <c r="D2" s="45" t="s">
        <v>4</v>
      </c>
      <c r="E2" s="45" t="s">
        <v>6</v>
      </c>
      <c r="F2" s="45" t="s">
        <v>8</v>
      </c>
      <c r="G2" s="45" t="s">
        <v>10</v>
      </c>
      <c r="H2" s="45" t="s">
        <v>11</v>
      </c>
      <c r="I2" s="45" t="s">
        <v>35</v>
      </c>
      <c r="J2" s="45" t="s">
        <v>36</v>
      </c>
      <c r="K2" s="45" t="s">
        <v>56</v>
      </c>
      <c r="L2" s="45" t="s">
        <v>11</v>
      </c>
      <c r="M2" s="30" t="s">
        <v>151</v>
      </c>
      <c r="N2" s="44" t="s">
        <v>57</v>
      </c>
    </row>
    <row r="3" spans="1:14" x14ac:dyDescent="0.2">
      <c r="A3" s="45">
        <v>100</v>
      </c>
      <c r="B3" s="44">
        <v>24</v>
      </c>
      <c r="C3" s="45">
        <v>17.829999999999998</v>
      </c>
      <c r="D3" s="45">
        <v>2864</v>
      </c>
      <c r="E3" s="45">
        <v>2065</v>
      </c>
      <c r="F3" s="45">
        <v>514</v>
      </c>
      <c r="G3" s="45">
        <v>799</v>
      </c>
      <c r="H3" s="45">
        <v>58.05093558627982</v>
      </c>
      <c r="I3" s="45">
        <v>21</v>
      </c>
      <c r="J3" s="45">
        <v>79.05093558627982</v>
      </c>
      <c r="K3" s="45">
        <v>99.875</v>
      </c>
      <c r="L3" s="45">
        <v>19.082349280583099</v>
      </c>
      <c r="M3" s="36">
        <v>17.38161296141547</v>
      </c>
      <c r="N3" s="45">
        <v>-0.44838703858452789</v>
      </c>
    </row>
    <row r="4" spans="1:14" x14ac:dyDescent="0.2">
      <c r="A4" s="45">
        <v>80</v>
      </c>
      <c r="B4" s="44">
        <v>24</v>
      </c>
      <c r="C4" s="45">
        <v>18.57</v>
      </c>
      <c r="D4" s="45">
        <v>3047</v>
      </c>
      <c r="E4" s="45">
        <v>2065</v>
      </c>
      <c r="F4" s="45">
        <v>514</v>
      </c>
      <c r="G4" s="45">
        <v>982</v>
      </c>
      <c r="H4" s="45">
        <v>59.842229755738991</v>
      </c>
      <c r="I4" s="45">
        <v>21</v>
      </c>
      <c r="J4" s="45">
        <v>80.842229755738998</v>
      </c>
      <c r="K4" s="45">
        <v>122.75</v>
      </c>
      <c r="L4" s="45">
        <v>19.977996365312681</v>
      </c>
      <c r="M4" s="36">
        <v>18.231975348438361</v>
      </c>
      <c r="N4" s="45">
        <v>-0.33802465156163919</v>
      </c>
    </row>
    <row r="5" spans="1:14" x14ac:dyDescent="0.2">
      <c r="A5" s="45">
        <v>60</v>
      </c>
      <c r="B5" s="44">
        <v>24</v>
      </c>
      <c r="C5" s="45">
        <v>19.100000000000001</v>
      </c>
      <c r="D5" s="45">
        <v>3235</v>
      </c>
      <c r="E5" s="45">
        <v>2065</v>
      </c>
      <c r="F5" s="45">
        <v>513</v>
      </c>
      <c r="G5" s="45">
        <v>1170</v>
      </c>
      <c r="H5" s="45">
        <v>61.363717234923236</v>
      </c>
      <c r="I5" s="45">
        <v>21</v>
      </c>
      <c r="J5" s="45">
        <v>82.363717234923229</v>
      </c>
      <c r="K5" s="45">
        <v>146.25</v>
      </c>
      <c r="L5" s="45">
        <v>20.738740104904799</v>
      </c>
      <c r="M5" s="36">
        <v>18.954255221104493</v>
      </c>
      <c r="N5" s="45">
        <v>-0.14574477889550863</v>
      </c>
    </row>
    <row r="6" spans="1:14" x14ac:dyDescent="0.2">
      <c r="A6" s="45">
        <v>40</v>
      </c>
      <c r="B6" s="44">
        <v>24</v>
      </c>
      <c r="C6" s="45">
        <v>19.7</v>
      </c>
      <c r="D6" s="45">
        <v>3480</v>
      </c>
      <c r="E6" s="45">
        <v>2065</v>
      </c>
      <c r="F6" s="45">
        <v>513</v>
      </c>
      <c r="G6" s="45">
        <v>1415</v>
      </c>
      <c r="H6" s="45">
        <v>63.015128797206181</v>
      </c>
      <c r="I6" s="45">
        <v>21</v>
      </c>
      <c r="J6" s="45">
        <v>84.015128797206188</v>
      </c>
      <c r="K6" s="45">
        <v>176.875</v>
      </c>
      <c r="L6" s="45">
        <v>21.564445886046272</v>
      </c>
      <c r="M6" s="36">
        <v>19.738212597845198</v>
      </c>
      <c r="N6" s="45">
        <v>3.8212597845198815E-2</v>
      </c>
    </row>
    <row r="7" spans="1:14" x14ac:dyDescent="0.2">
      <c r="A7" s="45">
        <v>20</v>
      </c>
      <c r="B7" s="44">
        <v>24</v>
      </c>
      <c r="C7" s="45">
        <v>20.34</v>
      </c>
      <c r="D7" s="45">
        <v>3749</v>
      </c>
      <c r="E7" s="45">
        <v>2065</v>
      </c>
      <c r="F7" s="45">
        <v>513</v>
      </c>
      <c r="G7" s="45">
        <v>1684</v>
      </c>
      <c r="H7" s="45">
        <v>64.526841743272612</v>
      </c>
      <c r="I7" s="45">
        <v>21</v>
      </c>
      <c r="J7" s="45">
        <v>85.526841743272612</v>
      </c>
      <c r="K7" s="45">
        <v>210.5</v>
      </c>
      <c r="L7" s="45">
        <v>22.320302359079491</v>
      </c>
      <c r="M7" s="36">
        <v>20.455852308411881</v>
      </c>
      <c r="N7" s="45">
        <v>0.11585230841188121</v>
      </c>
    </row>
    <row r="8" spans="1:14" x14ac:dyDescent="0.2">
      <c r="A8" s="45">
        <v>0</v>
      </c>
      <c r="B8" s="44">
        <v>24</v>
      </c>
      <c r="C8" s="45">
        <v>20.9</v>
      </c>
      <c r="D8" s="45">
        <v>4067</v>
      </c>
      <c r="E8" s="45">
        <v>2065</v>
      </c>
      <c r="F8" s="45">
        <v>513</v>
      </c>
      <c r="G8" s="45">
        <v>2002</v>
      </c>
      <c r="H8" s="45">
        <v>66.029281462865995</v>
      </c>
      <c r="I8" s="45">
        <v>21</v>
      </c>
      <c r="J8" s="45">
        <v>87.029281462865995</v>
      </c>
      <c r="K8" s="45">
        <v>250.25</v>
      </c>
      <c r="L8" s="45">
        <v>23.071522218876183</v>
      </c>
      <c r="M8" s="36">
        <v>21.16908983695091</v>
      </c>
      <c r="N8" s="45">
        <v>0.26908983695091138</v>
      </c>
    </row>
    <row r="9" spans="1:14" x14ac:dyDescent="0.2">
      <c r="A9" s="45">
        <v>-20</v>
      </c>
      <c r="B9" s="44">
        <v>24</v>
      </c>
      <c r="C9" s="45">
        <v>21.46</v>
      </c>
      <c r="D9" s="45">
        <v>4450</v>
      </c>
      <c r="E9" s="45">
        <v>2065</v>
      </c>
      <c r="F9" s="45">
        <v>513</v>
      </c>
      <c r="G9" s="45">
        <v>2385</v>
      </c>
      <c r="H9" s="45">
        <v>67.549767667522659</v>
      </c>
      <c r="I9" s="45">
        <v>21</v>
      </c>
      <c r="J9" s="45">
        <v>88.549767667522659</v>
      </c>
      <c r="K9" s="45">
        <v>298.125</v>
      </c>
      <c r="L9" s="45">
        <v>23.831765321204511</v>
      </c>
      <c r="M9" s="36">
        <v>21.890894385009918</v>
      </c>
      <c r="N9" s="45">
        <v>0.43089438500991761</v>
      </c>
    </row>
    <row r="10" spans="1:14" x14ac:dyDescent="0.2">
      <c r="A10" s="45">
        <v>-40</v>
      </c>
      <c r="B10" s="44">
        <v>24</v>
      </c>
      <c r="C10" s="45">
        <v>21.98</v>
      </c>
      <c r="D10" s="45">
        <v>4898</v>
      </c>
      <c r="E10" s="45">
        <v>2065</v>
      </c>
      <c r="F10" s="45">
        <v>513</v>
      </c>
      <c r="G10" s="45">
        <v>2833</v>
      </c>
      <c r="H10" s="45">
        <v>69.044931490408743</v>
      </c>
      <c r="I10" s="45">
        <v>21</v>
      </c>
      <c r="J10" s="45">
        <v>90.044931490408743</v>
      </c>
      <c r="K10" s="45">
        <v>354.125</v>
      </c>
      <c r="L10" s="45">
        <v>24.579347232647557</v>
      </c>
      <c r="M10" s="36">
        <v>22.600677903036757</v>
      </c>
      <c r="N10" s="45">
        <v>0.62067790303675707</v>
      </c>
    </row>
    <row r="14" spans="1:14" x14ac:dyDescent="0.2">
      <c r="A14" s="45" t="s">
        <v>150</v>
      </c>
      <c r="B14" s="45" t="s">
        <v>3</v>
      </c>
      <c r="C14" s="45" t="s">
        <v>5</v>
      </c>
      <c r="D14" s="45" t="s">
        <v>4</v>
      </c>
      <c r="E14" s="45" t="s">
        <v>6</v>
      </c>
      <c r="F14" s="45" t="s">
        <v>8</v>
      </c>
      <c r="G14" s="45" t="s">
        <v>10</v>
      </c>
      <c r="H14" s="45" t="s">
        <v>11</v>
      </c>
      <c r="I14" s="45" t="s">
        <v>35</v>
      </c>
      <c r="J14" s="45" t="s">
        <v>36</v>
      </c>
      <c r="K14" s="45" t="s">
        <v>56</v>
      </c>
      <c r="L14" s="45" t="s">
        <v>11</v>
      </c>
      <c r="M14" s="30" t="s">
        <v>151</v>
      </c>
      <c r="N14" s="44" t="s">
        <v>57</v>
      </c>
    </row>
    <row r="15" spans="1:14" x14ac:dyDescent="0.2">
      <c r="A15" s="45">
        <v>100</v>
      </c>
      <c r="B15" s="44">
        <v>20</v>
      </c>
      <c r="C15" s="45">
        <v>12.73</v>
      </c>
      <c r="D15" s="45">
        <v>2313</v>
      </c>
      <c r="E15" s="45">
        <v>2065</v>
      </c>
      <c r="F15" s="45">
        <v>513</v>
      </c>
      <c r="G15" s="45">
        <v>248</v>
      </c>
      <c r="H15" s="45">
        <v>47.88903361652433</v>
      </c>
      <c r="I15" s="45">
        <v>21</v>
      </c>
      <c r="J15" s="45">
        <v>68.88903361652433</v>
      </c>
      <c r="K15" s="45">
        <v>31</v>
      </c>
      <c r="L15" s="45">
        <v>14.001398295705346</v>
      </c>
      <c r="M15" s="36">
        <v>12.557559289481219</v>
      </c>
      <c r="N15" s="45">
        <v>-0.17244071051878151</v>
      </c>
    </row>
    <row r="16" spans="1:14" x14ac:dyDescent="0.2">
      <c r="A16" s="45">
        <v>80</v>
      </c>
      <c r="B16" s="44">
        <v>20</v>
      </c>
      <c r="C16" s="45">
        <v>13.42</v>
      </c>
      <c r="D16" s="45">
        <v>2359</v>
      </c>
      <c r="E16" s="45">
        <v>2065</v>
      </c>
      <c r="F16" s="45">
        <v>513</v>
      </c>
      <c r="G16" s="45">
        <v>294</v>
      </c>
      <c r="H16" s="45">
        <v>49.366946608243147</v>
      </c>
      <c r="I16" s="45">
        <v>21</v>
      </c>
      <c r="J16" s="45">
        <v>70.366946608243154</v>
      </c>
      <c r="K16" s="45">
        <v>36.75</v>
      </c>
      <c r="L16" s="45">
        <v>14.740354791564755</v>
      </c>
      <c r="M16" s="36">
        <v>13.259153500458639</v>
      </c>
      <c r="N16" s="45">
        <v>-0.16084649954136054</v>
      </c>
    </row>
    <row r="17" spans="1:14" x14ac:dyDescent="0.2">
      <c r="A17" s="45">
        <v>60</v>
      </c>
      <c r="B17" s="44">
        <v>20</v>
      </c>
      <c r="C17" s="45">
        <v>14.06</v>
      </c>
      <c r="D17" s="45">
        <v>2412</v>
      </c>
      <c r="E17" s="45">
        <v>2065</v>
      </c>
      <c r="F17" s="45">
        <v>513</v>
      </c>
      <c r="G17" s="45">
        <v>347</v>
      </c>
      <c r="H17" s="45">
        <v>50.80658949581747</v>
      </c>
      <c r="I17" s="45">
        <v>21</v>
      </c>
      <c r="J17" s="45">
        <v>71.806589495817462</v>
      </c>
      <c r="K17" s="45">
        <v>43.375</v>
      </c>
      <c r="L17" s="45">
        <v>15.460176235351922</v>
      </c>
      <c r="M17" s="36">
        <v>13.942580144284459</v>
      </c>
      <c r="N17" s="45">
        <v>-0.11741985571554103</v>
      </c>
    </row>
    <row r="18" spans="1:14" x14ac:dyDescent="0.2">
      <c r="A18" s="45">
        <v>40</v>
      </c>
      <c r="B18" s="44">
        <v>20</v>
      </c>
      <c r="C18" s="45">
        <v>14.71</v>
      </c>
      <c r="D18" s="45">
        <v>2480</v>
      </c>
      <c r="E18" s="45">
        <v>2065</v>
      </c>
      <c r="F18" s="45">
        <v>513</v>
      </c>
      <c r="G18" s="45">
        <v>415</v>
      </c>
      <c r="H18" s="45">
        <v>52.36096193424185</v>
      </c>
      <c r="I18" s="45">
        <v>21</v>
      </c>
      <c r="J18" s="45">
        <v>73.360961934241857</v>
      </c>
      <c r="K18" s="45">
        <v>51.875</v>
      </c>
      <c r="L18" s="45">
        <v>16.23736245456411</v>
      </c>
      <c r="M18" s="36">
        <v>14.680471150461418</v>
      </c>
      <c r="N18" s="45">
        <v>-2.9528849538582591E-2</v>
      </c>
    </row>
    <row r="19" spans="1:14" x14ac:dyDescent="0.2">
      <c r="A19" s="45">
        <v>20</v>
      </c>
      <c r="B19" s="44">
        <v>20</v>
      </c>
      <c r="C19" s="45">
        <v>15.4</v>
      </c>
      <c r="D19" s="45">
        <v>2553</v>
      </c>
      <c r="E19" s="45">
        <v>2065</v>
      </c>
      <c r="F19" s="45">
        <v>513</v>
      </c>
      <c r="G19" s="45">
        <v>488</v>
      </c>
      <c r="H19" s="45">
        <v>53.768396440054211</v>
      </c>
      <c r="I19" s="45">
        <v>21</v>
      </c>
      <c r="J19" s="45">
        <v>74.768396440054204</v>
      </c>
      <c r="K19" s="45">
        <v>61</v>
      </c>
      <c r="L19" s="45">
        <v>16.941079707470291</v>
      </c>
      <c r="M19" s="36">
        <v>15.348607845341821</v>
      </c>
      <c r="N19" s="45">
        <v>-5.1392154658179479E-2</v>
      </c>
    </row>
    <row r="20" spans="1:14" x14ac:dyDescent="0.2">
      <c r="A20" s="45">
        <v>0</v>
      </c>
      <c r="B20" s="44">
        <v>20</v>
      </c>
      <c r="C20" s="45">
        <v>16.04</v>
      </c>
      <c r="D20" s="45">
        <v>2645</v>
      </c>
      <c r="E20" s="45">
        <v>2065</v>
      </c>
      <c r="F20" s="45">
        <v>513</v>
      </c>
      <c r="G20" s="45">
        <v>580</v>
      </c>
      <c r="H20" s="45">
        <v>55.268559871258745</v>
      </c>
      <c r="I20" s="45">
        <v>21</v>
      </c>
      <c r="J20" s="45">
        <v>76.268559871258745</v>
      </c>
      <c r="K20" s="45">
        <v>72.5</v>
      </c>
      <c r="L20" s="45">
        <v>17.691161423072558</v>
      </c>
      <c r="M20" s="36">
        <v>16.060764775249485</v>
      </c>
      <c r="N20" s="45">
        <v>2.0764775249485723E-2</v>
      </c>
    </row>
    <row r="21" spans="1:14" x14ac:dyDescent="0.2">
      <c r="A21" s="45">
        <v>-20</v>
      </c>
      <c r="B21" s="44">
        <v>20</v>
      </c>
      <c r="C21" s="45">
        <v>16.600000000000001</v>
      </c>
      <c r="D21" s="45">
        <v>2757</v>
      </c>
      <c r="E21" s="45">
        <v>2065</v>
      </c>
      <c r="F21" s="45">
        <v>513</v>
      </c>
      <c r="G21" s="45">
        <v>692</v>
      </c>
      <c r="H21" s="45">
        <v>56.802121889135158</v>
      </c>
      <c r="I21" s="45">
        <v>21</v>
      </c>
      <c r="J21" s="45">
        <v>77.802121889135151</v>
      </c>
      <c r="K21" s="45">
        <v>86.5</v>
      </c>
      <c r="L21" s="45">
        <v>18.457942432010761</v>
      </c>
      <c r="M21" s="36">
        <v>16.788776667658396</v>
      </c>
      <c r="N21" s="45">
        <v>0.18877666765839507</v>
      </c>
    </row>
    <row r="22" spans="1:14" x14ac:dyDescent="0.2">
      <c r="A22" s="45">
        <v>-40</v>
      </c>
      <c r="B22" s="44">
        <v>20</v>
      </c>
      <c r="C22" s="45">
        <v>17.260000000000002</v>
      </c>
      <c r="D22" s="45">
        <v>2888</v>
      </c>
      <c r="E22" s="45">
        <v>2065</v>
      </c>
      <c r="F22" s="45">
        <v>513</v>
      </c>
      <c r="G22" s="45">
        <v>823</v>
      </c>
      <c r="H22" s="45">
        <v>58.307996704245397</v>
      </c>
      <c r="I22" s="45">
        <v>21</v>
      </c>
      <c r="J22" s="45">
        <v>79.307996704245397</v>
      </c>
      <c r="K22" s="45">
        <v>102.875</v>
      </c>
      <c r="L22" s="45">
        <v>19.210879839565884</v>
      </c>
      <c r="M22" s="36">
        <v>17.503644903243302</v>
      </c>
      <c r="N22" s="45">
        <v>0.24364490324330035</v>
      </c>
    </row>
    <row r="29" spans="1:14" x14ac:dyDescent="0.2">
      <c r="A29" s="65" t="s">
        <v>155</v>
      </c>
      <c r="B29" s="65"/>
    </row>
    <row r="30" spans="1:14" x14ac:dyDescent="0.2">
      <c r="A30" s="45" t="s">
        <v>150</v>
      </c>
      <c r="B30" s="45" t="s">
        <v>3</v>
      </c>
      <c r="C30" s="45" t="s">
        <v>152</v>
      </c>
      <c r="D30" s="45" t="s">
        <v>154</v>
      </c>
      <c r="E30" s="45" t="s">
        <v>153</v>
      </c>
      <c r="F30" s="45" t="s">
        <v>156</v>
      </c>
    </row>
    <row r="31" spans="1:14" x14ac:dyDescent="0.2">
      <c r="A31" s="45">
        <v>80</v>
      </c>
      <c r="B31" s="44">
        <v>22</v>
      </c>
      <c r="C31" s="45">
        <v>17</v>
      </c>
      <c r="D31" s="45">
        <v>16.7</v>
      </c>
      <c r="E31" s="45">
        <v>2697</v>
      </c>
      <c r="F31" s="45">
        <v>0.4</v>
      </c>
    </row>
    <row r="32" spans="1:14" x14ac:dyDescent="0.2">
      <c r="A32" s="45">
        <v>60</v>
      </c>
      <c r="B32" s="44">
        <v>22</v>
      </c>
      <c r="C32" s="45">
        <v>17</v>
      </c>
      <c r="D32" s="45">
        <v>17.2</v>
      </c>
      <c r="E32" s="45">
        <v>2800</v>
      </c>
      <c r="F32" s="45">
        <v>0.2</v>
      </c>
    </row>
    <row r="33" spans="1:10" x14ac:dyDescent="0.2">
      <c r="A33" s="45">
        <v>40</v>
      </c>
      <c r="B33" s="44">
        <v>22</v>
      </c>
      <c r="C33" s="45">
        <v>17</v>
      </c>
      <c r="D33" s="45">
        <v>17</v>
      </c>
      <c r="E33" s="45">
        <v>2791</v>
      </c>
      <c r="F33" s="45">
        <v>0</v>
      </c>
    </row>
    <row r="34" spans="1:10" x14ac:dyDescent="0.2">
      <c r="A34" s="45">
        <v>20</v>
      </c>
      <c r="B34" s="44">
        <v>22</v>
      </c>
      <c r="C34" s="45">
        <v>17</v>
      </c>
      <c r="D34" s="45">
        <v>17</v>
      </c>
      <c r="E34" s="45">
        <v>2791</v>
      </c>
      <c r="F34" s="45">
        <v>0</v>
      </c>
    </row>
    <row r="35" spans="1:10" x14ac:dyDescent="0.2">
      <c r="A35" s="45">
        <v>0</v>
      </c>
      <c r="B35" s="44">
        <v>22</v>
      </c>
      <c r="C35" s="45">
        <v>17</v>
      </c>
      <c r="D35" s="45">
        <v>17.2</v>
      </c>
      <c r="E35" s="45">
        <v>2831</v>
      </c>
      <c r="F35" s="45">
        <v>0</v>
      </c>
    </row>
    <row r="36" spans="1:10" x14ac:dyDescent="0.2">
      <c r="A36" s="45">
        <v>-20</v>
      </c>
      <c r="B36" s="44">
        <v>22</v>
      </c>
      <c r="C36" s="45">
        <v>17</v>
      </c>
      <c r="D36" s="45">
        <v>17.04</v>
      </c>
      <c r="E36" s="45">
        <v>2825</v>
      </c>
      <c r="F36" s="45">
        <v>-0.3</v>
      </c>
    </row>
    <row r="37" spans="1:10" x14ac:dyDescent="0.2">
      <c r="A37" s="45">
        <v>-40</v>
      </c>
      <c r="B37" s="44">
        <v>22</v>
      </c>
      <c r="C37" s="45">
        <v>17</v>
      </c>
      <c r="D37" s="45">
        <v>17.25</v>
      </c>
      <c r="E37" s="45">
        <v>2892</v>
      </c>
      <c r="F37" s="45">
        <v>-0.5</v>
      </c>
    </row>
    <row r="38" spans="1:10" x14ac:dyDescent="0.2">
      <c r="B38" s="44"/>
    </row>
    <row r="40" spans="1:10" x14ac:dyDescent="0.2">
      <c r="A40" s="65" t="s">
        <v>158</v>
      </c>
      <c r="B40" s="65"/>
    </row>
    <row r="41" spans="1:10" x14ac:dyDescent="0.2">
      <c r="A41" s="45" t="s">
        <v>100</v>
      </c>
      <c r="B41" s="45" t="s">
        <v>3</v>
      </c>
      <c r="C41" s="45" t="s">
        <v>152</v>
      </c>
      <c r="D41" s="45" t="s">
        <v>157</v>
      </c>
      <c r="E41" s="45" t="s">
        <v>4</v>
      </c>
      <c r="F41" s="45" t="s">
        <v>156</v>
      </c>
    </row>
    <row r="42" spans="1:10" x14ac:dyDescent="0.2">
      <c r="A42" s="45">
        <v>80</v>
      </c>
      <c r="B42" s="44">
        <v>22</v>
      </c>
      <c r="C42" s="45">
        <v>17</v>
      </c>
      <c r="D42" s="45">
        <v>16.8</v>
      </c>
      <c r="E42" s="45">
        <v>2690</v>
      </c>
      <c r="F42" s="45">
        <v>0.4</v>
      </c>
    </row>
    <row r="43" spans="1:10" x14ac:dyDescent="0.2">
      <c r="A43" s="45">
        <v>60</v>
      </c>
      <c r="B43" s="44">
        <v>22</v>
      </c>
      <c r="C43" s="45">
        <v>17</v>
      </c>
      <c r="D43" s="45">
        <v>17.14</v>
      </c>
      <c r="E43" s="45">
        <v>2763</v>
      </c>
      <c r="F43" s="45">
        <v>0.2</v>
      </c>
      <c r="J43" s="44"/>
    </row>
    <row r="44" spans="1:10" x14ac:dyDescent="0.2">
      <c r="A44" s="45">
        <v>40</v>
      </c>
      <c r="B44" s="44">
        <v>22</v>
      </c>
      <c r="C44" s="45">
        <v>17</v>
      </c>
      <c r="D44" s="45">
        <v>17.2</v>
      </c>
      <c r="E44" s="45">
        <v>2793</v>
      </c>
      <c r="F44" s="45">
        <v>0</v>
      </c>
    </row>
    <row r="45" spans="1:10" x14ac:dyDescent="0.2">
      <c r="A45" s="45">
        <v>20</v>
      </c>
      <c r="B45" s="44">
        <v>22</v>
      </c>
      <c r="C45" s="45">
        <v>17</v>
      </c>
      <c r="D45" s="45">
        <v>17.100000000000001</v>
      </c>
      <c r="E45" s="45">
        <v>2803</v>
      </c>
      <c r="F45" s="45">
        <v>0</v>
      </c>
    </row>
    <row r="46" spans="1:10" x14ac:dyDescent="0.2">
      <c r="A46" s="45">
        <v>0</v>
      </c>
      <c r="B46" s="44">
        <v>22</v>
      </c>
      <c r="C46" s="45">
        <v>17</v>
      </c>
      <c r="D46" s="45">
        <v>17</v>
      </c>
      <c r="E46" s="45">
        <v>2793</v>
      </c>
      <c r="F46" s="45">
        <v>0</v>
      </c>
    </row>
    <row r="47" spans="1:10" x14ac:dyDescent="0.2">
      <c r="A47" s="45">
        <v>-20</v>
      </c>
      <c r="B47" s="44">
        <v>22</v>
      </c>
      <c r="C47" s="45">
        <v>17</v>
      </c>
      <c r="D47" s="45">
        <v>17.100000000000001</v>
      </c>
      <c r="E47" s="45">
        <v>2824</v>
      </c>
      <c r="F47" s="45">
        <v>-0.3</v>
      </c>
    </row>
    <row r="48" spans="1:10" x14ac:dyDescent="0.2">
      <c r="A48" s="45">
        <v>-40</v>
      </c>
      <c r="B48" s="44">
        <v>22</v>
      </c>
      <c r="C48" s="45">
        <v>17</v>
      </c>
      <c r="D48" s="45">
        <v>17.239999999999998</v>
      </c>
      <c r="E48" s="45">
        <v>2892</v>
      </c>
      <c r="F48" s="45">
        <v>-0.5</v>
      </c>
    </row>
    <row r="53" spans="8:15" x14ac:dyDescent="0.2">
      <c r="L53" s="45" t="s">
        <v>159</v>
      </c>
      <c r="M53" s="45" t="s">
        <v>162</v>
      </c>
    </row>
    <row r="54" spans="8:15" x14ac:dyDescent="0.2">
      <c r="L54" s="45" t="s">
        <v>160</v>
      </c>
      <c r="M54" s="45" t="s">
        <v>166</v>
      </c>
    </row>
    <row r="55" spans="8:15" x14ac:dyDescent="0.2">
      <c r="L55" s="45" t="s">
        <v>161</v>
      </c>
      <c r="M55" s="45" t="s">
        <v>165</v>
      </c>
    </row>
    <row r="56" spans="8:15" x14ac:dyDescent="0.2">
      <c r="L56" s="45" t="s">
        <v>163</v>
      </c>
      <c r="M56" s="45" t="s">
        <v>164</v>
      </c>
    </row>
    <row r="59" spans="8:15" x14ac:dyDescent="0.2">
      <c r="H59" s="45" t="s">
        <v>167</v>
      </c>
      <c r="I59" s="45" t="s">
        <v>168</v>
      </c>
      <c r="K59" s="45" t="s">
        <v>169</v>
      </c>
      <c r="L59" s="45" t="s">
        <v>170</v>
      </c>
    </row>
    <row r="60" spans="8:15" x14ac:dyDescent="0.2">
      <c r="H60" s="45">
        <v>17.2</v>
      </c>
      <c r="I60" s="45">
        <v>46</v>
      </c>
      <c r="J60" s="45">
        <f>20*LOG10(I60/32)</f>
        <v>3.1521570672333619</v>
      </c>
      <c r="K60" s="45">
        <f>H60-J60</f>
        <v>14.047842932766638</v>
      </c>
      <c r="L60" s="45">
        <v>20</v>
      </c>
      <c r="M60" s="45">
        <v>11</v>
      </c>
      <c r="N60" s="45">
        <v>24</v>
      </c>
      <c r="O60" s="45">
        <v>15</v>
      </c>
    </row>
    <row r="61" spans="8:15" x14ac:dyDescent="0.2">
      <c r="H61" s="45">
        <v>17</v>
      </c>
      <c r="I61" s="45">
        <v>32</v>
      </c>
      <c r="J61" s="45">
        <f t="shared" ref="J61:J68" si="0">20*LOG10(I61/32)</f>
        <v>0</v>
      </c>
      <c r="K61" s="45">
        <f t="shared" ref="K61:K68" si="1">H61-J61</f>
        <v>17</v>
      </c>
      <c r="L61" s="45">
        <v>23</v>
      </c>
      <c r="M61" s="45">
        <v>14</v>
      </c>
      <c r="N61" s="45">
        <v>23</v>
      </c>
      <c r="O61" s="45">
        <v>14</v>
      </c>
    </row>
    <row r="62" spans="8:15" x14ac:dyDescent="0.2">
      <c r="H62" s="45">
        <v>17.5</v>
      </c>
      <c r="I62" s="45">
        <v>32</v>
      </c>
      <c r="J62" s="45">
        <f t="shared" si="0"/>
        <v>0</v>
      </c>
      <c r="K62" s="45">
        <f t="shared" si="1"/>
        <v>17.5</v>
      </c>
      <c r="L62" s="45">
        <v>23</v>
      </c>
      <c r="M62" s="45">
        <v>14</v>
      </c>
      <c r="N62" s="45">
        <v>22</v>
      </c>
      <c r="O62" s="45">
        <v>13</v>
      </c>
    </row>
    <row r="63" spans="8:15" x14ac:dyDescent="0.2">
      <c r="H63" s="45">
        <v>17.3</v>
      </c>
      <c r="I63" s="45">
        <v>60</v>
      </c>
      <c r="J63" s="45">
        <f t="shared" si="0"/>
        <v>5.4600254412747526</v>
      </c>
      <c r="K63" s="45">
        <f t="shared" si="1"/>
        <v>11.839974558725249</v>
      </c>
      <c r="L63" s="45">
        <v>18</v>
      </c>
      <c r="M63" s="45">
        <v>9</v>
      </c>
      <c r="N63" s="45">
        <v>21</v>
      </c>
      <c r="O63" s="45">
        <v>12</v>
      </c>
    </row>
    <row r="64" spans="8:15" x14ac:dyDescent="0.2">
      <c r="H64" s="45">
        <v>17</v>
      </c>
      <c r="I64" s="45">
        <v>46</v>
      </c>
      <c r="J64" s="45">
        <f t="shared" si="0"/>
        <v>3.1521570672333619</v>
      </c>
      <c r="K64" s="45">
        <f t="shared" si="1"/>
        <v>13.847842932766639</v>
      </c>
      <c r="L64" s="45">
        <v>20</v>
      </c>
      <c r="M64" s="45">
        <v>11</v>
      </c>
      <c r="N64" s="45">
        <v>20</v>
      </c>
      <c r="O64" s="45">
        <v>11</v>
      </c>
    </row>
    <row r="65" spans="8:15" x14ac:dyDescent="0.2">
      <c r="H65" s="45">
        <v>17</v>
      </c>
      <c r="I65" s="45">
        <v>32</v>
      </c>
      <c r="J65" s="45">
        <f t="shared" si="0"/>
        <v>0</v>
      </c>
      <c r="K65" s="45">
        <f t="shared" si="1"/>
        <v>17</v>
      </c>
      <c r="L65" s="45">
        <v>23</v>
      </c>
      <c r="M65" s="45">
        <v>14</v>
      </c>
      <c r="N65" s="45">
        <v>19</v>
      </c>
      <c r="O65" s="45">
        <v>10</v>
      </c>
    </row>
    <row r="66" spans="8:15" x14ac:dyDescent="0.2">
      <c r="H66" s="45">
        <v>17</v>
      </c>
      <c r="I66" s="45">
        <v>32</v>
      </c>
      <c r="J66" s="45">
        <f t="shared" si="0"/>
        <v>0</v>
      </c>
      <c r="K66" s="45">
        <f t="shared" si="1"/>
        <v>17</v>
      </c>
      <c r="L66" s="45">
        <v>23</v>
      </c>
      <c r="M66" s="45">
        <v>14</v>
      </c>
      <c r="N66" s="45">
        <v>18</v>
      </c>
      <c r="O66" s="45">
        <v>9</v>
      </c>
    </row>
    <row r="67" spans="8:15" x14ac:dyDescent="0.2">
      <c r="H67" s="45">
        <v>17</v>
      </c>
      <c r="I67" s="45">
        <v>60</v>
      </c>
      <c r="J67" s="45">
        <f t="shared" si="0"/>
        <v>5.4600254412747526</v>
      </c>
      <c r="K67" s="45">
        <f t="shared" si="1"/>
        <v>11.539974558725248</v>
      </c>
      <c r="L67" s="45">
        <v>18</v>
      </c>
      <c r="M67" s="45">
        <v>9</v>
      </c>
      <c r="N67" s="45">
        <v>16</v>
      </c>
      <c r="O67" s="45">
        <v>8</v>
      </c>
    </row>
    <row r="68" spans="8:15" x14ac:dyDescent="0.2">
      <c r="H68" s="45">
        <v>17</v>
      </c>
      <c r="I68" s="45">
        <v>34</v>
      </c>
      <c r="J68" s="45">
        <f t="shared" si="0"/>
        <v>0.52657877444698298</v>
      </c>
      <c r="K68" s="45">
        <f t="shared" si="1"/>
        <v>16.473421225553018</v>
      </c>
      <c r="L68" s="45">
        <v>22</v>
      </c>
      <c r="M68" s="45">
        <v>13</v>
      </c>
      <c r="N68" s="45">
        <v>14</v>
      </c>
      <c r="O68" s="45">
        <v>7</v>
      </c>
    </row>
    <row r="69" spans="8:15" x14ac:dyDescent="0.2">
      <c r="N69" s="45">
        <v>12</v>
      </c>
      <c r="O69" s="45">
        <v>6</v>
      </c>
    </row>
    <row r="70" spans="8:15" x14ac:dyDescent="0.2">
      <c r="N70" s="45">
        <v>10</v>
      </c>
      <c r="O70" s="45">
        <v>5</v>
      </c>
    </row>
    <row r="71" spans="8:15" x14ac:dyDescent="0.2">
      <c r="N71" s="45">
        <v>8</v>
      </c>
      <c r="O71" s="45">
        <v>4</v>
      </c>
    </row>
    <row r="72" spans="8:15" x14ac:dyDescent="0.2">
      <c r="N72" s="45">
        <v>6</v>
      </c>
      <c r="O72" s="45">
        <v>3</v>
      </c>
    </row>
    <row r="73" spans="8:15" x14ac:dyDescent="0.2">
      <c r="N73" s="45">
        <v>4</v>
      </c>
      <c r="O73" s="45">
        <v>2</v>
      </c>
    </row>
    <row r="74" spans="8:15" x14ac:dyDescent="0.2">
      <c r="N74" s="45">
        <v>2</v>
      </c>
      <c r="O74" s="45">
        <v>1</v>
      </c>
    </row>
    <row r="75" spans="8:15" x14ac:dyDescent="0.2">
      <c r="N75" s="45">
        <v>0</v>
      </c>
      <c r="O75" s="45">
        <v>0</v>
      </c>
    </row>
  </sheetData>
  <sortState ref="F42:G48">
    <sortCondition descending="1" ref="F42"/>
  </sortState>
  <mergeCells count="2">
    <mergeCell ref="A29:B29"/>
    <mergeCell ref="A40:B40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7"/>
  <sheetViews>
    <sheetView topLeftCell="A22" workbookViewId="0">
      <selection activeCell="E60" sqref="E60"/>
    </sheetView>
  </sheetViews>
  <sheetFormatPr defaultRowHeight="14.25" x14ac:dyDescent="0.2"/>
  <cols>
    <col min="1" max="1" width="17.625" style="1" bestFit="1" customWidth="1"/>
    <col min="2" max="3" width="13.875" style="1" bestFit="1" customWidth="1"/>
    <col min="4" max="4" width="9" style="1"/>
    <col min="5" max="6" width="11.875" style="1" bestFit="1" customWidth="1"/>
    <col min="7" max="7" width="12.75" style="1" bestFit="1" customWidth="1"/>
    <col min="8" max="8" width="12.75" style="1" customWidth="1"/>
    <col min="9" max="9" width="24.25" style="1" bestFit="1" customWidth="1"/>
    <col min="10" max="10" width="14.125" style="1" bestFit="1" customWidth="1"/>
    <col min="11" max="11" width="18.5" style="1" bestFit="1" customWidth="1"/>
    <col min="12" max="12" width="15.5" style="1" bestFit="1" customWidth="1"/>
    <col min="13" max="13" width="14" style="1" bestFit="1" customWidth="1"/>
    <col min="14" max="16384" width="9" style="1"/>
  </cols>
  <sheetData>
    <row r="1" spans="1:13" ht="15" thickBot="1" x14ac:dyDescent="0.25">
      <c r="A1" s="11" t="s">
        <v>13</v>
      </c>
    </row>
    <row r="2" spans="1:13" x14ac:dyDescent="0.2">
      <c r="A2" s="1" t="s">
        <v>28</v>
      </c>
      <c r="B2" s="1" t="s">
        <v>29</v>
      </c>
      <c r="C2" s="1" t="s">
        <v>30</v>
      </c>
      <c r="D2" s="1" t="s">
        <v>31</v>
      </c>
      <c r="E2" s="1" t="s">
        <v>32</v>
      </c>
      <c r="F2" s="1" t="s">
        <v>33</v>
      </c>
      <c r="G2" s="1" t="s">
        <v>34</v>
      </c>
      <c r="H2" s="1" t="s">
        <v>53</v>
      </c>
      <c r="I2" s="14" t="s">
        <v>63</v>
      </c>
      <c r="J2" s="14" t="s">
        <v>64</v>
      </c>
      <c r="L2" s="2" t="s">
        <v>9</v>
      </c>
      <c r="M2" s="3" t="s">
        <v>2</v>
      </c>
    </row>
    <row r="3" spans="1:13" x14ac:dyDescent="0.2">
      <c r="A3" s="1">
        <v>100</v>
      </c>
      <c r="B3" s="1">
        <v>17.25</v>
      </c>
      <c r="C3" s="1">
        <v>2805</v>
      </c>
      <c r="D3" s="1">
        <f t="shared" ref="D3:D10" si="0">2105-38</f>
        <v>2067</v>
      </c>
      <c r="E3" s="1">
        <v>654</v>
      </c>
      <c r="F3" s="1">
        <f t="shared" ref="F3:F10" si="1">C3-D3</f>
        <v>738</v>
      </c>
      <c r="G3" s="1">
        <f t="shared" ref="G3:G10" si="2">20*LOG10(F3)</f>
        <v>57.361127236460831</v>
      </c>
      <c r="H3" s="13">
        <f>TREND(L3:L4,M3:M4,E3)</f>
        <v>101.66666666666669</v>
      </c>
      <c r="I3" s="1">
        <v>0</v>
      </c>
      <c r="J3" s="1">
        <v>0</v>
      </c>
      <c r="L3" s="4">
        <v>100</v>
      </c>
      <c r="M3" s="5">
        <v>651</v>
      </c>
    </row>
    <row r="4" spans="1:13" x14ac:dyDescent="0.2">
      <c r="A4" s="1">
        <v>80</v>
      </c>
      <c r="B4" s="1">
        <v>18</v>
      </c>
      <c r="C4" s="1">
        <v>2980</v>
      </c>
      <c r="D4" s="1">
        <f t="shared" si="0"/>
        <v>2067</v>
      </c>
      <c r="E4" s="1">
        <v>618</v>
      </c>
      <c r="F4" s="1">
        <f t="shared" si="1"/>
        <v>913</v>
      </c>
      <c r="G4" s="1">
        <f t="shared" si="2"/>
        <v>59.209415550685982</v>
      </c>
      <c r="H4" s="13">
        <f>TREND(L4:L5,M4:M5,E4)</f>
        <v>82.10526315789474</v>
      </c>
      <c r="I4" s="1">
        <f>G4-G$3</f>
        <v>1.8482883142251509</v>
      </c>
      <c r="J4" s="1">
        <f>B4-B$3</f>
        <v>0.75</v>
      </c>
      <c r="L4" s="4">
        <v>90</v>
      </c>
      <c r="M4" s="5">
        <v>633</v>
      </c>
    </row>
    <row r="5" spans="1:13" x14ac:dyDescent="0.2">
      <c r="A5" s="1">
        <v>60</v>
      </c>
      <c r="B5" s="1">
        <v>18.760000000000002</v>
      </c>
      <c r="C5" s="1">
        <v>3179</v>
      </c>
      <c r="D5" s="1">
        <f t="shared" si="0"/>
        <v>2067</v>
      </c>
      <c r="E5" s="1">
        <v>583</v>
      </c>
      <c r="F5" s="1">
        <f t="shared" si="1"/>
        <v>1112</v>
      </c>
      <c r="G5" s="1">
        <f t="shared" si="2"/>
        <v>60.922095744920775</v>
      </c>
      <c r="H5" s="13">
        <f>TREND(L6:L7,M6:M7,E5)</f>
        <v>61.764705882352985</v>
      </c>
      <c r="I5" s="14">
        <f t="shared" ref="I5:I10" si="3">G5-G$3</f>
        <v>3.5609685084599434</v>
      </c>
      <c r="J5" s="14">
        <f t="shared" ref="J5:J10" si="4">B5-B$3</f>
        <v>1.5100000000000016</v>
      </c>
      <c r="L5" s="4">
        <v>80</v>
      </c>
      <c r="M5" s="5">
        <v>614</v>
      </c>
    </row>
    <row r="6" spans="1:13" x14ac:dyDescent="0.2">
      <c r="A6" s="1">
        <v>40</v>
      </c>
      <c r="B6" s="1">
        <v>19.399999999999999</v>
      </c>
      <c r="C6" s="1">
        <v>3408</v>
      </c>
      <c r="D6" s="1">
        <f t="shared" si="0"/>
        <v>2067</v>
      </c>
      <c r="E6" s="1">
        <v>548</v>
      </c>
      <c r="F6" s="1">
        <f t="shared" si="1"/>
        <v>1341</v>
      </c>
      <c r="G6" s="1">
        <f t="shared" si="2"/>
        <v>62.548575557031974</v>
      </c>
      <c r="H6" s="13">
        <f>TREND(L8:L9,M8:M9,E6)</f>
        <v>42.631578947368382</v>
      </c>
      <c r="I6" s="14">
        <f t="shared" si="3"/>
        <v>5.1874483205711428</v>
      </c>
      <c r="J6" s="14">
        <f t="shared" si="4"/>
        <v>2.1499999999999986</v>
      </c>
      <c r="L6" s="4">
        <v>70</v>
      </c>
      <c r="M6" s="5">
        <v>597</v>
      </c>
    </row>
    <row r="7" spans="1:13" x14ac:dyDescent="0.2">
      <c r="A7" s="1">
        <v>20</v>
      </c>
      <c r="B7" s="1">
        <v>20</v>
      </c>
      <c r="C7" s="1">
        <v>3681</v>
      </c>
      <c r="D7" s="1">
        <f t="shared" si="0"/>
        <v>2067</v>
      </c>
      <c r="E7" s="1">
        <v>513</v>
      </c>
      <c r="F7" s="1">
        <f t="shared" si="1"/>
        <v>1614</v>
      </c>
      <c r="G7" s="1">
        <f t="shared" si="2"/>
        <v>64.158070607721029</v>
      </c>
      <c r="H7" s="13">
        <f>TREND(L10:L11,M10:M11,E7)</f>
        <v>23</v>
      </c>
      <c r="I7" s="14">
        <f t="shared" si="3"/>
        <v>6.7969433712601983</v>
      </c>
      <c r="J7" s="14">
        <f t="shared" si="4"/>
        <v>2.75</v>
      </c>
      <c r="L7" s="4">
        <v>60</v>
      </c>
      <c r="M7" s="5">
        <v>580</v>
      </c>
    </row>
    <row r="8" spans="1:13" x14ac:dyDescent="0.2">
      <c r="A8" s="1">
        <v>0</v>
      </c>
      <c r="B8" s="1">
        <v>20.5</v>
      </c>
      <c r="C8" s="1">
        <v>3963</v>
      </c>
      <c r="D8" s="1">
        <f t="shared" si="0"/>
        <v>2067</v>
      </c>
      <c r="E8" s="1">
        <v>476</v>
      </c>
      <c r="F8" s="1">
        <f t="shared" si="1"/>
        <v>1896</v>
      </c>
      <c r="G8" s="1">
        <f t="shared" si="2"/>
        <v>65.55676666004095</v>
      </c>
      <c r="H8" s="13">
        <f>TREND(L12:L13,M12:M13,E8)</f>
        <v>1.7647058823529278</v>
      </c>
      <c r="I8" s="14">
        <f t="shared" si="3"/>
        <v>8.1956394235801184</v>
      </c>
      <c r="J8" s="14">
        <f t="shared" si="4"/>
        <v>3.25</v>
      </c>
      <c r="L8" s="4">
        <v>50</v>
      </c>
      <c r="M8" s="5">
        <v>562</v>
      </c>
    </row>
    <row r="9" spans="1:13" x14ac:dyDescent="0.2">
      <c r="A9" s="1">
        <v>-20</v>
      </c>
      <c r="B9" s="1">
        <v>21.1</v>
      </c>
      <c r="C9" s="1">
        <v>4347</v>
      </c>
      <c r="D9" s="1">
        <f t="shared" si="0"/>
        <v>2067</v>
      </c>
      <c r="E9" s="1">
        <v>443</v>
      </c>
      <c r="F9" s="1">
        <f t="shared" si="1"/>
        <v>2280</v>
      </c>
      <c r="G9" s="1">
        <f t="shared" si="2"/>
        <v>67.158696940009079</v>
      </c>
      <c r="H9" s="13">
        <f>TREND(L14:L15,M14:M15,E9)</f>
        <v>-17.647058823529449</v>
      </c>
      <c r="I9" s="14">
        <f t="shared" si="3"/>
        <v>9.7975697035482483</v>
      </c>
      <c r="J9" s="14">
        <f t="shared" si="4"/>
        <v>3.8500000000000014</v>
      </c>
      <c r="L9" s="4">
        <v>40</v>
      </c>
      <c r="M9" s="5">
        <v>543</v>
      </c>
    </row>
    <row r="10" spans="1:13" x14ac:dyDescent="0.2">
      <c r="A10" s="1">
        <v>-40</v>
      </c>
      <c r="B10" s="1">
        <v>21.6</v>
      </c>
      <c r="C10" s="1">
        <v>4777</v>
      </c>
      <c r="D10" s="1">
        <f t="shared" si="0"/>
        <v>2067</v>
      </c>
      <c r="E10" s="1">
        <v>408</v>
      </c>
      <c r="F10" s="1">
        <f t="shared" si="1"/>
        <v>2710</v>
      </c>
      <c r="G10" s="1">
        <f t="shared" si="2"/>
        <v>68.659385817488115</v>
      </c>
      <c r="H10" s="13">
        <f>TREND(L16:L17,M16:M17,E10)</f>
        <v>-38.235294117647101</v>
      </c>
      <c r="I10" s="14">
        <f t="shared" si="3"/>
        <v>11.298258581027284</v>
      </c>
      <c r="J10" s="14">
        <f t="shared" si="4"/>
        <v>4.3500000000000014</v>
      </c>
      <c r="L10" s="4">
        <v>30</v>
      </c>
      <c r="M10" s="5">
        <v>527</v>
      </c>
    </row>
    <row r="11" spans="1:13" x14ac:dyDescent="0.2">
      <c r="L11" s="4">
        <v>20</v>
      </c>
      <c r="M11" s="5">
        <v>507</v>
      </c>
    </row>
    <row r="12" spans="1:13" x14ac:dyDescent="0.2">
      <c r="L12" s="4">
        <v>10</v>
      </c>
      <c r="M12" s="5">
        <v>490</v>
      </c>
    </row>
    <row r="13" spans="1:13" x14ac:dyDescent="0.2">
      <c r="L13" s="4">
        <v>0</v>
      </c>
      <c r="M13" s="5">
        <v>473</v>
      </c>
    </row>
    <row r="14" spans="1:13" x14ac:dyDescent="0.2">
      <c r="L14" s="4">
        <v>-10</v>
      </c>
      <c r="M14" s="5">
        <v>456</v>
      </c>
    </row>
    <row r="15" spans="1:13" x14ac:dyDescent="0.2">
      <c r="L15" s="4">
        <v>-20</v>
      </c>
      <c r="M15" s="5">
        <v>439</v>
      </c>
    </row>
    <row r="16" spans="1:13" x14ac:dyDescent="0.2">
      <c r="L16" s="4">
        <v>-30</v>
      </c>
      <c r="M16" s="5">
        <v>422</v>
      </c>
    </row>
    <row r="17" spans="1:13" ht="15" thickBot="1" x14ac:dyDescent="0.25">
      <c r="L17" s="6">
        <v>-40</v>
      </c>
      <c r="M17" s="7">
        <v>405</v>
      </c>
    </row>
    <row r="18" spans="1:13" x14ac:dyDescent="0.2">
      <c r="B18" s="51" t="s">
        <v>39</v>
      </c>
      <c r="C18" s="51"/>
      <c r="D18" s="51" t="s">
        <v>38</v>
      </c>
      <c r="E18" s="51"/>
    </row>
    <row r="19" spans="1:13" x14ac:dyDescent="0.2">
      <c r="A19" s="1" t="s">
        <v>28</v>
      </c>
      <c r="B19" s="1" t="s">
        <v>37</v>
      </c>
      <c r="C19" s="1" t="s">
        <v>40</v>
      </c>
      <c r="D19" s="1" t="s">
        <v>41</v>
      </c>
      <c r="E19" s="1" t="s">
        <v>42</v>
      </c>
      <c r="F19" s="1" t="s">
        <v>54</v>
      </c>
    </row>
    <row r="20" spans="1:13" x14ac:dyDescent="0.2">
      <c r="A20" s="1">
        <v>100</v>
      </c>
      <c r="B20" s="1">
        <v>0.57646287429746323</v>
      </c>
      <c r="C20" s="1">
        <v>-26.993012257372811</v>
      </c>
      <c r="D20" s="1">
        <v>0.53758827656975339</v>
      </c>
      <c r="E20" s="1">
        <v>-13.586669533147321</v>
      </c>
      <c r="F20" s="1">
        <f>D20*G3+E20</f>
        <v>17.25</v>
      </c>
    </row>
    <row r="21" spans="1:13" x14ac:dyDescent="0.2">
      <c r="A21" s="1">
        <v>80</v>
      </c>
      <c r="B21" s="1">
        <v>0.53558533206250281</v>
      </c>
      <c r="C21" s="1">
        <v>-24.739603925208833</v>
      </c>
      <c r="D21" s="1">
        <v>0.51416855519131732</v>
      </c>
      <c r="E21" s="1">
        <v>-12.443619647418528</v>
      </c>
      <c r="F21" s="12">
        <f t="shared" ref="F21:F27" si="5">D21*G4+E21</f>
        <v>18</v>
      </c>
    </row>
    <row r="22" spans="1:13" x14ac:dyDescent="0.2">
      <c r="A22" s="1">
        <v>60</v>
      </c>
      <c r="B22" s="1">
        <v>0.50804039261555833</v>
      </c>
      <c r="C22" s="1">
        <v>-23.413290670367758</v>
      </c>
      <c r="D22" s="1">
        <v>0.50363750533834639</v>
      </c>
      <c r="E22" s="1">
        <v>-11.922652320955786</v>
      </c>
      <c r="F22" s="12">
        <f t="shared" si="5"/>
        <v>18.759999999999998</v>
      </c>
    </row>
    <row r="23" spans="1:13" x14ac:dyDescent="0.2">
      <c r="A23" s="1">
        <v>40</v>
      </c>
      <c r="B23" s="1">
        <v>0.49611351816636595</v>
      </c>
      <c r="C23" s="1">
        <v>-22.786973196438062</v>
      </c>
      <c r="D23" s="1">
        <v>0.49820818603001993</v>
      </c>
      <c r="E23" s="1">
        <v>-11.762212367030546</v>
      </c>
      <c r="F23" s="12">
        <f t="shared" si="5"/>
        <v>19.399999999999995</v>
      </c>
    </row>
    <row r="24" spans="1:13" x14ac:dyDescent="0.2">
      <c r="A24" s="1">
        <v>20</v>
      </c>
      <c r="B24" s="1">
        <v>0.48791429721142887</v>
      </c>
      <c r="C24" s="1">
        <v>-22.439852270423039</v>
      </c>
      <c r="D24" s="1">
        <v>0.48245880140175534</v>
      </c>
      <c r="E24" s="1">
        <v>-10.953625845650278</v>
      </c>
      <c r="F24" s="12">
        <f t="shared" si="5"/>
        <v>20</v>
      </c>
    </row>
    <row r="25" spans="1:13" x14ac:dyDescent="0.2">
      <c r="A25" s="1">
        <v>0</v>
      </c>
      <c r="B25" s="1">
        <v>0.47064447913144786</v>
      </c>
      <c r="C25" s="1">
        <v>-21.439638578040512</v>
      </c>
      <c r="D25" s="1">
        <v>0.47293623843085036</v>
      </c>
      <c r="E25" s="1">
        <v>-10.504170627888747</v>
      </c>
      <c r="F25" s="12">
        <f t="shared" si="5"/>
        <v>20.5</v>
      </c>
    </row>
    <row r="26" spans="1:13" x14ac:dyDescent="0.2">
      <c r="A26" s="1">
        <v>-20</v>
      </c>
      <c r="B26" s="1">
        <v>0.47112505717357689</v>
      </c>
      <c r="C26" s="1">
        <v>-21.569043467599876</v>
      </c>
      <c r="D26" s="1">
        <v>0.46620631340531093</v>
      </c>
      <c r="E26" s="1">
        <v>-10.209808513506166</v>
      </c>
      <c r="F26" s="12">
        <f t="shared" si="5"/>
        <v>21.1</v>
      </c>
    </row>
    <row r="27" spans="1:13" x14ac:dyDescent="0.2">
      <c r="A27" s="1">
        <v>-40</v>
      </c>
      <c r="B27" s="1">
        <v>0.47665578531032776</v>
      </c>
      <c r="C27" s="1">
        <v>-21.919755890900305</v>
      </c>
      <c r="D27" s="1">
        <v>0.46061404671864858</v>
      </c>
      <c r="E27" s="1">
        <v>-10.025477546610187</v>
      </c>
      <c r="F27" s="12">
        <f t="shared" si="5"/>
        <v>21.6</v>
      </c>
    </row>
    <row r="33" spans="1:10" x14ac:dyDescent="0.2">
      <c r="B33" s="51" t="s">
        <v>39</v>
      </c>
      <c r="C33" s="51"/>
      <c r="D33" s="51" t="s">
        <v>38</v>
      </c>
      <c r="E33" s="51"/>
      <c r="F33" s="10" t="s">
        <v>8</v>
      </c>
    </row>
    <row r="34" spans="1:10" x14ac:dyDescent="0.2">
      <c r="A34" s="1" t="s">
        <v>44</v>
      </c>
      <c r="B34" s="1" t="s">
        <v>37</v>
      </c>
      <c r="C34" s="1" t="s">
        <v>40</v>
      </c>
      <c r="D34" s="1" t="s">
        <v>41</v>
      </c>
      <c r="E34" s="1" t="s">
        <v>42</v>
      </c>
      <c r="F34" s="10"/>
    </row>
    <row r="35" spans="1:10" x14ac:dyDescent="0.2">
      <c r="A35" s="8" t="s">
        <v>12</v>
      </c>
      <c r="B35" s="1">
        <v>0.47864426230703899</v>
      </c>
      <c r="C35" s="1">
        <v>-20.612215147293469</v>
      </c>
      <c r="D35" s="1">
        <v>0.47834934759463188</v>
      </c>
      <c r="E35" s="1">
        <v>-9.6339699464712982</v>
      </c>
      <c r="F35" s="1">
        <v>517</v>
      </c>
    </row>
    <row r="36" spans="1:10" x14ac:dyDescent="0.2">
      <c r="A36" s="8" t="s">
        <v>13</v>
      </c>
      <c r="B36" s="1">
        <v>0.47983158587942759</v>
      </c>
      <c r="C36" s="10">
        <v>-21.960601370218999</v>
      </c>
      <c r="D36" s="1">
        <v>0.48963010789173322</v>
      </c>
      <c r="E36" s="10">
        <v>-11.365179235670661</v>
      </c>
      <c r="F36" s="1">
        <v>520</v>
      </c>
    </row>
    <row r="37" spans="1:10" x14ac:dyDescent="0.2">
      <c r="A37" s="8" t="s">
        <v>43</v>
      </c>
      <c r="B37" s="1">
        <v>0.497</v>
      </c>
      <c r="C37" s="1">
        <v>-21.385000000000002</v>
      </c>
      <c r="D37" s="1">
        <v>0.495</v>
      </c>
      <c r="E37" s="1">
        <v>-10.1</v>
      </c>
    </row>
    <row r="38" spans="1:10" x14ac:dyDescent="0.2">
      <c r="I38" s="49" t="s">
        <v>50</v>
      </c>
      <c r="J38" s="50"/>
    </row>
    <row r="39" spans="1:10" x14ac:dyDescent="0.2">
      <c r="I39" s="1" t="s">
        <v>46</v>
      </c>
      <c r="J39" s="1" t="s">
        <v>47</v>
      </c>
    </row>
    <row r="40" spans="1:10" x14ac:dyDescent="0.2">
      <c r="I40" s="1">
        <v>-0.19707486277407149</v>
      </c>
      <c r="J40" s="1">
        <v>1.1180489503710911</v>
      </c>
    </row>
    <row r="41" spans="1:10" x14ac:dyDescent="0.2">
      <c r="I41" s="1">
        <v>8.8247550413484532E-2</v>
      </c>
      <c r="J41" s="1">
        <v>1.45430214383184</v>
      </c>
    </row>
    <row r="42" spans="1:10" x14ac:dyDescent="0.2">
      <c r="I42" s="1">
        <v>-6.862660638735818E-2</v>
      </c>
      <c r="J42" s="1">
        <v>1.4012667192861743</v>
      </c>
    </row>
    <row r="43" spans="1:10" x14ac:dyDescent="0.2">
      <c r="I43" s="1">
        <v>5.3108958113496918E-2</v>
      </c>
      <c r="J43" s="1">
        <v>1.4224203507433728</v>
      </c>
    </row>
    <row r="44" spans="1:10" x14ac:dyDescent="0.2">
      <c r="I44" s="1">
        <v>0.15778719238339534</v>
      </c>
      <c r="J44" s="1">
        <v>1.6056216327551858</v>
      </c>
    </row>
    <row r="45" spans="1:10" x14ac:dyDescent="0.2">
      <c r="I45" s="1">
        <v>0.18865680770761561</v>
      </c>
      <c r="J45" s="1">
        <v>1.5942617203745293</v>
      </c>
    </row>
    <row r="46" spans="1:10" x14ac:dyDescent="0.2">
      <c r="I46" s="1">
        <v>0.46019384385991274</v>
      </c>
      <c r="J46" s="1">
        <v>1.5567904054862267</v>
      </c>
    </row>
    <row r="47" spans="1:10" x14ac:dyDescent="0.2">
      <c r="I47" s="1">
        <v>0.47931290709095786</v>
      </c>
      <c r="J47" s="1">
        <v>1.6387784576317848</v>
      </c>
    </row>
    <row r="48" spans="1:10" x14ac:dyDescent="0.2">
      <c r="I48" s="1">
        <v>0.28291483571826337</v>
      </c>
      <c r="J48" s="1">
        <v>1.5006598526461623</v>
      </c>
    </row>
    <row r="49" spans="9:10" x14ac:dyDescent="0.2">
      <c r="I49" s="1">
        <v>0.42125265841074633</v>
      </c>
      <c r="J49" s="1">
        <v>1.5117084433402264</v>
      </c>
    </row>
    <row r="50" spans="9:10" x14ac:dyDescent="0.2">
      <c r="I50" s="1">
        <v>0.35338347585521124</v>
      </c>
      <c r="J50" s="1">
        <v>1.5105616250127794</v>
      </c>
    </row>
    <row r="51" spans="9:10" x14ac:dyDescent="0.2">
      <c r="I51" s="1">
        <v>0.33084447234344516</v>
      </c>
      <c r="J51" s="1">
        <v>1.5706290760609782</v>
      </c>
    </row>
    <row r="52" spans="9:10" x14ac:dyDescent="0.2">
      <c r="I52" s="1">
        <v>0.40315776117267532</v>
      </c>
      <c r="J52" s="1">
        <v>1.5849644223318808</v>
      </c>
    </row>
    <row r="53" spans="9:10" x14ac:dyDescent="0.2">
      <c r="I53" s="1">
        <v>0.39772521830056462</v>
      </c>
      <c r="J53" s="1">
        <v>1.6719893534781409</v>
      </c>
    </row>
    <row r="54" spans="9:10" x14ac:dyDescent="0.2">
      <c r="I54" s="1">
        <v>0.33823797979447257</v>
      </c>
      <c r="J54" s="1">
        <v>1.6483093348455231</v>
      </c>
    </row>
    <row r="55" spans="9:10" x14ac:dyDescent="0.2">
      <c r="I55" s="1">
        <v>0.42111805190610596</v>
      </c>
      <c r="J55" s="1">
        <v>1.701264308427259</v>
      </c>
    </row>
    <row r="56" spans="9:10" x14ac:dyDescent="0.2">
      <c r="I56" s="1">
        <v>0.2706572835991814</v>
      </c>
      <c r="J56" s="1">
        <v>1.5060766819943154</v>
      </c>
    </row>
    <row r="57" spans="9:10" x14ac:dyDescent="0.2">
      <c r="I57" s="1">
        <v>0.3209513651004432</v>
      </c>
      <c r="J57" s="1">
        <v>1.5183310504199081</v>
      </c>
    </row>
    <row r="58" spans="9:10" x14ac:dyDescent="0.2">
      <c r="I58" s="1">
        <v>0.30223214993857006</v>
      </c>
      <c r="J58" s="1">
        <v>1.5735004217246598</v>
      </c>
    </row>
    <row r="59" spans="9:10" x14ac:dyDescent="0.2">
      <c r="I59" s="1">
        <v>0.43121484827834244</v>
      </c>
      <c r="J59" s="1">
        <v>1.5515396095623419</v>
      </c>
    </row>
    <row r="60" spans="9:10" x14ac:dyDescent="0.2">
      <c r="I60" s="1">
        <v>0.35129331323040702</v>
      </c>
      <c r="J60" s="1">
        <v>1.5229069805760709</v>
      </c>
    </row>
    <row r="61" spans="9:10" x14ac:dyDescent="0.2">
      <c r="I61" s="1">
        <v>0.48074667081145606</v>
      </c>
      <c r="J61" s="1">
        <v>1.5698636461766267</v>
      </c>
    </row>
    <row r="62" spans="9:10" x14ac:dyDescent="0.2">
      <c r="I62" s="1">
        <v>0.45083266900456564</v>
      </c>
      <c r="J62" s="1">
        <v>1.6028045544442762</v>
      </c>
    </row>
    <row r="63" spans="9:10" x14ac:dyDescent="0.2">
      <c r="I63" s="1">
        <v>0.46587972492089946</v>
      </c>
      <c r="J63" s="1">
        <v>1.5770885245812067</v>
      </c>
    </row>
    <row r="64" spans="9:10" x14ac:dyDescent="0.2">
      <c r="I64" s="1">
        <v>0.56200493847470057</v>
      </c>
      <c r="J64" s="1">
        <v>1.605878588367343</v>
      </c>
    </row>
    <row r="66" spans="7:10" x14ac:dyDescent="0.2">
      <c r="G66" s="1" t="s">
        <v>48</v>
      </c>
      <c r="I66" s="1">
        <f>MAX(I40:I64)</f>
        <v>0.56200493847470057</v>
      </c>
      <c r="J66" s="1">
        <f>MAX(J40:J64)</f>
        <v>1.701264308427259</v>
      </c>
    </row>
    <row r="67" spans="7:10" x14ac:dyDescent="0.2">
      <c r="G67" s="1" t="s">
        <v>49</v>
      </c>
      <c r="I67" s="1">
        <f>AVERAGE(I40:I64)</f>
        <v>0.30984212829069935</v>
      </c>
      <c r="J67" s="1">
        <f>AVERAGE(J40:J64)</f>
        <v>1.540782674178796</v>
      </c>
    </row>
  </sheetData>
  <mergeCells count="5">
    <mergeCell ref="I38:J38"/>
    <mergeCell ref="B18:C18"/>
    <mergeCell ref="D18:E18"/>
    <mergeCell ref="B33:C33"/>
    <mergeCell ref="D33:E33"/>
  </mergeCells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202"/>
  <sheetViews>
    <sheetView topLeftCell="A10" workbookViewId="0">
      <selection activeCell="C20" sqref="C20"/>
    </sheetView>
  </sheetViews>
  <sheetFormatPr defaultRowHeight="14.25" x14ac:dyDescent="0.2"/>
  <cols>
    <col min="4" max="4" width="14.375" bestFit="1" customWidth="1"/>
  </cols>
  <sheetData>
    <row r="2" spans="2:12" x14ac:dyDescent="0.2">
      <c r="B2" s="12" t="s">
        <v>17</v>
      </c>
      <c r="C2" s="12" t="s">
        <v>7</v>
      </c>
      <c r="D2" s="12" t="s">
        <v>3</v>
      </c>
      <c r="E2" s="12" t="s">
        <v>5</v>
      </c>
      <c r="F2" s="12" t="s">
        <v>4</v>
      </c>
      <c r="G2" s="12" t="s">
        <v>6</v>
      </c>
      <c r="H2" s="12" t="s">
        <v>8</v>
      </c>
      <c r="I2" s="12" t="s">
        <v>10</v>
      </c>
      <c r="J2" s="12" t="s">
        <v>11</v>
      </c>
      <c r="K2" s="12" t="s">
        <v>35</v>
      </c>
      <c r="L2" s="12" t="s">
        <v>36</v>
      </c>
    </row>
    <row r="3" spans="2:12" x14ac:dyDescent="0.2">
      <c r="B3" s="12"/>
      <c r="C3" s="12"/>
      <c r="D3" s="12">
        <v>0</v>
      </c>
      <c r="E3" s="12">
        <v>-9.0500000000000007</v>
      </c>
      <c r="F3" s="12">
        <v>2103</v>
      </c>
      <c r="G3" s="12">
        <f>2105-38</f>
        <v>2067</v>
      </c>
      <c r="H3" s="12">
        <v>654</v>
      </c>
      <c r="I3" s="12">
        <f>F3-G3</f>
        <v>36</v>
      </c>
      <c r="J3" s="12">
        <f>20*LOG10(I3)</f>
        <v>31.126050015345747</v>
      </c>
      <c r="K3" s="12">
        <v>0</v>
      </c>
      <c r="L3" s="12">
        <f>J3+K3</f>
        <v>31.126050015345747</v>
      </c>
    </row>
    <row r="4" spans="2:12" x14ac:dyDescent="0.2">
      <c r="B4" s="12"/>
      <c r="C4" s="12"/>
      <c r="D4" s="12">
        <v>1</v>
      </c>
      <c r="E4" s="12">
        <v>-8</v>
      </c>
      <c r="F4" s="12">
        <v>2109</v>
      </c>
      <c r="G4" s="12">
        <f t="shared" ref="G4:G27" si="0">2105-38</f>
        <v>2067</v>
      </c>
      <c r="H4" s="12">
        <v>654</v>
      </c>
      <c r="I4" s="12">
        <f t="shared" ref="I4:I27" si="1">F4-G4</f>
        <v>42</v>
      </c>
      <c r="J4" s="12">
        <f t="shared" ref="J4:J27" si="2">20*LOG10(I4)</f>
        <v>32.464985807958008</v>
      </c>
      <c r="K4" s="12">
        <v>0</v>
      </c>
      <c r="L4" s="12">
        <f t="shared" ref="L4:L27" si="3">J4+K4</f>
        <v>32.464985807958008</v>
      </c>
    </row>
    <row r="5" spans="2:12" x14ac:dyDescent="0.2">
      <c r="B5" s="12"/>
      <c r="C5" s="12"/>
      <c r="D5" s="12">
        <v>2</v>
      </c>
      <c r="E5" s="12">
        <v>-7</v>
      </c>
      <c r="F5" s="12">
        <v>2116</v>
      </c>
      <c r="G5" s="12">
        <f t="shared" si="0"/>
        <v>2067</v>
      </c>
      <c r="H5" s="12">
        <v>653</v>
      </c>
      <c r="I5" s="12">
        <f t="shared" si="1"/>
        <v>49</v>
      </c>
      <c r="J5" s="12">
        <f t="shared" si="2"/>
        <v>33.80392160057027</v>
      </c>
      <c r="K5" s="12">
        <v>0</v>
      </c>
      <c r="L5" s="12">
        <f t="shared" si="3"/>
        <v>33.80392160057027</v>
      </c>
    </row>
    <row r="6" spans="2:12" x14ac:dyDescent="0.2">
      <c r="B6" s="12"/>
      <c r="C6" s="12"/>
      <c r="D6" s="12">
        <v>3</v>
      </c>
      <c r="E6" s="12">
        <v>-6.26</v>
      </c>
      <c r="F6" s="12">
        <v>2125</v>
      </c>
      <c r="G6" s="12">
        <f t="shared" si="0"/>
        <v>2067</v>
      </c>
      <c r="H6" s="12">
        <v>652</v>
      </c>
      <c r="I6" s="12">
        <f t="shared" si="1"/>
        <v>58</v>
      </c>
      <c r="J6" s="12">
        <f t="shared" si="2"/>
        <v>35.268559871258745</v>
      </c>
      <c r="K6" s="12">
        <v>0</v>
      </c>
      <c r="L6" s="12">
        <f t="shared" si="3"/>
        <v>35.268559871258745</v>
      </c>
    </row>
    <row r="7" spans="2:12" x14ac:dyDescent="0.2">
      <c r="B7" s="12"/>
      <c r="C7" s="12"/>
      <c r="D7" s="12">
        <v>4</v>
      </c>
      <c r="E7" s="12">
        <v>-5.2</v>
      </c>
      <c r="F7" s="12">
        <v>2135</v>
      </c>
      <c r="G7" s="12">
        <f t="shared" si="0"/>
        <v>2067</v>
      </c>
      <c r="H7" s="12">
        <v>652</v>
      </c>
      <c r="I7" s="12">
        <f t="shared" si="1"/>
        <v>68</v>
      </c>
      <c r="J7" s="12">
        <f t="shared" si="2"/>
        <v>36.650178254124725</v>
      </c>
      <c r="K7" s="12">
        <v>0</v>
      </c>
      <c r="L7" s="12">
        <f t="shared" si="3"/>
        <v>36.650178254124725</v>
      </c>
    </row>
    <row r="8" spans="2:12" x14ac:dyDescent="0.2">
      <c r="B8" s="12"/>
      <c r="C8" s="12"/>
      <c r="D8" s="12">
        <v>5</v>
      </c>
      <c r="E8" s="12">
        <v>-4.3</v>
      </c>
      <c r="F8" s="12">
        <v>2146</v>
      </c>
      <c r="G8" s="12">
        <f t="shared" si="0"/>
        <v>2067</v>
      </c>
      <c r="H8" s="12">
        <v>651</v>
      </c>
      <c r="I8" s="12">
        <f t="shared" si="1"/>
        <v>79</v>
      </c>
      <c r="J8" s="12">
        <f t="shared" si="2"/>
        <v>37.952541825808829</v>
      </c>
      <c r="K8" s="12">
        <v>0</v>
      </c>
      <c r="L8" s="12">
        <f t="shared" si="3"/>
        <v>37.952541825808829</v>
      </c>
    </row>
    <row r="9" spans="2:12" x14ac:dyDescent="0.2">
      <c r="B9" s="12"/>
      <c r="C9" s="12"/>
      <c r="D9" s="12">
        <v>6</v>
      </c>
      <c r="E9" s="12">
        <v>-3.2</v>
      </c>
      <c r="F9" s="12">
        <v>2166</v>
      </c>
      <c r="G9" s="12">
        <f t="shared" si="0"/>
        <v>2067</v>
      </c>
      <c r="H9" s="12">
        <v>653</v>
      </c>
      <c r="I9" s="12">
        <f t="shared" si="1"/>
        <v>99</v>
      </c>
      <c r="J9" s="12">
        <f t="shared" si="2"/>
        <v>39.912703891950997</v>
      </c>
      <c r="K9" s="12">
        <v>0</v>
      </c>
      <c r="L9" s="12">
        <f t="shared" si="3"/>
        <v>39.912703891950997</v>
      </c>
    </row>
    <row r="10" spans="2:12" x14ac:dyDescent="0.2">
      <c r="B10" s="12"/>
      <c r="C10" s="12"/>
      <c r="D10" s="12">
        <v>7</v>
      </c>
      <c r="E10" s="12">
        <v>-2.1</v>
      </c>
      <c r="F10" s="12">
        <v>2186</v>
      </c>
      <c r="G10" s="12">
        <f t="shared" si="0"/>
        <v>2067</v>
      </c>
      <c r="H10" s="12">
        <v>653</v>
      </c>
      <c r="I10" s="12">
        <f t="shared" si="1"/>
        <v>119</v>
      </c>
      <c r="J10" s="12">
        <f t="shared" si="2"/>
        <v>41.510939227850614</v>
      </c>
      <c r="K10" s="12">
        <v>0</v>
      </c>
      <c r="L10" s="12">
        <f t="shared" si="3"/>
        <v>41.510939227850614</v>
      </c>
    </row>
    <row r="11" spans="2:12" x14ac:dyDescent="0.2">
      <c r="B11" s="12"/>
      <c r="C11" s="12"/>
      <c r="D11" s="12">
        <v>8</v>
      </c>
      <c r="E11" s="12">
        <v>-1</v>
      </c>
      <c r="F11" s="12">
        <v>2220</v>
      </c>
      <c r="G11" s="12">
        <f t="shared" si="0"/>
        <v>2067</v>
      </c>
      <c r="H11" s="12">
        <v>652</v>
      </c>
      <c r="I11" s="12">
        <f t="shared" si="1"/>
        <v>153</v>
      </c>
      <c r="J11" s="12">
        <f t="shared" si="2"/>
        <v>43.693828616351979</v>
      </c>
      <c r="K11" s="12">
        <v>0</v>
      </c>
      <c r="L11" s="12">
        <f t="shared" si="3"/>
        <v>43.693828616351979</v>
      </c>
    </row>
    <row r="12" spans="2:12" x14ac:dyDescent="0.2">
      <c r="B12" s="12"/>
      <c r="C12" s="12"/>
      <c r="D12" s="12">
        <v>9</v>
      </c>
      <c r="E12" s="12">
        <v>1</v>
      </c>
      <c r="F12" s="12">
        <v>2297</v>
      </c>
      <c r="G12" s="12">
        <f t="shared" si="0"/>
        <v>2067</v>
      </c>
      <c r="H12" s="12">
        <v>654</v>
      </c>
      <c r="I12" s="12">
        <f t="shared" si="1"/>
        <v>230</v>
      </c>
      <c r="J12" s="12">
        <f t="shared" si="2"/>
        <v>47.234556720351861</v>
      </c>
      <c r="K12" s="12">
        <v>0</v>
      </c>
      <c r="L12" s="12">
        <f t="shared" si="3"/>
        <v>47.234556720351861</v>
      </c>
    </row>
    <row r="13" spans="2:12" x14ac:dyDescent="0.2">
      <c r="B13" s="12"/>
      <c r="C13" s="12"/>
      <c r="D13" s="12">
        <v>10</v>
      </c>
      <c r="E13" s="12">
        <v>1.88</v>
      </c>
      <c r="F13" s="12">
        <v>2344</v>
      </c>
      <c r="G13" s="12">
        <f t="shared" si="0"/>
        <v>2067</v>
      </c>
      <c r="H13" s="12">
        <v>653</v>
      </c>
      <c r="I13" s="12">
        <f t="shared" si="1"/>
        <v>277</v>
      </c>
      <c r="J13" s="12">
        <f t="shared" si="2"/>
        <v>48.849595381288971</v>
      </c>
      <c r="K13" s="12">
        <v>0</v>
      </c>
      <c r="L13" s="12">
        <f t="shared" si="3"/>
        <v>48.849595381288971</v>
      </c>
    </row>
    <row r="14" spans="2:12" x14ac:dyDescent="0.2">
      <c r="B14" s="12"/>
      <c r="C14" s="12"/>
      <c r="D14" s="12">
        <v>11</v>
      </c>
      <c r="E14" s="12">
        <v>2.9</v>
      </c>
      <c r="F14" s="12">
        <v>2417</v>
      </c>
      <c r="G14" s="12">
        <f t="shared" si="0"/>
        <v>2067</v>
      </c>
      <c r="H14" s="12">
        <v>653</v>
      </c>
      <c r="I14" s="12">
        <f t="shared" si="1"/>
        <v>350</v>
      </c>
      <c r="J14" s="12">
        <f t="shared" si="2"/>
        <v>50.881360887005513</v>
      </c>
      <c r="K14" s="12">
        <v>0</v>
      </c>
      <c r="L14" s="12">
        <f t="shared" si="3"/>
        <v>50.881360887005513</v>
      </c>
    </row>
    <row r="15" spans="2:12" x14ac:dyDescent="0.2">
      <c r="B15" s="12"/>
      <c r="C15" s="12"/>
      <c r="D15" s="12">
        <v>12</v>
      </c>
      <c r="E15" s="12">
        <v>4</v>
      </c>
      <c r="F15" s="12">
        <v>2514</v>
      </c>
      <c r="G15" s="12">
        <f t="shared" si="0"/>
        <v>2067</v>
      </c>
      <c r="H15" s="12">
        <v>653</v>
      </c>
      <c r="I15" s="12">
        <f t="shared" si="1"/>
        <v>447</v>
      </c>
      <c r="J15" s="12">
        <f t="shared" si="2"/>
        <v>53.006150462638729</v>
      </c>
      <c r="K15" s="12">
        <v>0</v>
      </c>
      <c r="L15" s="12">
        <f t="shared" si="3"/>
        <v>53.006150462638729</v>
      </c>
    </row>
    <row r="16" spans="2:12" x14ac:dyDescent="0.2">
      <c r="B16" s="12"/>
      <c r="C16" s="12"/>
      <c r="D16" s="12">
        <v>13</v>
      </c>
      <c r="E16" s="12">
        <v>5</v>
      </c>
      <c r="F16" s="12">
        <v>2625</v>
      </c>
      <c r="G16" s="12">
        <f t="shared" si="0"/>
        <v>2067</v>
      </c>
      <c r="H16" s="12">
        <v>653</v>
      </c>
      <c r="I16" s="12">
        <f t="shared" si="1"/>
        <v>558</v>
      </c>
      <c r="J16" s="12">
        <f t="shared" si="2"/>
        <v>54.932683978751569</v>
      </c>
      <c r="K16" s="12">
        <v>0</v>
      </c>
      <c r="L16" s="12">
        <f t="shared" si="3"/>
        <v>54.932683978751569</v>
      </c>
    </row>
    <row r="17" spans="2:12" x14ac:dyDescent="0.2">
      <c r="B17" s="12"/>
      <c r="C17" s="12"/>
      <c r="D17" s="12">
        <v>14</v>
      </c>
      <c r="E17" s="12">
        <v>6.1</v>
      </c>
      <c r="F17" s="12">
        <v>2800</v>
      </c>
      <c r="G17" s="12">
        <f t="shared" si="0"/>
        <v>2067</v>
      </c>
      <c r="H17" s="12">
        <v>653</v>
      </c>
      <c r="I17" s="12">
        <f t="shared" si="1"/>
        <v>733</v>
      </c>
      <c r="J17" s="12">
        <f t="shared" si="2"/>
        <v>57.302079492822557</v>
      </c>
      <c r="K17" s="12">
        <v>0</v>
      </c>
      <c r="L17" s="12">
        <f t="shared" si="3"/>
        <v>57.302079492822557</v>
      </c>
    </row>
    <row r="18" spans="2:12" x14ac:dyDescent="0.2">
      <c r="B18" s="12"/>
      <c r="C18" s="12"/>
      <c r="D18" s="12">
        <v>15</v>
      </c>
      <c r="E18" s="12">
        <v>7</v>
      </c>
      <c r="F18" s="12">
        <v>2955</v>
      </c>
      <c r="G18" s="12">
        <f t="shared" si="0"/>
        <v>2067</v>
      </c>
      <c r="H18" s="12">
        <v>653</v>
      </c>
      <c r="I18" s="12">
        <f t="shared" si="1"/>
        <v>888</v>
      </c>
      <c r="J18" s="12">
        <f t="shared" si="2"/>
        <v>58.96825931557202</v>
      </c>
      <c r="K18" s="12">
        <v>0</v>
      </c>
      <c r="L18" s="12">
        <f t="shared" si="3"/>
        <v>58.96825931557202</v>
      </c>
    </row>
    <row r="19" spans="2:12" x14ac:dyDescent="0.2">
      <c r="B19" s="12"/>
      <c r="C19" s="12"/>
      <c r="D19" s="12">
        <v>16</v>
      </c>
      <c r="E19" s="12">
        <v>8.1</v>
      </c>
      <c r="F19" s="12">
        <v>2171</v>
      </c>
      <c r="G19" s="12">
        <f t="shared" si="0"/>
        <v>2067</v>
      </c>
      <c r="H19" s="12">
        <v>654</v>
      </c>
      <c r="I19" s="12">
        <f t="shared" si="1"/>
        <v>104</v>
      </c>
      <c r="J19" s="12">
        <f t="shared" si="2"/>
        <v>40.340666785975607</v>
      </c>
      <c r="K19" s="12">
        <v>21</v>
      </c>
      <c r="L19" s="12">
        <f t="shared" si="3"/>
        <v>61.340666785975607</v>
      </c>
    </row>
    <row r="20" spans="2:12" x14ac:dyDescent="0.2">
      <c r="B20" s="12"/>
      <c r="C20" s="12"/>
      <c r="D20" s="12">
        <v>17</v>
      </c>
      <c r="E20" s="12">
        <v>9.3000000000000007</v>
      </c>
      <c r="F20" s="12">
        <v>2196</v>
      </c>
      <c r="G20" s="12">
        <f t="shared" si="0"/>
        <v>2067</v>
      </c>
      <c r="H20" s="12">
        <v>653</v>
      </c>
      <c r="I20" s="12">
        <f t="shared" si="1"/>
        <v>129</v>
      </c>
      <c r="J20" s="12">
        <f t="shared" si="2"/>
        <v>42.211794205984972</v>
      </c>
      <c r="K20" s="12">
        <v>21</v>
      </c>
      <c r="L20" s="12">
        <f t="shared" si="3"/>
        <v>63.211794205984972</v>
      </c>
    </row>
    <row r="21" spans="2:12" x14ac:dyDescent="0.2">
      <c r="B21" s="12"/>
      <c r="C21" s="12"/>
      <c r="D21" s="12">
        <v>18</v>
      </c>
      <c r="E21" s="12">
        <v>10.3</v>
      </c>
      <c r="F21" s="12">
        <v>2225</v>
      </c>
      <c r="G21" s="12">
        <f t="shared" si="0"/>
        <v>2067</v>
      </c>
      <c r="H21" s="12">
        <v>653</v>
      </c>
      <c r="I21" s="12">
        <f t="shared" si="1"/>
        <v>158</v>
      </c>
      <c r="J21" s="12">
        <f t="shared" si="2"/>
        <v>43.973141739088454</v>
      </c>
      <c r="K21" s="12">
        <v>21</v>
      </c>
      <c r="L21" s="12">
        <f t="shared" si="3"/>
        <v>64.973141739088447</v>
      </c>
    </row>
    <row r="22" spans="2:12" x14ac:dyDescent="0.2">
      <c r="B22" s="12"/>
      <c r="C22" s="12"/>
      <c r="D22" s="12">
        <v>19</v>
      </c>
      <c r="E22" s="12">
        <v>11.46</v>
      </c>
      <c r="F22" s="12">
        <v>2269</v>
      </c>
      <c r="G22" s="12">
        <f t="shared" si="0"/>
        <v>2067</v>
      </c>
      <c r="H22" s="12">
        <v>653</v>
      </c>
      <c r="I22" s="12">
        <f t="shared" si="1"/>
        <v>202</v>
      </c>
      <c r="J22" s="12">
        <f t="shared" si="2"/>
        <v>46.10702738893248</v>
      </c>
      <c r="K22" s="12">
        <v>21</v>
      </c>
      <c r="L22" s="12">
        <f t="shared" si="3"/>
        <v>67.10702738893248</v>
      </c>
    </row>
    <row r="23" spans="2:12" x14ac:dyDescent="0.2">
      <c r="B23" s="12"/>
      <c r="C23" s="12"/>
      <c r="D23" s="12">
        <v>20</v>
      </c>
      <c r="E23" s="12">
        <v>12.3</v>
      </c>
      <c r="F23" s="12">
        <v>2306</v>
      </c>
      <c r="G23" s="12">
        <f t="shared" si="0"/>
        <v>2067</v>
      </c>
      <c r="H23" s="12">
        <v>653</v>
      </c>
      <c r="I23" s="12">
        <f t="shared" si="1"/>
        <v>239</v>
      </c>
      <c r="J23" s="12">
        <f t="shared" si="2"/>
        <v>47.567958018962749</v>
      </c>
      <c r="K23" s="12">
        <v>21</v>
      </c>
      <c r="L23" s="12">
        <f t="shared" si="3"/>
        <v>68.567958018962742</v>
      </c>
    </row>
    <row r="24" spans="2:12" x14ac:dyDescent="0.2">
      <c r="B24" s="12"/>
      <c r="C24" s="12"/>
      <c r="D24" s="12">
        <v>21</v>
      </c>
      <c r="E24" s="12">
        <v>13.36</v>
      </c>
      <c r="F24" s="12">
        <v>2376</v>
      </c>
      <c r="G24" s="12">
        <f t="shared" si="0"/>
        <v>2067</v>
      </c>
      <c r="H24" s="12">
        <v>654</v>
      </c>
      <c r="I24" s="12">
        <f t="shared" si="1"/>
        <v>309</v>
      </c>
      <c r="J24" s="12">
        <f t="shared" si="2"/>
        <v>49.799169588496696</v>
      </c>
      <c r="K24" s="12">
        <v>21</v>
      </c>
      <c r="L24" s="12">
        <f t="shared" si="3"/>
        <v>70.799169588496696</v>
      </c>
    </row>
    <row r="25" spans="2:12" x14ac:dyDescent="0.2">
      <c r="B25" s="12"/>
      <c r="C25" s="12"/>
      <c r="D25" s="12">
        <v>22</v>
      </c>
      <c r="E25" s="12">
        <v>14.45</v>
      </c>
      <c r="F25" s="12">
        <v>2458</v>
      </c>
      <c r="G25" s="12">
        <f t="shared" si="0"/>
        <v>2067</v>
      </c>
      <c r="H25" s="12">
        <v>654</v>
      </c>
      <c r="I25" s="12">
        <f t="shared" si="1"/>
        <v>391</v>
      </c>
      <c r="J25" s="12">
        <f t="shared" si="2"/>
        <v>51.843535147917336</v>
      </c>
      <c r="K25" s="12">
        <v>21</v>
      </c>
      <c r="L25" s="12">
        <f t="shared" si="3"/>
        <v>72.843535147917336</v>
      </c>
    </row>
    <row r="26" spans="2:12" x14ac:dyDescent="0.2">
      <c r="B26" s="12"/>
      <c r="C26" s="12"/>
      <c r="D26" s="12">
        <v>23</v>
      </c>
      <c r="E26" s="12">
        <v>15.6</v>
      </c>
      <c r="F26" s="12">
        <v>2582</v>
      </c>
      <c r="G26" s="12">
        <f t="shared" si="0"/>
        <v>2067</v>
      </c>
      <c r="H26" s="12">
        <v>655</v>
      </c>
      <c r="I26" s="12">
        <f t="shared" si="1"/>
        <v>515</v>
      </c>
      <c r="J26" s="12">
        <f t="shared" si="2"/>
        <v>54.236144580823826</v>
      </c>
      <c r="K26" s="12">
        <v>21</v>
      </c>
      <c r="L26" s="12">
        <f t="shared" si="3"/>
        <v>75.236144580823833</v>
      </c>
    </row>
    <row r="27" spans="2:12" x14ac:dyDescent="0.2">
      <c r="B27" s="12"/>
      <c r="C27" s="12"/>
      <c r="D27" s="12">
        <v>24</v>
      </c>
      <c r="E27" s="12">
        <v>17.25</v>
      </c>
      <c r="F27" s="12">
        <v>2805</v>
      </c>
      <c r="G27" s="12">
        <f t="shared" si="0"/>
        <v>2067</v>
      </c>
      <c r="H27" s="12">
        <v>654</v>
      </c>
      <c r="I27" s="12">
        <f t="shared" si="1"/>
        <v>738</v>
      </c>
      <c r="J27" s="12">
        <f t="shared" si="2"/>
        <v>57.361127236460831</v>
      </c>
      <c r="K27" s="12">
        <v>21</v>
      </c>
      <c r="L27" s="12">
        <f t="shared" si="3"/>
        <v>78.361127236460831</v>
      </c>
    </row>
    <row r="28" spans="2:12" x14ac:dyDescent="0.2">
      <c r="B28" s="12"/>
      <c r="C28" s="12"/>
      <c r="D28" s="12">
        <v>0</v>
      </c>
      <c r="E28" s="12">
        <v>-8.1999999999999993</v>
      </c>
      <c r="F28" s="12">
        <v>2102</v>
      </c>
      <c r="G28" s="12">
        <f>2105-38</f>
        <v>2067</v>
      </c>
      <c r="H28" s="12">
        <v>614</v>
      </c>
      <c r="I28" s="12">
        <f t="shared" ref="I28:I52" si="4">F28-G28</f>
        <v>35</v>
      </c>
      <c r="J28" s="12">
        <f t="shared" ref="J28:J52" si="5">20*LOG10(I28)</f>
        <v>30.881360887005513</v>
      </c>
      <c r="K28" s="12">
        <v>0</v>
      </c>
      <c r="L28" s="12">
        <f>J28+K28</f>
        <v>30.881360887005513</v>
      </c>
    </row>
    <row r="29" spans="2:12" x14ac:dyDescent="0.2">
      <c r="B29" s="12"/>
      <c r="C29" s="12"/>
      <c r="D29" s="12">
        <v>1</v>
      </c>
      <c r="E29" s="12">
        <v>-7.2</v>
      </c>
      <c r="F29" s="12">
        <v>2112</v>
      </c>
      <c r="G29" s="12">
        <f t="shared" ref="G29:G52" si="6">2105-38</f>
        <v>2067</v>
      </c>
      <c r="H29" s="12">
        <v>615</v>
      </c>
      <c r="I29" s="12">
        <f t="shared" si="4"/>
        <v>45</v>
      </c>
      <c r="J29" s="12">
        <f t="shared" si="5"/>
        <v>33.064250275506872</v>
      </c>
      <c r="K29" s="12">
        <v>0</v>
      </c>
      <c r="L29" s="12">
        <f t="shared" ref="L29:L52" si="7">J29+K29</f>
        <v>33.064250275506872</v>
      </c>
    </row>
    <row r="30" spans="2:12" x14ac:dyDescent="0.2">
      <c r="B30" s="12"/>
      <c r="C30" s="12"/>
      <c r="D30" s="12">
        <v>2</v>
      </c>
      <c r="E30" s="12">
        <v>-6.3</v>
      </c>
      <c r="F30" s="12">
        <v>2119</v>
      </c>
      <c r="G30" s="12">
        <f t="shared" si="6"/>
        <v>2067</v>
      </c>
      <c r="H30" s="12">
        <v>615</v>
      </c>
      <c r="I30" s="12">
        <f t="shared" si="4"/>
        <v>52</v>
      </c>
      <c r="J30" s="12">
        <f t="shared" si="5"/>
        <v>34.320066872695982</v>
      </c>
      <c r="K30" s="12">
        <v>0</v>
      </c>
      <c r="L30" s="12">
        <f t="shared" si="7"/>
        <v>34.320066872695982</v>
      </c>
    </row>
    <row r="31" spans="2:12" x14ac:dyDescent="0.2">
      <c r="B31" s="12"/>
      <c r="C31" s="12"/>
      <c r="D31" s="12">
        <v>3</v>
      </c>
      <c r="E31" s="12">
        <v>-5.5</v>
      </c>
      <c r="F31" s="12">
        <v>2127</v>
      </c>
      <c r="G31" s="12">
        <f t="shared" si="6"/>
        <v>2067</v>
      </c>
      <c r="H31" s="12">
        <v>616</v>
      </c>
      <c r="I31" s="12">
        <f t="shared" si="4"/>
        <v>60</v>
      </c>
      <c r="J31" s="12">
        <f t="shared" si="5"/>
        <v>35.56302500767287</v>
      </c>
      <c r="K31" s="12">
        <v>0</v>
      </c>
      <c r="L31" s="12">
        <f t="shared" si="7"/>
        <v>35.56302500767287</v>
      </c>
    </row>
    <row r="32" spans="2:12" x14ac:dyDescent="0.2">
      <c r="B32" s="12"/>
      <c r="C32" s="12"/>
      <c r="D32" s="12">
        <v>4</v>
      </c>
      <c r="E32" s="12">
        <v>-4.4800000000000004</v>
      </c>
      <c r="F32" s="12">
        <v>2142</v>
      </c>
      <c r="G32" s="12">
        <f t="shared" si="6"/>
        <v>2067</v>
      </c>
      <c r="H32" s="12">
        <v>616</v>
      </c>
      <c r="I32" s="12">
        <f t="shared" si="4"/>
        <v>75</v>
      </c>
      <c r="J32" s="12">
        <f t="shared" si="5"/>
        <v>37.501225267834002</v>
      </c>
      <c r="K32" s="12">
        <v>0</v>
      </c>
      <c r="L32" s="12">
        <f t="shared" si="7"/>
        <v>37.501225267834002</v>
      </c>
    </row>
    <row r="33" spans="2:12" x14ac:dyDescent="0.2">
      <c r="B33" s="12"/>
      <c r="C33" s="12"/>
      <c r="D33" s="12">
        <v>5</v>
      </c>
      <c r="E33" s="12">
        <v>-3.5</v>
      </c>
      <c r="F33" s="12">
        <v>2154</v>
      </c>
      <c r="G33" s="12">
        <f t="shared" si="6"/>
        <v>2067</v>
      </c>
      <c r="H33" s="12">
        <v>616</v>
      </c>
      <c r="I33" s="12">
        <f t="shared" si="4"/>
        <v>87</v>
      </c>
      <c r="J33" s="12">
        <f t="shared" si="5"/>
        <v>38.790385052372372</v>
      </c>
      <c r="K33" s="12">
        <v>0</v>
      </c>
      <c r="L33" s="12">
        <f t="shared" si="7"/>
        <v>38.790385052372372</v>
      </c>
    </row>
    <row r="34" spans="2:12" x14ac:dyDescent="0.2">
      <c r="B34" s="12"/>
      <c r="C34" s="12"/>
      <c r="D34" s="12">
        <v>6</v>
      </c>
      <c r="E34" s="12">
        <v>-2.46</v>
      </c>
      <c r="F34" s="12">
        <v>2177</v>
      </c>
      <c r="G34" s="12">
        <f t="shared" si="6"/>
        <v>2067</v>
      </c>
      <c r="H34" s="12">
        <v>616</v>
      </c>
      <c r="I34" s="12">
        <f t="shared" si="4"/>
        <v>110</v>
      </c>
      <c r="J34" s="12">
        <f t="shared" si="5"/>
        <v>40.8278537031645</v>
      </c>
      <c r="K34" s="12">
        <v>0</v>
      </c>
      <c r="L34" s="12">
        <f t="shared" si="7"/>
        <v>40.8278537031645</v>
      </c>
    </row>
    <row r="35" spans="2:12" x14ac:dyDescent="0.2">
      <c r="B35" s="12"/>
      <c r="C35" s="12"/>
      <c r="D35" s="12">
        <v>7</v>
      </c>
      <c r="E35" s="12">
        <v>-1.4</v>
      </c>
      <c r="F35" s="12">
        <v>2207</v>
      </c>
      <c r="G35" s="12">
        <f t="shared" si="6"/>
        <v>2067</v>
      </c>
      <c r="H35" s="12">
        <v>616</v>
      </c>
      <c r="I35" s="12">
        <f t="shared" si="4"/>
        <v>140</v>
      </c>
      <c r="J35" s="12">
        <f t="shared" si="5"/>
        <v>42.922560713564764</v>
      </c>
      <c r="K35" s="12">
        <v>0</v>
      </c>
      <c r="L35" s="12">
        <f t="shared" si="7"/>
        <v>42.922560713564764</v>
      </c>
    </row>
    <row r="36" spans="2:12" x14ac:dyDescent="0.2">
      <c r="B36" s="12"/>
      <c r="C36" s="12"/>
      <c r="D36" s="12">
        <v>8</v>
      </c>
      <c r="E36" s="12">
        <v>-0.3</v>
      </c>
      <c r="F36" s="12">
        <v>2243</v>
      </c>
      <c r="G36" s="12">
        <f t="shared" si="6"/>
        <v>2067</v>
      </c>
      <c r="H36" s="12">
        <v>616</v>
      </c>
      <c r="I36" s="12">
        <f t="shared" si="4"/>
        <v>176</v>
      </c>
      <c r="J36" s="12">
        <f t="shared" si="5"/>
        <v>44.910253356283</v>
      </c>
      <c r="K36" s="12">
        <v>0</v>
      </c>
      <c r="L36" s="12">
        <f t="shared" si="7"/>
        <v>44.910253356283</v>
      </c>
    </row>
    <row r="37" spans="2:12" x14ac:dyDescent="0.2">
      <c r="B37" s="12"/>
      <c r="C37" s="12"/>
      <c r="D37" s="12">
        <v>9</v>
      </c>
      <c r="E37" s="12">
        <v>1.7</v>
      </c>
      <c r="F37" s="12">
        <v>2343</v>
      </c>
      <c r="G37" s="12">
        <f t="shared" si="6"/>
        <v>2067</v>
      </c>
      <c r="H37" s="12">
        <v>617</v>
      </c>
      <c r="I37" s="12">
        <f t="shared" si="4"/>
        <v>276</v>
      </c>
      <c r="J37" s="12">
        <f t="shared" si="5"/>
        <v>48.818181641304356</v>
      </c>
      <c r="K37" s="12">
        <v>0</v>
      </c>
      <c r="L37" s="12">
        <f t="shared" si="7"/>
        <v>48.818181641304356</v>
      </c>
    </row>
    <row r="38" spans="2:12" x14ac:dyDescent="0.2">
      <c r="B38" s="12"/>
      <c r="C38" s="12"/>
      <c r="D38" s="12">
        <v>10</v>
      </c>
      <c r="E38" s="12">
        <v>2.6</v>
      </c>
      <c r="F38" s="12">
        <v>2399</v>
      </c>
      <c r="G38" s="12">
        <f t="shared" si="6"/>
        <v>2067</v>
      </c>
      <c r="H38" s="12">
        <v>617</v>
      </c>
      <c r="I38" s="12">
        <f t="shared" si="4"/>
        <v>332</v>
      </c>
      <c r="J38" s="12">
        <f t="shared" si="5"/>
        <v>50.422761674080725</v>
      </c>
      <c r="K38" s="12">
        <v>0</v>
      </c>
      <c r="L38" s="12">
        <f t="shared" si="7"/>
        <v>50.422761674080725</v>
      </c>
    </row>
    <row r="39" spans="2:12" x14ac:dyDescent="0.2">
      <c r="B39" s="12"/>
      <c r="C39" s="12"/>
      <c r="D39" s="12">
        <v>11</v>
      </c>
      <c r="E39" s="12">
        <v>3.6</v>
      </c>
      <c r="F39" s="12">
        <v>2492</v>
      </c>
      <c r="G39" s="12">
        <f t="shared" si="6"/>
        <v>2067</v>
      </c>
      <c r="H39" s="12">
        <v>617</v>
      </c>
      <c r="I39" s="12">
        <f t="shared" si="4"/>
        <v>425</v>
      </c>
      <c r="J39" s="12">
        <f t="shared" si="5"/>
        <v>52.567778601006232</v>
      </c>
      <c r="K39" s="12">
        <v>0</v>
      </c>
      <c r="L39" s="12">
        <f t="shared" si="7"/>
        <v>52.567778601006232</v>
      </c>
    </row>
    <row r="40" spans="2:12" x14ac:dyDescent="0.2">
      <c r="B40" s="12"/>
      <c r="C40" s="12"/>
      <c r="D40" s="12">
        <v>12</v>
      </c>
      <c r="E40" s="12">
        <v>4.8</v>
      </c>
      <c r="F40" s="12">
        <v>2622</v>
      </c>
      <c r="G40" s="12">
        <f t="shared" si="6"/>
        <v>2067</v>
      </c>
      <c r="H40" s="12">
        <v>617</v>
      </c>
      <c r="I40" s="12">
        <f t="shared" si="4"/>
        <v>555</v>
      </c>
      <c r="J40" s="12">
        <f t="shared" si="5"/>
        <v>54.885859662453527</v>
      </c>
      <c r="K40" s="12">
        <v>0</v>
      </c>
      <c r="L40" s="12">
        <f t="shared" si="7"/>
        <v>54.885859662453527</v>
      </c>
    </row>
    <row r="41" spans="2:12" x14ac:dyDescent="0.2">
      <c r="B41" s="12"/>
      <c r="C41" s="12"/>
      <c r="D41" s="12">
        <v>13</v>
      </c>
      <c r="E41" s="12">
        <v>5.8</v>
      </c>
      <c r="F41" s="12">
        <v>2736</v>
      </c>
      <c r="G41" s="12">
        <f t="shared" si="6"/>
        <v>2067</v>
      </c>
      <c r="H41" s="12">
        <v>617</v>
      </c>
      <c r="I41" s="12">
        <f t="shared" si="4"/>
        <v>669</v>
      </c>
      <c r="J41" s="12">
        <f t="shared" si="5"/>
        <v>56.508522355356462</v>
      </c>
      <c r="K41" s="12">
        <v>0</v>
      </c>
      <c r="L41" s="12">
        <f t="shared" si="7"/>
        <v>56.508522355356462</v>
      </c>
    </row>
    <row r="42" spans="2:12" x14ac:dyDescent="0.2">
      <c r="B42" s="12"/>
      <c r="C42" s="12"/>
      <c r="D42" s="12">
        <v>14</v>
      </c>
      <c r="E42" s="12">
        <v>6.9</v>
      </c>
      <c r="F42" s="12">
        <v>2958</v>
      </c>
      <c r="G42" s="12">
        <f t="shared" si="6"/>
        <v>2067</v>
      </c>
      <c r="H42" s="12">
        <v>616</v>
      </c>
      <c r="I42" s="12">
        <f t="shared" si="4"/>
        <v>891</v>
      </c>
      <c r="J42" s="12">
        <f t="shared" si="5"/>
        <v>58.997554080737501</v>
      </c>
      <c r="K42" s="12">
        <v>0</v>
      </c>
      <c r="L42" s="12">
        <f t="shared" si="7"/>
        <v>58.997554080737501</v>
      </c>
    </row>
    <row r="43" spans="2:12" x14ac:dyDescent="0.2">
      <c r="B43" s="12"/>
      <c r="C43" s="12"/>
      <c r="D43" s="12">
        <v>15</v>
      </c>
      <c r="E43" s="12">
        <v>7.86</v>
      </c>
      <c r="F43" s="12">
        <v>3172</v>
      </c>
      <c r="G43" s="12">
        <f t="shared" si="6"/>
        <v>2067</v>
      </c>
      <c r="H43" s="12">
        <v>617</v>
      </c>
      <c r="I43" s="12">
        <f t="shared" si="4"/>
        <v>1105</v>
      </c>
      <c r="J43" s="12">
        <f t="shared" si="5"/>
        <v>60.867245560422589</v>
      </c>
      <c r="K43" s="12">
        <v>0</v>
      </c>
      <c r="L43" s="12">
        <f t="shared" si="7"/>
        <v>60.867245560422589</v>
      </c>
    </row>
    <row r="44" spans="2:12" x14ac:dyDescent="0.2">
      <c r="B44" s="12"/>
      <c r="C44" s="12"/>
      <c r="D44" s="12">
        <v>16</v>
      </c>
      <c r="E44" s="12">
        <v>8.9</v>
      </c>
      <c r="F44" s="12">
        <v>2186</v>
      </c>
      <c r="G44" s="12">
        <f t="shared" si="6"/>
        <v>2067</v>
      </c>
      <c r="H44" s="12">
        <v>617</v>
      </c>
      <c r="I44" s="12">
        <f t="shared" si="4"/>
        <v>119</v>
      </c>
      <c r="J44" s="12">
        <f t="shared" si="5"/>
        <v>41.510939227850614</v>
      </c>
      <c r="K44" s="12">
        <v>21</v>
      </c>
      <c r="L44" s="12">
        <f t="shared" si="7"/>
        <v>62.510939227850614</v>
      </c>
    </row>
    <row r="45" spans="2:12" x14ac:dyDescent="0.2">
      <c r="B45" s="12"/>
      <c r="C45" s="12"/>
      <c r="D45" s="12">
        <v>17</v>
      </c>
      <c r="E45" s="12">
        <v>10.1</v>
      </c>
      <c r="F45" s="12">
        <v>2219</v>
      </c>
      <c r="G45" s="12">
        <f t="shared" si="6"/>
        <v>2067</v>
      </c>
      <c r="H45" s="12">
        <v>618</v>
      </c>
      <c r="I45" s="12">
        <f t="shared" si="4"/>
        <v>152</v>
      </c>
      <c r="J45" s="12">
        <f t="shared" si="5"/>
        <v>43.636871758895452</v>
      </c>
      <c r="K45" s="12">
        <v>21</v>
      </c>
      <c r="L45" s="12">
        <f t="shared" si="7"/>
        <v>64.636871758895452</v>
      </c>
    </row>
    <row r="46" spans="2:12" x14ac:dyDescent="0.2">
      <c r="B46" s="12"/>
      <c r="C46" s="12"/>
      <c r="D46" s="12">
        <v>18</v>
      </c>
      <c r="E46" s="12">
        <v>11.1</v>
      </c>
      <c r="F46" s="12">
        <v>2256</v>
      </c>
      <c r="G46" s="12">
        <f t="shared" si="6"/>
        <v>2067</v>
      </c>
      <c r="H46" s="12">
        <v>618</v>
      </c>
      <c r="I46" s="12">
        <f t="shared" si="4"/>
        <v>189</v>
      </c>
      <c r="J46" s="12">
        <f t="shared" si="5"/>
        <v>45.529236083464887</v>
      </c>
      <c r="K46" s="12">
        <v>21</v>
      </c>
      <c r="L46" s="12">
        <f t="shared" si="7"/>
        <v>66.529236083464895</v>
      </c>
    </row>
    <row r="47" spans="2:12" x14ac:dyDescent="0.2">
      <c r="B47" s="12"/>
      <c r="C47" s="12"/>
      <c r="D47" s="12">
        <v>19</v>
      </c>
      <c r="E47" s="12">
        <v>12.3</v>
      </c>
      <c r="F47" s="12">
        <v>2312</v>
      </c>
      <c r="G47" s="12">
        <f t="shared" si="6"/>
        <v>2067</v>
      </c>
      <c r="H47" s="12">
        <v>618</v>
      </c>
      <c r="I47" s="12">
        <f t="shared" si="4"/>
        <v>245</v>
      </c>
      <c r="J47" s="12">
        <f t="shared" si="5"/>
        <v>47.783321687290652</v>
      </c>
      <c r="K47" s="12">
        <v>21</v>
      </c>
      <c r="L47" s="12">
        <f t="shared" si="7"/>
        <v>68.783321687290652</v>
      </c>
    </row>
    <row r="48" spans="2:12" x14ac:dyDescent="0.2">
      <c r="B48" s="12"/>
      <c r="C48" s="12"/>
      <c r="D48" s="12">
        <v>20</v>
      </c>
      <c r="E48" s="12">
        <v>13.1</v>
      </c>
      <c r="F48" s="12">
        <v>2359</v>
      </c>
      <c r="G48" s="12">
        <f t="shared" si="6"/>
        <v>2067</v>
      </c>
      <c r="H48" s="12">
        <v>618</v>
      </c>
      <c r="I48" s="12">
        <f t="shared" si="4"/>
        <v>292</v>
      </c>
      <c r="J48" s="12">
        <f t="shared" si="5"/>
        <v>49.307657028968364</v>
      </c>
      <c r="K48" s="12">
        <v>21</v>
      </c>
      <c r="L48" s="12">
        <f t="shared" si="7"/>
        <v>70.307657028968364</v>
      </c>
    </row>
    <row r="49" spans="2:12" x14ac:dyDescent="0.2">
      <c r="B49" s="12"/>
      <c r="C49" s="12"/>
      <c r="D49" s="12">
        <v>21</v>
      </c>
      <c r="E49" s="12">
        <v>14.2</v>
      </c>
      <c r="F49" s="12">
        <v>2444</v>
      </c>
      <c r="G49" s="12">
        <f t="shared" si="6"/>
        <v>2067</v>
      </c>
      <c r="H49" s="12">
        <v>618</v>
      </c>
      <c r="I49" s="12">
        <f t="shared" si="4"/>
        <v>377</v>
      </c>
      <c r="J49" s="12">
        <f t="shared" si="5"/>
        <v>51.526827004115859</v>
      </c>
      <c r="K49" s="12">
        <v>21</v>
      </c>
      <c r="L49" s="12">
        <f t="shared" si="7"/>
        <v>72.526827004115859</v>
      </c>
    </row>
    <row r="50" spans="2:12" x14ac:dyDescent="0.2">
      <c r="B50" s="12"/>
      <c r="C50" s="12"/>
      <c r="D50" s="12">
        <v>22</v>
      </c>
      <c r="E50" s="12">
        <v>15.3</v>
      </c>
      <c r="F50" s="12">
        <v>2549</v>
      </c>
      <c r="G50" s="12">
        <f t="shared" si="6"/>
        <v>2067</v>
      </c>
      <c r="H50" s="12">
        <v>618</v>
      </c>
      <c r="I50" s="12">
        <f t="shared" si="4"/>
        <v>482</v>
      </c>
      <c r="J50" s="12">
        <f t="shared" si="5"/>
        <v>53.660940764776996</v>
      </c>
      <c r="K50" s="12">
        <v>21</v>
      </c>
      <c r="L50" s="12">
        <f t="shared" si="7"/>
        <v>74.660940764776996</v>
      </c>
    </row>
    <row r="51" spans="2:12" x14ac:dyDescent="0.2">
      <c r="B51" s="12"/>
      <c r="C51" s="12"/>
      <c r="D51" s="12">
        <v>23</v>
      </c>
      <c r="E51" s="12">
        <v>16.46</v>
      </c>
      <c r="F51" s="12">
        <v>2693</v>
      </c>
      <c r="G51" s="12">
        <f t="shared" si="6"/>
        <v>2067</v>
      </c>
      <c r="H51" s="12">
        <v>619</v>
      </c>
      <c r="I51" s="12">
        <f t="shared" si="4"/>
        <v>626</v>
      </c>
      <c r="J51" s="12">
        <f t="shared" si="5"/>
        <v>55.931486664208592</v>
      </c>
      <c r="K51" s="12">
        <v>21</v>
      </c>
      <c r="L51" s="12">
        <f t="shared" si="7"/>
        <v>76.931486664208592</v>
      </c>
    </row>
    <row r="52" spans="2:12" x14ac:dyDescent="0.2">
      <c r="B52" s="12"/>
      <c r="C52" s="12"/>
      <c r="D52" s="12">
        <v>24</v>
      </c>
      <c r="E52" s="12">
        <v>18</v>
      </c>
      <c r="F52" s="12">
        <v>2980</v>
      </c>
      <c r="G52" s="12">
        <f t="shared" si="6"/>
        <v>2067</v>
      </c>
      <c r="H52" s="12">
        <v>618</v>
      </c>
      <c r="I52" s="12">
        <f t="shared" si="4"/>
        <v>913</v>
      </c>
      <c r="J52" s="12">
        <f t="shared" si="5"/>
        <v>59.209415550685982</v>
      </c>
      <c r="K52" s="12">
        <v>21</v>
      </c>
      <c r="L52" s="12">
        <f t="shared" si="7"/>
        <v>80.209415550685975</v>
      </c>
    </row>
    <row r="53" spans="2:12" x14ac:dyDescent="0.2">
      <c r="B53" s="12"/>
      <c r="C53" s="12"/>
      <c r="D53" s="12">
        <v>0</v>
      </c>
      <c r="E53" s="12">
        <v>-7.6</v>
      </c>
      <c r="F53" s="12">
        <v>2103</v>
      </c>
      <c r="G53" s="12">
        <f>2105-38</f>
        <v>2067</v>
      </c>
      <c r="H53" s="12">
        <v>578</v>
      </c>
      <c r="I53" s="12">
        <f t="shared" ref="I53:I77" si="8">F53-G53</f>
        <v>36</v>
      </c>
      <c r="J53" s="12">
        <f t="shared" ref="J53:J77" si="9">20*LOG10(I53)</f>
        <v>31.126050015345747</v>
      </c>
      <c r="K53" s="12">
        <v>0</v>
      </c>
      <c r="L53" s="12">
        <f>J53+K53</f>
        <v>31.126050015345747</v>
      </c>
    </row>
    <row r="54" spans="2:12" x14ac:dyDescent="0.2">
      <c r="B54" s="12"/>
      <c r="C54" s="12"/>
      <c r="D54" s="12">
        <v>1</v>
      </c>
      <c r="E54" s="12">
        <v>-6.6</v>
      </c>
      <c r="F54" s="12">
        <v>2114</v>
      </c>
      <c r="G54" s="12">
        <f t="shared" ref="G54:G77" si="10">2105-38</f>
        <v>2067</v>
      </c>
      <c r="H54" s="12">
        <v>579</v>
      </c>
      <c r="I54" s="12">
        <f t="shared" si="8"/>
        <v>47</v>
      </c>
      <c r="J54" s="12">
        <f t="shared" si="9"/>
        <v>33.441957158714352</v>
      </c>
      <c r="K54" s="12">
        <v>0</v>
      </c>
      <c r="L54" s="12">
        <f t="shared" ref="L54:L77" si="11">J54+K54</f>
        <v>33.441957158714352</v>
      </c>
    </row>
    <row r="55" spans="2:12" x14ac:dyDescent="0.2">
      <c r="B55" s="12"/>
      <c r="C55" s="12"/>
      <c r="D55" s="12">
        <v>2</v>
      </c>
      <c r="E55" s="12">
        <v>-5.7</v>
      </c>
      <c r="F55" s="12">
        <v>2121</v>
      </c>
      <c r="G55" s="12">
        <f t="shared" si="10"/>
        <v>2067</v>
      </c>
      <c r="H55" s="12">
        <v>578</v>
      </c>
      <c r="I55" s="12">
        <f t="shared" si="8"/>
        <v>54</v>
      </c>
      <c r="J55" s="12">
        <f t="shared" si="9"/>
        <v>34.647875196459374</v>
      </c>
      <c r="K55" s="12">
        <v>0</v>
      </c>
      <c r="L55" s="12">
        <f t="shared" si="11"/>
        <v>34.647875196459374</v>
      </c>
    </row>
    <row r="56" spans="2:12" x14ac:dyDescent="0.2">
      <c r="B56" s="12"/>
      <c r="C56" s="12"/>
      <c r="D56" s="12">
        <v>3</v>
      </c>
      <c r="E56" s="12">
        <v>-4.9000000000000004</v>
      </c>
      <c r="F56" s="12">
        <v>2131</v>
      </c>
      <c r="G56" s="12">
        <f t="shared" si="10"/>
        <v>2067</v>
      </c>
      <c r="H56" s="12">
        <v>579</v>
      </c>
      <c r="I56" s="12">
        <f t="shared" si="8"/>
        <v>64</v>
      </c>
      <c r="J56" s="12">
        <f t="shared" si="9"/>
        <v>36.123599479677743</v>
      </c>
      <c r="K56" s="12">
        <v>0</v>
      </c>
      <c r="L56" s="12">
        <f t="shared" si="11"/>
        <v>36.123599479677743</v>
      </c>
    </row>
    <row r="57" spans="2:12" x14ac:dyDescent="0.2">
      <c r="B57" s="12"/>
      <c r="C57" s="12"/>
      <c r="D57" s="12">
        <v>4</v>
      </c>
      <c r="E57" s="12">
        <v>-3.8</v>
      </c>
      <c r="F57" s="12">
        <v>2147</v>
      </c>
      <c r="G57" s="12">
        <f t="shared" si="10"/>
        <v>2067</v>
      </c>
      <c r="H57" s="12">
        <v>580</v>
      </c>
      <c r="I57" s="12">
        <f t="shared" si="8"/>
        <v>80</v>
      </c>
      <c r="J57" s="12">
        <f t="shared" si="9"/>
        <v>38.061799739838868</v>
      </c>
      <c r="K57" s="12">
        <v>0</v>
      </c>
      <c r="L57" s="12">
        <f t="shared" si="11"/>
        <v>38.061799739838868</v>
      </c>
    </row>
    <row r="58" spans="2:12" x14ac:dyDescent="0.2">
      <c r="B58" s="12"/>
      <c r="C58" s="12"/>
      <c r="D58" s="12">
        <v>5</v>
      </c>
      <c r="E58" s="12">
        <v>-2.9</v>
      </c>
      <c r="F58" s="12">
        <v>2165</v>
      </c>
      <c r="G58" s="12">
        <f t="shared" si="10"/>
        <v>2067</v>
      </c>
      <c r="H58" s="12">
        <v>580</v>
      </c>
      <c r="I58" s="12">
        <f t="shared" si="8"/>
        <v>98</v>
      </c>
      <c r="J58" s="12">
        <f t="shared" si="9"/>
        <v>39.824521513849895</v>
      </c>
      <c r="K58" s="12">
        <v>0</v>
      </c>
      <c r="L58" s="12">
        <f t="shared" si="11"/>
        <v>39.824521513849895</v>
      </c>
    </row>
    <row r="59" spans="2:12" x14ac:dyDescent="0.2">
      <c r="B59" s="12"/>
      <c r="C59" s="12"/>
      <c r="D59" s="12">
        <v>6</v>
      </c>
      <c r="E59" s="12">
        <v>-1.8</v>
      </c>
      <c r="F59" s="12">
        <v>2195</v>
      </c>
      <c r="G59" s="12">
        <f t="shared" si="10"/>
        <v>2067</v>
      </c>
      <c r="H59" s="12">
        <v>580</v>
      </c>
      <c r="I59" s="12">
        <f t="shared" si="8"/>
        <v>128</v>
      </c>
      <c r="J59" s="12">
        <f t="shared" si="9"/>
        <v>42.144199392957368</v>
      </c>
      <c r="K59" s="12">
        <v>0</v>
      </c>
      <c r="L59" s="12">
        <f t="shared" si="11"/>
        <v>42.144199392957368</v>
      </c>
    </row>
    <row r="60" spans="2:12" x14ac:dyDescent="0.2">
      <c r="B60" s="12"/>
      <c r="C60" s="12"/>
      <c r="D60" s="12">
        <v>7</v>
      </c>
      <c r="E60" s="12">
        <v>-0.7</v>
      </c>
      <c r="F60" s="12">
        <v>2227</v>
      </c>
      <c r="G60" s="12">
        <f t="shared" si="10"/>
        <v>2067</v>
      </c>
      <c r="H60" s="12">
        <v>580</v>
      </c>
      <c r="I60" s="12">
        <f t="shared" si="8"/>
        <v>160</v>
      </c>
      <c r="J60" s="12">
        <f t="shared" si="9"/>
        <v>44.082399653118493</v>
      </c>
      <c r="K60" s="12">
        <v>0</v>
      </c>
      <c r="L60" s="12">
        <f t="shared" si="11"/>
        <v>44.082399653118493</v>
      </c>
    </row>
    <row r="61" spans="2:12" x14ac:dyDescent="0.2">
      <c r="B61" s="12"/>
      <c r="C61" s="12"/>
      <c r="D61" s="12">
        <v>8</v>
      </c>
      <c r="E61" s="12">
        <v>0.35</v>
      </c>
      <c r="F61" s="12">
        <v>2273</v>
      </c>
      <c r="G61" s="12">
        <f t="shared" si="10"/>
        <v>2067</v>
      </c>
      <c r="H61" s="12">
        <v>581</v>
      </c>
      <c r="I61" s="12">
        <f t="shared" si="8"/>
        <v>206</v>
      </c>
      <c r="J61" s="12">
        <f t="shared" si="9"/>
        <v>46.277344407383069</v>
      </c>
      <c r="K61" s="12">
        <v>0</v>
      </c>
      <c r="L61" s="12">
        <f t="shared" si="11"/>
        <v>46.277344407383069</v>
      </c>
    </row>
    <row r="62" spans="2:12" x14ac:dyDescent="0.2">
      <c r="B62" s="12"/>
      <c r="C62" s="12"/>
      <c r="D62" s="12">
        <v>9</v>
      </c>
      <c r="E62" s="12">
        <v>2.4</v>
      </c>
      <c r="F62" s="12">
        <v>2395</v>
      </c>
      <c r="G62" s="12">
        <f t="shared" si="10"/>
        <v>2067</v>
      </c>
      <c r="H62" s="12">
        <v>580</v>
      </c>
      <c r="I62" s="12">
        <f t="shared" si="8"/>
        <v>328</v>
      </c>
      <c r="J62" s="12">
        <f t="shared" si="9"/>
        <v>50.317476874233584</v>
      </c>
      <c r="K62" s="12">
        <v>0</v>
      </c>
      <c r="L62" s="12">
        <f t="shared" si="11"/>
        <v>50.317476874233584</v>
      </c>
    </row>
    <row r="63" spans="2:12" x14ac:dyDescent="0.2">
      <c r="B63" s="12"/>
      <c r="C63" s="12"/>
      <c r="D63" s="12">
        <v>10</v>
      </c>
      <c r="E63" s="12">
        <v>3.2</v>
      </c>
      <c r="F63" s="12">
        <v>2468</v>
      </c>
      <c r="G63" s="12">
        <f t="shared" si="10"/>
        <v>2067</v>
      </c>
      <c r="H63" s="12">
        <v>581</v>
      </c>
      <c r="I63" s="12">
        <f t="shared" si="8"/>
        <v>401</v>
      </c>
      <c r="J63" s="12">
        <f t="shared" si="9"/>
        <v>52.062887452403643</v>
      </c>
      <c r="K63" s="12">
        <v>0</v>
      </c>
      <c r="L63" s="12">
        <f t="shared" si="11"/>
        <v>52.062887452403643</v>
      </c>
    </row>
    <row r="64" spans="2:12" x14ac:dyDescent="0.2">
      <c r="B64" s="12"/>
      <c r="C64" s="12"/>
      <c r="D64" s="12">
        <v>11</v>
      </c>
      <c r="E64" s="12">
        <v>4.3</v>
      </c>
      <c r="F64" s="12">
        <v>2584</v>
      </c>
      <c r="G64" s="12">
        <f t="shared" si="10"/>
        <v>2067</v>
      </c>
      <c r="H64" s="12">
        <v>581</v>
      </c>
      <c r="I64" s="12">
        <f t="shared" si="8"/>
        <v>517</v>
      </c>
      <c r="J64" s="12">
        <f t="shared" si="9"/>
        <v>54.269810861878852</v>
      </c>
      <c r="K64" s="12">
        <v>0</v>
      </c>
      <c r="L64" s="12">
        <f t="shared" si="11"/>
        <v>54.269810861878852</v>
      </c>
    </row>
    <row r="65" spans="2:12" x14ac:dyDescent="0.2">
      <c r="B65" s="12"/>
      <c r="C65" s="12"/>
      <c r="D65" s="12">
        <v>12</v>
      </c>
      <c r="E65" s="12">
        <v>5.4</v>
      </c>
      <c r="F65" s="12">
        <v>2742</v>
      </c>
      <c r="G65" s="12">
        <f t="shared" si="10"/>
        <v>2067</v>
      </c>
      <c r="H65" s="12">
        <v>581</v>
      </c>
      <c r="I65" s="12">
        <f t="shared" si="8"/>
        <v>675</v>
      </c>
      <c r="J65" s="12">
        <f t="shared" si="9"/>
        <v>56.586075456620499</v>
      </c>
      <c r="K65" s="12">
        <v>0</v>
      </c>
      <c r="L65" s="12">
        <f t="shared" si="11"/>
        <v>56.586075456620499</v>
      </c>
    </row>
    <row r="66" spans="2:12" x14ac:dyDescent="0.2">
      <c r="B66" s="12"/>
      <c r="C66" s="12"/>
      <c r="D66" s="12">
        <v>13</v>
      </c>
      <c r="E66" s="12">
        <v>6.4</v>
      </c>
      <c r="F66" s="12">
        <v>2907</v>
      </c>
      <c r="G66" s="12">
        <f t="shared" si="10"/>
        <v>2067</v>
      </c>
      <c r="H66" s="12">
        <v>581</v>
      </c>
      <c r="I66" s="12">
        <f t="shared" si="8"/>
        <v>840</v>
      </c>
      <c r="J66" s="12">
        <f t="shared" si="9"/>
        <v>58.485585721237634</v>
      </c>
      <c r="K66" s="12">
        <v>0</v>
      </c>
      <c r="L66" s="12">
        <f t="shared" si="11"/>
        <v>58.485585721237634</v>
      </c>
    </row>
    <row r="67" spans="2:12" x14ac:dyDescent="0.2">
      <c r="B67" s="12"/>
      <c r="C67" s="12"/>
      <c r="D67" s="12">
        <v>14</v>
      </c>
      <c r="E67" s="12">
        <v>7.6</v>
      </c>
      <c r="F67" s="12">
        <v>3157</v>
      </c>
      <c r="G67" s="12">
        <f t="shared" si="10"/>
        <v>2067</v>
      </c>
      <c r="H67" s="12">
        <v>582</v>
      </c>
      <c r="I67" s="12">
        <f t="shared" si="8"/>
        <v>1090</v>
      </c>
      <c r="J67" s="12">
        <f t="shared" si="9"/>
        <v>60.748529958812476</v>
      </c>
      <c r="K67" s="12">
        <v>0</v>
      </c>
      <c r="L67" s="12">
        <f t="shared" si="11"/>
        <v>60.748529958812476</v>
      </c>
    </row>
    <row r="68" spans="2:12" x14ac:dyDescent="0.2">
      <c r="B68" s="12"/>
      <c r="C68" s="12"/>
      <c r="D68" s="12">
        <v>15</v>
      </c>
      <c r="E68" s="12">
        <v>8.5</v>
      </c>
      <c r="F68" s="12">
        <v>3450</v>
      </c>
      <c r="G68" s="12">
        <f t="shared" si="10"/>
        <v>2067</v>
      </c>
      <c r="H68" s="12">
        <v>581</v>
      </c>
      <c r="I68" s="12">
        <f t="shared" si="8"/>
        <v>1383</v>
      </c>
      <c r="J68" s="12">
        <f t="shared" si="9"/>
        <v>62.816443602186212</v>
      </c>
      <c r="K68" s="12">
        <v>0</v>
      </c>
      <c r="L68" s="12">
        <f t="shared" si="11"/>
        <v>62.816443602186212</v>
      </c>
    </row>
    <row r="69" spans="2:12" x14ac:dyDescent="0.2">
      <c r="B69" s="12"/>
      <c r="C69" s="12"/>
      <c r="D69" s="12">
        <v>16</v>
      </c>
      <c r="E69" s="12">
        <v>9.6</v>
      </c>
      <c r="F69" s="12">
        <v>2204</v>
      </c>
      <c r="G69" s="12">
        <f t="shared" si="10"/>
        <v>2067</v>
      </c>
      <c r="H69" s="12">
        <v>582</v>
      </c>
      <c r="I69" s="12">
        <f t="shared" si="8"/>
        <v>137</v>
      </c>
      <c r="J69" s="12">
        <f t="shared" si="9"/>
        <v>42.73441134312813</v>
      </c>
      <c r="K69" s="12">
        <v>21</v>
      </c>
      <c r="L69" s="12">
        <f t="shared" si="11"/>
        <v>63.73441134312813</v>
      </c>
    </row>
    <row r="70" spans="2:12" x14ac:dyDescent="0.2">
      <c r="B70" s="12"/>
      <c r="C70" s="12"/>
      <c r="D70" s="12">
        <v>17</v>
      </c>
      <c r="E70" s="12">
        <v>10.8</v>
      </c>
      <c r="F70" s="12">
        <v>2245</v>
      </c>
      <c r="G70" s="12">
        <f t="shared" si="10"/>
        <v>2067</v>
      </c>
      <c r="H70" s="12">
        <v>581</v>
      </c>
      <c r="I70" s="12">
        <f t="shared" si="8"/>
        <v>178</v>
      </c>
      <c r="J70" s="12">
        <f t="shared" si="9"/>
        <v>45.008400046177883</v>
      </c>
      <c r="K70" s="12">
        <v>21</v>
      </c>
      <c r="L70" s="12">
        <f t="shared" si="11"/>
        <v>66.008400046177883</v>
      </c>
    </row>
    <row r="71" spans="2:12" x14ac:dyDescent="0.2">
      <c r="B71" s="12"/>
      <c r="C71" s="12"/>
      <c r="D71" s="12">
        <v>18</v>
      </c>
      <c r="E71" s="12">
        <v>11.85</v>
      </c>
      <c r="F71" s="12">
        <v>2298</v>
      </c>
      <c r="G71" s="12">
        <f t="shared" si="10"/>
        <v>2067</v>
      </c>
      <c r="H71" s="12">
        <v>582</v>
      </c>
      <c r="I71" s="12">
        <f t="shared" si="8"/>
        <v>231</v>
      </c>
      <c r="J71" s="12">
        <f t="shared" si="9"/>
        <v>47.272239597842891</v>
      </c>
      <c r="K71" s="12">
        <v>21</v>
      </c>
      <c r="L71" s="12">
        <f t="shared" si="11"/>
        <v>68.272239597842884</v>
      </c>
    </row>
    <row r="72" spans="2:12" x14ac:dyDescent="0.2">
      <c r="B72" s="12"/>
      <c r="C72" s="12"/>
      <c r="D72" s="12">
        <v>19</v>
      </c>
      <c r="E72" s="12">
        <v>13</v>
      </c>
      <c r="F72" s="12">
        <v>2364</v>
      </c>
      <c r="G72" s="12">
        <f t="shared" si="10"/>
        <v>2067</v>
      </c>
      <c r="H72" s="12">
        <v>583</v>
      </c>
      <c r="I72" s="12">
        <f t="shared" si="8"/>
        <v>297</v>
      </c>
      <c r="J72" s="12">
        <f t="shared" si="9"/>
        <v>49.455128986344249</v>
      </c>
      <c r="K72" s="12">
        <v>21</v>
      </c>
      <c r="L72" s="12">
        <f t="shared" si="11"/>
        <v>70.455128986344249</v>
      </c>
    </row>
    <row r="73" spans="2:12" x14ac:dyDescent="0.2">
      <c r="B73" s="12"/>
      <c r="C73" s="12"/>
      <c r="D73" s="12">
        <v>20</v>
      </c>
      <c r="E73" s="12">
        <v>13.8</v>
      </c>
      <c r="F73" s="12">
        <v>2423</v>
      </c>
      <c r="G73" s="12">
        <f t="shared" si="10"/>
        <v>2067</v>
      </c>
      <c r="H73" s="12">
        <v>583</v>
      </c>
      <c r="I73" s="12">
        <f t="shared" si="8"/>
        <v>356</v>
      </c>
      <c r="J73" s="12">
        <f t="shared" si="9"/>
        <v>51.028999959457508</v>
      </c>
      <c r="K73" s="12">
        <v>21</v>
      </c>
      <c r="L73" s="12">
        <f t="shared" si="11"/>
        <v>72.028999959457508</v>
      </c>
    </row>
    <row r="74" spans="2:12" x14ac:dyDescent="0.2">
      <c r="B74" s="12"/>
      <c r="C74" s="12"/>
      <c r="D74" s="12">
        <v>21</v>
      </c>
      <c r="E74" s="12">
        <v>14.9</v>
      </c>
      <c r="F74" s="12">
        <v>2527</v>
      </c>
      <c r="G74" s="12">
        <f t="shared" si="10"/>
        <v>2067</v>
      </c>
      <c r="H74" s="12">
        <v>582</v>
      </c>
      <c r="I74" s="12">
        <f t="shared" si="8"/>
        <v>460</v>
      </c>
      <c r="J74" s="12">
        <f t="shared" si="9"/>
        <v>53.255156633631479</v>
      </c>
      <c r="K74" s="12">
        <v>21</v>
      </c>
      <c r="L74" s="12">
        <f t="shared" si="11"/>
        <v>74.255156633631486</v>
      </c>
    </row>
    <row r="75" spans="2:12" x14ac:dyDescent="0.2">
      <c r="B75" s="12"/>
      <c r="C75" s="12"/>
      <c r="D75" s="12">
        <v>22</v>
      </c>
      <c r="E75" s="12">
        <v>16</v>
      </c>
      <c r="F75" s="12">
        <v>2658</v>
      </c>
      <c r="G75" s="12">
        <f t="shared" si="10"/>
        <v>2067</v>
      </c>
      <c r="H75" s="12">
        <v>582</v>
      </c>
      <c r="I75" s="12">
        <f t="shared" si="8"/>
        <v>591</v>
      </c>
      <c r="J75" s="12">
        <f t="shared" si="9"/>
        <v>55.431749617625108</v>
      </c>
      <c r="K75" s="12">
        <v>21</v>
      </c>
      <c r="L75" s="12">
        <f t="shared" si="11"/>
        <v>76.431749617625115</v>
      </c>
    </row>
    <row r="76" spans="2:12" x14ac:dyDescent="0.2">
      <c r="B76" s="12"/>
      <c r="C76" s="12"/>
      <c r="D76" s="12">
        <v>23</v>
      </c>
      <c r="E76" s="12">
        <v>17.100000000000001</v>
      </c>
      <c r="F76" s="12">
        <v>2844</v>
      </c>
      <c r="G76" s="12">
        <f t="shared" si="10"/>
        <v>2067</v>
      </c>
      <c r="H76" s="12">
        <v>583</v>
      </c>
      <c r="I76" s="12">
        <f t="shared" si="8"/>
        <v>777</v>
      </c>
      <c r="J76" s="12">
        <f t="shared" si="9"/>
        <v>57.808420376018283</v>
      </c>
      <c r="K76" s="12">
        <v>21</v>
      </c>
      <c r="L76" s="12">
        <f t="shared" si="11"/>
        <v>78.80842037601829</v>
      </c>
    </row>
    <row r="77" spans="2:12" x14ac:dyDescent="0.2">
      <c r="B77" s="12"/>
      <c r="C77" s="12"/>
      <c r="D77" s="12">
        <v>24</v>
      </c>
      <c r="E77" s="12">
        <v>18.760000000000002</v>
      </c>
      <c r="F77" s="12">
        <v>3179</v>
      </c>
      <c r="G77" s="12">
        <f t="shared" si="10"/>
        <v>2067</v>
      </c>
      <c r="H77" s="12">
        <v>583</v>
      </c>
      <c r="I77" s="12">
        <f t="shared" si="8"/>
        <v>1112</v>
      </c>
      <c r="J77" s="12">
        <f t="shared" si="9"/>
        <v>60.922095744920775</v>
      </c>
      <c r="K77" s="12">
        <v>21</v>
      </c>
      <c r="L77" s="12">
        <f t="shared" si="11"/>
        <v>81.922095744920767</v>
      </c>
    </row>
    <row r="78" spans="2:12" x14ac:dyDescent="0.2">
      <c r="B78" s="12"/>
      <c r="C78" s="12"/>
      <c r="D78" s="12">
        <v>0</v>
      </c>
      <c r="E78" s="12">
        <v>-7</v>
      </c>
      <c r="F78" s="12">
        <v>2106</v>
      </c>
      <c r="G78" s="12">
        <f>2105-38</f>
        <v>2067</v>
      </c>
      <c r="H78" s="12">
        <v>544</v>
      </c>
      <c r="I78" s="12">
        <f t="shared" ref="I78:I102" si="12">F78-G78</f>
        <v>39</v>
      </c>
      <c r="J78" s="12">
        <f t="shared" ref="J78:J102" si="13">20*LOG10(I78)</f>
        <v>31.821292140529984</v>
      </c>
      <c r="K78" s="12">
        <v>0</v>
      </c>
      <c r="L78" s="12">
        <f>J78+K78</f>
        <v>31.821292140529984</v>
      </c>
    </row>
    <row r="79" spans="2:12" x14ac:dyDescent="0.2">
      <c r="B79" s="12"/>
      <c r="C79" s="12"/>
      <c r="D79" s="12">
        <v>1</v>
      </c>
      <c r="E79" s="12">
        <v>-6</v>
      </c>
      <c r="F79" s="12">
        <v>2117</v>
      </c>
      <c r="G79" s="12">
        <f t="shared" ref="G79:G102" si="14">2105-38</f>
        <v>2067</v>
      </c>
      <c r="H79" s="12">
        <v>544</v>
      </c>
      <c r="I79" s="12">
        <f t="shared" si="12"/>
        <v>50</v>
      </c>
      <c r="J79" s="12">
        <f t="shared" si="13"/>
        <v>33.979400086720375</v>
      </c>
      <c r="K79" s="12">
        <v>0</v>
      </c>
      <c r="L79" s="12">
        <f t="shared" ref="L79:L102" si="15">J79+K79</f>
        <v>33.979400086720375</v>
      </c>
    </row>
    <row r="80" spans="2:12" x14ac:dyDescent="0.2">
      <c r="B80" s="12"/>
      <c r="C80" s="12"/>
      <c r="D80" s="12">
        <v>2</v>
      </c>
      <c r="E80" s="12">
        <v>-5</v>
      </c>
      <c r="F80" s="12">
        <v>2129</v>
      </c>
      <c r="G80" s="12">
        <f t="shared" si="14"/>
        <v>2067</v>
      </c>
      <c r="H80" s="12">
        <v>544</v>
      </c>
      <c r="I80" s="12">
        <f t="shared" si="12"/>
        <v>62</v>
      </c>
      <c r="J80" s="12">
        <f t="shared" si="13"/>
        <v>35.84783378996508</v>
      </c>
      <c r="K80" s="12">
        <v>0</v>
      </c>
      <c r="L80" s="12">
        <f t="shared" si="15"/>
        <v>35.84783378996508</v>
      </c>
    </row>
    <row r="81" spans="2:12" x14ac:dyDescent="0.2">
      <c r="B81" s="12"/>
      <c r="C81" s="12"/>
      <c r="D81" s="12">
        <v>3</v>
      </c>
      <c r="E81" s="12">
        <v>-4.3</v>
      </c>
      <c r="F81" s="12">
        <v>2140</v>
      </c>
      <c r="G81" s="12">
        <f t="shared" si="14"/>
        <v>2067</v>
      </c>
      <c r="H81" s="12">
        <v>545</v>
      </c>
      <c r="I81" s="12">
        <f t="shared" si="12"/>
        <v>73</v>
      </c>
      <c r="J81" s="12">
        <f t="shared" si="13"/>
        <v>37.266457202409114</v>
      </c>
      <c r="K81" s="12">
        <v>0</v>
      </c>
      <c r="L81" s="12">
        <f t="shared" si="15"/>
        <v>37.266457202409114</v>
      </c>
    </row>
    <row r="82" spans="2:12" x14ac:dyDescent="0.2">
      <c r="B82" s="12"/>
      <c r="C82" s="12"/>
      <c r="D82" s="12">
        <v>4</v>
      </c>
      <c r="E82" s="12">
        <v>-3.2</v>
      </c>
      <c r="F82" s="12">
        <v>2161</v>
      </c>
      <c r="G82" s="12">
        <f t="shared" si="14"/>
        <v>2067</v>
      </c>
      <c r="H82" s="12">
        <v>545</v>
      </c>
      <c r="I82" s="12">
        <f t="shared" si="12"/>
        <v>94</v>
      </c>
      <c r="J82" s="12">
        <f t="shared" si="13"/>
        <v>39.46255707199397</v>
      </c>
      <c r="K82" s="12">
        <v>0</v>
      </c>
      <c r="L82" s="12">
        <f t="shared" si="15"/>
        <v>39.46255707199397</v>
      </c>
    </row>
    <row r="83" spans="2:12" x14ac:dyDescent="0.2">
      <c r="B83" s="12"/>
      <c r="C83" s="12"/>
      <c r="D83" s="12">
        <v>5</v>
      </c>
      <c r="E83" s="12">
        <v>-2.2999999999999998</v>
      </c>
      <c r="F83" s="12">
        <v>2184</v>
      </c>
      <c r="G83" s="12">
        <f t="shared" si="14"/>
        <v>2067</v>
      </c>
      <c r="H83" s="12">
        <v>545</v>
      </c>
      <c r="I83" s="12">
        <f t="shared" si="12"/>
        <v>117</v>
      </c>
      <c r="J83" s="12">
        <f t="shared" si="13"/>
        <v>41.363717234923236</v>
      </c>
      <c r="K83" s="12">
        <v>0</v>
      </c>
      <c r="L83" s="12">
        <f t="shared" si="15"/>
        <v>41.363717234923236</v>
      </c>
    </row>
    <row r="84" spans="2:12" x14ac:dyDescent="0.2">
      <c r="B84" s="12"/>
      <c r="C84" s="12"/>
      <c r="D84" s="12">
        <v>6</v>
      </c>
      <c r="E84" s="12">
        <v>-1.2</v>
      </c>
      <c r="F84" s="12">
        <v>2219</v>
      </c>
      <c r="G84" s="12">
        <f t="shared" si="14"/>
        <v>2067</v>
      </c>
      <c r="H84" s="12">
        <v>545</v>
      </c>
      <c r="I84" s="12">
        <f t="shared" si="12"/>
        <v>152</v>
      </c>
      <c r="J84" s="12">
        <f t="shared" si="13"/>
        <v>43.636871758895452</v>
      </c>
      <c r="K84" s="12">
        <v>0</v>
      </c>
      <c r="L84" s="12">
        <f t="shared" si="15"/>
        <v>43.636871758895452</v>
      </c>
    </row>
    <row r="85" spans="2:12" x14ac:dyDescent="0.2">
      <c r="B85" s="12"/>
      <c r="C85" s="12"/>
      <c r="D85" s="12">
        <v>7</v>
      </c>
      <c r="E85" s="12">
        <v>-0.1</v>
      </c>
      <c r="F85" s="12">
        <v>2259</v>
      </c>
      <c r="G85" s="12">
        <f t="shared" si="14"/>
        <v>2067</v>
      </c>
      <c r="H85" s="12">
        <v>546</v>
      </c>
      <c r="I85" s="12">
        <f t="shared" si="12"/>
        <v>192</v>
      </c>
      <c r="J85" s="12">
        <f t="shared" si="13"/>
        <v>45.666024574070995</v>
      </c>
      <c r="K85" s="12">
        <v>0</v>
      </c>
      <c r="L85" s="12">
        <f t="shared" si="15"/>
        <v>45.666024574070995</v>
      </c>
    </row>
    <row r="86" spans="2:12" x14ac:dyDescent="0.2">
      <c r="B86" s="12"/>
      <c r="C86" s="12"/>
      <c r="D86" s="12">
        <v>8</v>
      </c>
      <c r="E86" s="12">
        <v>0.9</v>
      </c>
      <c r="F86" s="12">
        <v>2314</v>
      </c>
      <c r="G86" s="12">
        <f t="shared" si="14"/>
        <v>2067</v>
      </c>
      <c r="H86" s="12">
        <v>546</v>
      </c>
      <c r="I86" s="12">
        <f t="shared" si="12"/>
        <v>247</v>
      </c>
      <c r="J86" s="12">
        <f t="shared" si="13"/>
        <v>47.853939065193316</v>
      </c>
      <c r="K86" s="12">
        <v>0</v>
      </c>
      <c r="L86" s="12">
        <f t="shared" si="15"/>
        <v>47.853939065193316</v>
      </c>
    </row>
    <row r="87" spans="2:12" x14ac:dyDescent="0.2">
      <c r="B87" s="12"/>
      <c r="C87" s="12"/>
      <c r="D87" s="12">
        <v>9</v>
      </c>
      <c r="E87" s="12">
        <v>3</v>
      </c>
      <c r="F87" s="12">
        <v>2465</v>
      </c>
      <c r="G87" s="12">
        <f t="shared" si="14"/>
        <v>2067</v>
      </c>
      <c r="H87" s="12">
        <v>546</v>
      </c>
      <c r="I87" s="12">
        <f t="shared" si="12"/>
        <v>398</v>
      </c>
      <c r="J87" s="12">
        <f t="shared" si="13"/>
        <v>51.997661441473753</v>
      </c>
      <c r="K87" s="12">
        <v>0</v>
      </c>
      <c r="L87" s="12">
        <f t="shared" si="15"/>
        <v>51.997661441473753</v>
      </c>
    </row>
    <row r="88" spans="2:12" x14ac:dyDescent="0.2">
      <c r="B88" s="12"/>
      <c r="C88" s="12"/>
      <c r="D88" s="12">
        <v>10</v>
      </c>
      <c r="E88" s="12">
        <v>3.9</v>
      </c>
      <c r="F88" s="12">
        <v>2544</v>
      </c>
      <c r="G88" s="12">
        <f t="shared" si="14"/>
        <v>2067</v>
      </c>
      <c r="H88" s="12">
        <v>546</v>
      </c>
      <c r="I88" s="12">
        <f t="shared" si="12"/>
        <v>477</v>
      </c>
      <c r="J88" s="12">
        <f t="shared" si="13"/>
        <v>53.570367580802277</v>
      </c>
      <c r="K88" s="12">
        <v>0</v>
      </c>
      <c r="L88" s="12">
        <f t="shared" si="15"/>
        <v>53.570367580802277</v>
      </c>
    </row>
    <row r="89" spans="2:12" x14ac:dyDescent="0.2">
      <c r="B89" s="12"/>
      <c r="C89" s="12"/>
      <c r="D89" s="12">
        <v>11</v>
      </c>
      <c r="E89" s="12">
        <v>4.9000000000000004</v>
      </c>
      <c r="F89" s="12">
        <v>2671</v>
      </c>
      <c r="G89" s="12">
        <f t="shared" si="14"/>
        <v>2067</v>
      </c>
      <c r="H89" s="12">
        <v>546</v>
      </c>
      <c r="I89" s="12">
        <f t="shared" si="12"/>
        <v>604</v>
      </c>
      <c r="J89" s="12">
        <f t="shared" si="13"/>
        <v>55.620738772422634</v>
      </c>
      <c r="K89" s="12">
        <v>0</v>
      </c>
      <c r="L89" s="12">
        <f t="shared" si="15"/>
        <v>55.620738772422634</v>
      </c>
    </row>
    <row r="90" spans="2:12" x14ac:dyDescent="0.2">
      <c r="B90" s="12"/>
      <c r="C90" s="12"/>
      <c r="D90" s="12">
        <v>12</v>
      </c>
      <c r="E90" s="12">
        <v>6</v>
      </c>
      <c r="F90" s="12">
        <v>2878</v>
      </c>
      <c r="G90" s="12">
        <f t="shared" si="14"/>
        <v>2067</v>
      </c>
      <c r="H90" s="12">
        <v>546</v>
      </c>
      <c r="I90" s="12">
        <f t="shared" si="12"/>
        <v>811</v>
      </c>
      <c r="J90" s="12">
        <f t="shared" si="13"/>
        <v>58.180417084223123</v>
      </c>
      <c r="K90" s="12">
        <v>0</v>
      </c>
      <c r="L90" s="12">
        <f t="shared" si="15"/>
        <v>58.180417084223123</v>
      </c>
    </row>
    <row r="91" spans="2:12" x14ac:dyDescent="0.2">
      <c r="B91" s="12"/>
      <c r="C91" s="12"/>
      <c r="D91" s="12">
        <v>13</v>
      </c>
      <c r="E91" s="12">
        <v>7.1</v>
      </c>
      <c r="F91" s="12">
        <v>3099</v>
      </c>
      <c r="G91" s="12">
        <f t="shared" si="14"/>
        <v>2067</v>
      </c>
      <c r="H91" s="12">
        <v>546</v>
      </c>
      <c r="I91" s="12">
        <f t="shared" si="12"/>
        <v>1032</v>
      </c>
      <c r="J91" s="12">
        <f t="shared" si="13"/>
        <v>60.273593945823848</v>
      </c>
      <c r="K91" s="12">
        <v>0</v>
      </c>
      <c r="L91" s="12">
        <f t="shared" si="15"/>
        <v>60.273593945823848</v>
      </c>
    </row>
    <row r="92" spans="2:12" x14ac:dyDescent="0.2">
      <c r="B92" s="12"/>
      <c r="C92" s="12"/>
      <c r="D92" s="12">
        <v>14</v>
      </c>
      <c r="E92" s="12">
        <v>8.1999999999999993</v>
      </c>
      <c r="F92" s="12">
        <v>3391</v>
      </c>
      <c r="G92" s="12">
        <f t="shared" si="14"/>
        <v>2067</v>
      </c>
      <c r="H92" s="12">
        <v>546</v>
      </c>
      <c r="I92" s="12">
        <f t="shared" si="12"/>
        <v>1324</v>
      </c>
      <c r="J92" s="12">
        <f t="shared" si="13"/>
        <v>62.43775970207362</v>
      </c>
      <c r="K92" s="12">
        <v>0</v>
      </c>
      <c r="L92" s="12">
        <f t="shared" si="15"/>
        <v>62.43775970207362</v>
      </c>
    </row>
    <row r="93" spans="2:12" x14ac:dyDescent="0.2">
      <c r="B93" s="12"/>
      <c r="C93" s="12"/>
      <c r="D93" s="12">
        <v>15</v>
      </c>
      <c r="E93" s="12">
        <v>9.1999999999999993</v>
      </c>
      <c r="F93" s="12">
        <v>3741</v>
      </c>
      <c r="G93" s="12">
        <f t="shared" si="14"/>
        <v>2067</v>
      </c>
      <c r="H93" s="12">
        <v>547</v>
      </c>
      <c r="I93" s="12">
        <f t="shared" si="12"/>
        <v>1674</v>
      </c>
      <c r="J93" s="12">
        <f t="shared" si="13"/>
        <v>64.475109073144822</v>
      </c>
      <c r="K93" s="12">
        <v>0</v>
      </c>
      <c r="L93" s="12">
        <f t="shared" si="15"/>
        <v>64.475109073144822</v>
      </c>
    </row>
    <row r="94" spans="2:12" x14ac:dyDescent="0.2">
      <c r="B94" s="12"/>
      <c r="C94" s="12"/>
      <c r="D94" s="12">
        <v>16</v>
      </c>
      <c r="E94" s="12">
        <v>10.199999999999999</v>
      </c>
      <c r="F94" s="12">
        <v>2227</v>
      </c>
      <c r="G94" s="12">
        <f t="shared" si="14"/>
        <v>2067</v>
      </c>
      <c r="H94" s="12">
        <v>546</v>
      </c>
      <c r="I94" s="12">
        <f t="shared" si="12"/>
        <v>160</v>
      </c>
      <c r="J94" s="12">
        <f t="shared" si="13"/>
        <v>44.082399653118493</v>
      </c>
      <c r="K94" s="12">
        <v>21</v>
      </c>
      <c r="L94" s="12">
        <f t="shared" si="15"/>
        <v>65.0823996531185</v>
      </c>
    </row>
    <row r="95" spans="2:12" x14ac:dyDescent="0.2">
      <c r="B95" s="12"/>
      <c r="C95" s="12"/>
      <c r="D95" s="12">
        <v>17</v>
      </c>
      <c r="E95" s="12">
        <v>11.45</v>
      </c>
      <c r="F95" s="12">
        <v>2276</v>
      </c>
      <c r="G95" s="12">
        <f t="shared" si="14"/>
        <v>2067</v>
      </c>
      <c r="H95" s="12">
        <v>547</v>
      </c>
      <c r="I95" s="12">
        <f t="shared" si="12"/>
        <v>209</v>
      </c>
      <c r="J95" s="12">
        <f t="shared" si="13"/>
        <v>46.402925722221084</v>
      </c>
      <c r="K95" s="12">
        <v>21</v>
      </c>
      <c r="L95" s="12">
        <f t="shared" si="15"/>
        <v>67.402925722221084</v>
      </c>
    </row>
    <row r="96" spans="2:12" x14ac:dyDescent="0.2">
      <c r="B96" s="12"/>
      <c r="C96" s="12"/>
      <c r="D96" s="12">
        <v>18</v>
      </c>
      <c r="E96" s="12">
        <v>12.5</v>
      </c>
      <c r="F96" s="12">
        <v>2337</v>
      </c>
      <c r="G96" s="12">
        <f t="shared" si="14"/>
        <v>2067</v>
      </c>
      <c r="H96" s="12">
        <v>548</v>
      </c>
      <c r="I96" s="12">
        <f t="shared" si="12"/>
        <v>270</v>
      </c>
      <c r="J96" s="12">
        <f t="shared" si="13"/>
        <v>48.627275283179749</v>
      </c>
      <c r="K96" s="12">
        <v>21</v>
      </c>
      <c r="L96" s="12">
        <f t="shared" si="15"/>
        <v>69.627275283179756</v>
      </c>
    </row>
    <row r="97" spans="2:12" x14ac:dyDescent="0.2">
      <c r="B97" s="12"/>
      <c r="C97" s="12"/>
      <c r="D97" s="12">
        <v>19</v>
      </c>
      <c r="E97" s="12">
        <v>13.67</v>
      </c>
      <c r="F97" s="12">
        <v>2416</v>
      </c>
      <c r="G97" s="12">
        <f t="shared" si="14"/>
        <v>2067</v>
      </c>
      <c r="H97" s="12">
        <v>547</v>
      </c>
      <c r="I97" s="12">
        <f t="shared" si="12"/>
        <v>349</v>
      </c>
      <c r="J97" s="12">
        <f t="shared" si="13"/>
        <v>50.856508539183594</v>
      </c>
      <c r="K97" s="12">
        <v>21</v>
      </c>
      <c r="L97" s="12">
        <f t="shared" si="15"/>
        <v>71.856508539183594</v>
      </c>
    </row>
    <row r="98" spans="2:12" x14ac:dyDescent="0.2">
      <c r="B98" s="12"/>
      <c r="C98" s="12"/>
      <c r="D98" s="12">
        <v>20</v>
      </c>
      <c r="E98" s="12">
        <v>14.5</v>
      </c>
      <c r="F98" s="12">
        <v>2488</v>
      </c>
      <c r="G98" s="12">
        <f t="shared" si="14"/>
        <v>2067</v>
      </c>
      <c r="H98" s="12">
        <v>547</v>
      </c>
      <c r="I98" s="12">
        <f t="shared" si="12"/>
        <v>421</v>
      </c>
      <c r="J98" s="12">
        <f t="shared" si="13"/>
        <v>52.485641916713362</v>
      </c>
      <c r="K98" s="12">
        <v>21</v>
      </c>
      <c r="L98" s="12">
        <f t="shared" si="15"/>
        <v>73.485641916713362</v>
      </c>
    </row>
    <row r="99" spans="2:12" x14ac:dyDescent="0.2">
      <c r="B99" s="12"/>
      <c r="C99" s="12"/>
      <c r="D99" s="12">
        <v>21</v>
      </c>
      <c r="E99" s="12">
        <v>15.6</v>
      </c>
      <c r="F99" s="12">
        <v>2618</v>
      </c>
      <c r="G99" s="12">
        <f t="shared" si="14"/>
        <v>2067</v>
      </c>
      <c r="H99" s="12">
        <v>547</v>
      </c>
      <c r="I99" s="12">
        <f t="shared" si="12"/>
        <v>551</v>
      </c>
      <c r="J99" s="12">
        <f t="shared" si="13"/>
        <v>54.823031977035697</v>
      </c>
      <c r="K99" s="12">
        <v>21</v>
      </c>
      <c r="L99" s="12">
        <f t="shared" si="15"/>
        <v>75.823031977035697</v>
      </c>
    </row>
    <row r="100" spans="2:12" x14ac:dyDescent="0.2">
      <c r="B100" s="12"/>
      <c r="C100" s="12"/>
      <c r="D100" s="12">
        <v>22</v>
      </c>
      <c r="E100" s="12">
        <v>16.7</v>
      </c>
      <c r="F100" s="12">
        <v>2781</v>
      </c>
      <c r="G100" s="12">
        <f t="shared" si="14"/>
        <v>2067</v>
      </c>
      <c r="H100" s="12">
        <v>547</v>
      </c>
      <c r="I100" s="12">
        <f t="shared" si="12"/>
        <v>714</v>
      </c>
      <c r="J100" s="12">
        <f t="shared" si="13"/>
        <v>57.073964235523491</v>
      </c>
      <c r="K100" s="12">
        <v>21</v>
      </c>
      <c r="L100" s="12">
        <f t="shared" si="15"/>
        <v>78.073964235523491</v>
      </c>
    </row>
    <row r="101" spans="2:12" x14ac:dyDescent="0.2">
      <c r="B101" s="12"/>
      <c r="C101" s="12"/>
      <c r="D101" s="12">
        <v>23</v>
      </c>
      <c r="E101" s="12">
        <v>17.8</v>
      </c>
      <c r="F101" s="12">
        <v>3000</v>
      </c>
      <c r="G101" s="12">
        <f t="shared" si="14"/>
        <v>2067</v>
      </c>
      <c r="H101" s="12">
        <v>548</v>
      </c>
      <c r="I101" s="12">
        <f t="shared" si="12"/>
        <v>933</v>
      </c>
      <c r="J101" s="12">
        <f t="shared" si="13"/>
        <v>59.397632874930004</v>
      </c>
      <c r="K101" s="12">
        <v>21</v>
      </c>
      <c r="L101" s="12">
        <f t="shared" si="15"/>
        <v>80.397632874929997</v>
      </c>
    </row>
    <row r="102" spans="2:12" x14ac:dyDescent="0.2">
      <c r="B102" s="12"/>
      <c r="C102" s="12"/>
      <c r="D102" s="12">
        <v>24</v>
      </c>
      <c r="E102" s="12">
        <v>19.399999999999999</v>
      </c>
      <c r="F102" s="12">
        <v>3408</v>
      </c>
      <c r="G102" s="12">
        <f t="shared" si="14"/>
        <v>2067</v>
      </c>
      <c r="H102" s="12">
        <v>548</v>
      </c>
      <c r="I102" s="12">
        <f t="shared" si="12"/>
        <v>1341</v>
      </c>
      <c r="J102" s="12">
        <f t="shared" si="13"/>
        <v>62.548575557031974</v>
      </c>
      <c r="K102" s="12">
        <v>21</v>
      </c>
      <c r="L102" s="12">
        <f t="shared" si="15"/>
        <v>83.548575557031967</v>
      </c>
    </row>
    <row r="103" spans="2:12" x14ac:dyDescent="0.2">
      <c r="B103" s="12"/>
      <c r="C103" s="12"/>
      <c r="D103" s="12">
        <v>0</v>
      </c>
      <c r="E103" s="12">
        <v>-6.5</v>
      </c>
      <c r="F103" s="12">
        <v>2110</v>
      </c>
      <c r="G103" s="12">
        <f>2105-38</f>
        <v>2067</v>
      </c>
      <c r="H103" s="12">
        <v>509</v>
      </c>
      <c r="I103" s="12">
        <f t="shared" ref="I103:I127" si="16">F103-G103</f>
        <v>43</v>
      </c>
      <c r="J103" s="12">
        <f t="shared" ref="J103:J127" si="17">20*LOG10(I103)</f>
        <v>32.669369111591728</v>
      </c>
      <c r="K103" s="12">
        <v>0</v>
      </c>
      <c r="L103" s="12">
        <f>J103+K103</f>
        <v>32.669369111591728</v>
      </c>
    </row>
    <row r="104" spans="2:12" x14ac:dyDescent="0.2">
      <c r="B104" s="12"/>
      <c r="C104" s="12"/>
      <c r="D104" s="12">
        <v>1</v>
      </c>
      <c r="E104" s="12">
        <v>-5.4</v>
      </c>
      <c r="F104" s="12">
        <v>2123</v>
      </c>
      <c r="G104" s="12">
        <f t="shared" ref="G104:G127" si="18">2105-38</f>
        <v>2067</v>
      </c>
      <c r="H104" s="12">
        <v>510</v>
      </c>
      <c r="I104" s="12">
        <f t="shared" si="16"/>
        <v>56</v>
      </c>
      <c r="J104" s="12">
        <f t="shared" si="17"/>
        <v>34.963760540124007</v>
      </c>
      <c r="K104" s="12">
        <v>0</v>
      </c>
      <c r="L104" s="12">
        <f t="shared" ref="L104:L127" si="19">J104+K104</f>
        <v>34.963760540124007</v>
      </c>
    </row>
    <row r="105" spans="2:12" x14ac:dyDescent="0.2">
      <c r="B105" s="12"/>
      <c r="C105" s="12"/>
      <c r="D105" s="12">
        <v>2</v>
      </c>
      <c r="E105" s="12">
        <v>-4.5</v>
      </c>
      <c r="F105" s="12">
        <v>2135</v>
      </c>
      <c r="G105" s="12">
        <f t="shared" si="18"/>
        <v>2067</v>
      </c>
      <c r="H105" s="12">
        <v>510</v>
      </c>
      <c r="I105" s="12">
        <f t="shared" si="16"/>
        <v>68</v>
      </c>
      <c r="J105" s="12">
        <f t="shared" si="17"/>
        <v>36.650178254124725</v>
      </c>
      <c r="K105" s="12">
        <v>0</v>
      </c>
      <c r="L105" s="12">
        <f t="shared" si="19"/>
        <v>36.650178254124725</v>
      </c>
    </row>
    <row r="106" spans="2:12" x14ac:dyDescent="0.2">
      <c r="B106" s="12"/>
      <c r="C106" s="12"/>
      <c r="D106" s="12">
        <v>3</v>
      </c>
      <c r="E106" s="12">
        <v>-3.7</v>
      </c>
      <c r="F106" s="12">
        <v>2149</v>
      </c>
      <c r="G106" s="12">
        <f t="shared" si="18"/>
        <v>2067</v>
      </c>
      <c r="H106" s="12">
        <v>510</v>
      </c>
      <c r="I106" s="12">
        <f t="shared" si="16"/>
        <v>82</v>
      </c>
      <c r="J106" s="12">
        <f t="shared" si="17"/>
        <v>38.276277047674334</v>
      </c>
      <c r="K106" s="12">
        <v>0</v>
      </c>
      <c r="L106" s="12">
        <f t="shared" si="19"/>
        <v>38.276277047674334</v>
      </c>
    </row>
    <row r="107" spans="2:12" x14ac:dyDescent="0.2">
      <c r="B107" s="12"/>
      <c r="C107" s="12"/>
      <c r="D107" s="12">
        <v>4</v>
      </c>
      <c r="E107" s="12">
        <v>-2.6</v>
      </c>
      <c r="F107" s="12">
        <v>2171</v>
      </c>
      <c r="G107" s="12">
        <f t="shared" si="18"/>
        <v>2067</v>
      </c>
      <c r="H107" s="12">
        <v>510</v>
      </c>
      <c r="I107" s="12">
        <f t="shared" si="16"/>
        <v>104</v>
      </c>
      <c r="J107" s="12">
        <f t="shared" si="17"/>
        <v>40.340666785975607</v>
      </c>
      <c r="K107" s="12">
        <v>0</v>
      </c>
      <c r="L107" s="12">
        <f t="shared" si="19"/>
        <v>40.340666785975607</v>
      </c>
    </row>
    <row r="108" spans="2:12" x14ac:dyDescent="0.2">
      <c r="B108" s="12"/>
      <c r="C108" s="12"/>
      <c r="D108" s="12">
        <v>5</v>
      </c>
      <c r="E108" s="12">
        <v>-1.7</v>
      </c>
      <c r="F108" s="12">
        <v>2201</v>
      </c>
      <c r="G108" s="12">
        <f t="shared" si="18"/>
        <v>2067</v>
      </c>
      <c r="H108" s="12">
        <v>510</v>
      </c>
      <c r="I108" s="12">
        <f t="shared" si="16"/>
        <v>134</v>
      </c>
      <c r="J108" s="12">
        <f t="shared" si="17"/>
        <v>42.542095967296156</v>
      </c>
      <c r="K108" s="12">
        <v>0</v>
      </c>
      <c r="L108" s="12">
        <f t="shared" si="19"/>
        <v>42.542095967296156</v>
      </c>
    </row>
    <row r="109" spans="2:12" x14ac:dyDescent="0.2">
      <c r="B109" s="12"/>
      <c r="C109" s="12"/>
      <c r="D109" s="12">
        <v>6</v>
      </c>
      <c r="E109" s="12">
        <v>-0.6</v>
      </c>
      <c r="F109" s="12">
        <v>2236</v>
      </c>
      <c r="G109" s="12">
        <f t="shared" si="18"/>
        <v>2067</v>
      </c>
      <c r="H109" s="12">
        <v>510</v>
      </c>
      <c r="I109" s="12">
        <f t="shared" si="16"/>
        <v>169</v>
      </c>
      <c r="J109" s="12">
        <f t="shared" si="17"/>
        <v>44.557734092273471</v>
      </c>
      <c r="K109" s="12">
        <v>0</v>
      </c>
      <c r="L109" s="12">
        <f t="shared" si="19"/>
        <v>44.557734092273471</v>
      </c>
    </row>
    <row r="110" spans="2:12" x14ac:dyDescent="0.2">
      <c r="B110" s="12"/>
      <c r="C110" s="12"/>
      <c r="D110" s="12">
        <v>7</v>
      </c>
      <c r="E110" s="12">
        <v>0.4</v>
      </c>
      <c r="F110" s="12">
        <v>2290</v>
      </c>
      <c r="G110" s="12">
        <f t="shared" si="18"/>
        <v>2067</v>
      </c>
      <c r="H110" s="12">
        <v>510</v>
      </c>
      <c r="I110" s="12">
        <f t="shared" si="16"/>
        <v>223</v>
      </c>
      <c r="J110" s="12">
        <f t="shared" si="17"/>
        <v>46.96609726096321</v>
      </c>
      <c r="K110" s="12">
        <v>0</v>
      </c>
      <c r="L110" s="12">
        <f t="shared" si="19"/>
        <v>46.96609726096321</v>
      </c>
    </row>
    <row r="111" spans="2:12" x14ac:dyDescent="0.2">
      <c r="B111" s="12"/>
      <c r="C111" s="12"/>
      <c r="D111" s="12">
        <v>8</v>
      </c>
      <c r="E111" s="12">
        <v>1.5</v>
      </c>
      <c r="F111" s="12">
        <v>2357</v>
      </c>
      <c r="G111" s="12">
        <f t="shared" si="18"/>
        <v>2067</v>
      </c>
      <c r="H111" s="12">
        <v>512</v>
      </c>
      <c r="I111" s="12">
        <f t="shared" si="16"/>
        <v>290</v>
      </c>
      <c r="J111" s="12">
        <f t="shared" si="17"/>
        <v>49.24795995797912</v>
      </c>
      <c r="K111" s="12">
        <v>0</v>
      </c>
      <c r="L111" s="12">
        <f t="shared" si="19"/>
        <v>49.24795995797912</v>
      </c>
    </row>
    <row r="112" spans="2:12" x14ac:dyDescent="0.2">
      <c r="B112" s="12"/>
      <c r="C112" s="12"/>
      <c r="D112" s="12">
        <v>9</v>
      </c>
      <c r="E112" s="12">
        <v>3.6</v>
      </c>
      <c r="F112" s="12">
        <v>2527</v>
      </c>
      <c r="G112" s="12">
        <f t="shared" si="18"/>
        <v>2067</v>
      </c>
      <c r="H112" s="12">
        <v>512</v>
      </c>
      <c r="I112" s="12">
        <f t="shared" si="16"/>
        <v>460</v>
      </c>
      <c r="J112" s="12">
        <f t="shared" si="17"/>
        <v>53.255156633631479</v>
      </c>
      <c r="K112" s="12">
        <v>0</v>
      </c>
      <c r="L112" s="12">
        <f t="shared" si="19"/>
        <v>53.255156633631479</v>
      </c>
    </row>
    <row r="113" spans="2:12" x14ac:dyDescent="0.2">
      <c r="B113" s="12"/>
      <c r="C113" s="12"/>
      <c r="D113" s="12">
        <v>10</v>
      </c>
      <c r="E113" s="12">
        <v>4.4000000000000004</v>
      </c>
      <c r="F113" s="12">
        <v>2633</v>
      </c>
      <c r="G113" s="12">
        <f t="shared" si="18"/>
        <v>2067</v>
      </c>
      <c r="H113" s="12">
        <v>512</v>
      </c>
      <c r="I113" s="12">
        <f t="shared" si="16"/>
        <v>566</v>
      </c>
      <c r="J113" s="12">
        <f t="shared" si="17"/>
        <v>55.056328623765431</v>
      </c>
      <c r="K113" s="12">
        <v>0</v>
      </c>
      <c r="L113" s="12">
        <f t="shared" si="19"/>
        <v>55.056328623765431</v>
      </c>
    </row>
    <row r="114" spans="2:12" x14ac:dyDescent="0.2">
      <c r="B114" s="12"/>
      <c r="C114" s="12"/>
      <c r="D114" s="12">
        <v>11</v>
      </c>
      <c r="E114" s="12">
        <v>5.5</v>
      </c>
      <c r="F114" s="12">
        <v>2791</v>
      </c>
      <c r="G114" s="12">
        <f t="shared" si="18"/>
        <v>2067</v>
      </c>
      <c r="H114" s="12">
        <v>512</v>
      </c>
      <c r="I114" s="12">
        <f t="shared" si="16"/>
        <v>724</v>
      </c>
      <c r="J114" s="12">
        <f t="shared" si="17"/>
        <v>57.194771323942945</v>
      </c>
      <c r="K114" s="12">
        <v>0</v>
      </c>
      <c r="L114" s="12">
        <f t="shared" si="19"/>
        <v>57.194771323942945</v>
      </c>
    </row>
    <row r="115" spans="2:12" x14ac:dyDescent="0.2">
      <c r="B115" s="12"/>
      <c r="C115" s="12"/>
      <c r="D115" s="12">
        <v>12</v>
      </c>
      <c r="E115" s="12">
        <v>6.7</v>
      </c>
      <c r="F115" s="12">
        <v>3017</v>
      </c>
      <c r="G115" s="12">
        <f t="shared" si="18"/>
        <v>2067</v>
      </c>
      <c r="H115" s="12">
        <v>510</v>
      </c>
      <c r="I115" s="12">
        <f t="shared" si="16"/>
        <v>950</v>
      </c>
      <c r="J115" s="12">
        <f t="shared" si="17"/>
        <v>59.554472105776952</v>
      </c>
      <c r="K115" s="12">
        <v>0</v>
      </c>
      <c r="L115" s="12">
        <f t="shared" si="19"/>
        <v>59.554472105776952</v>
      </c>
    </row>
    <row r="116" spans="2:12" x14ac:dyDescent="0.2">
      <c r="B116" s="12"/>
      <c r="C116" s="12"/>
      <c r="D116" s="12">
        <v>13</v>
      </c>
      <c r="E116" s="12">
        <v>7.7</v>
      </c>
      <c r="F116" s="12">
        <v>3301</v>
      </c>
      <c r="G116" s="12">
        <f t="shared" si="18"/>
        <v>2067</v>
      </c>
      <c r="H116" s="12">
        <v>510</v>
      </c>
      <c r="I116" s="12">
        <f t="shared" si="16"/>
        <v>1234</v>
      </c>
      <c r="J116" s="12">
        <f t="shared" si="17"/>
        <v>61.826303193944455</v>
      </c>
      <c r="K116" s="12">
        <v>0</v>
      </c>
      <c r="L116" s="12">
        <f t="shared" si="19"/>
        <v>61.826303193944455</v>
      </c>
    </row>
    <row r="117" spans="2:12" x14ac:dyDescent="0.2">
      <c r="B117" s="12"/>
      <c r="C117" s="12"/>
      <c r="D117" s="12">
        <v>14</v>
      </c>
      <c r="E117" s="12">
        <v>8.8000000000000007</v>
      </c>
      <c r="F117" s="12">
        <v>3666</v>
      </c>
      <c r="G117" s="12">
        <f t="shared" si="18"/>
        <v>2067</v>
      </c>
      <c r="H117" s="12">
        <v>511</v>
      </c>
      <c r="I117" s="12">
        <f t="shared" si="16"/>
        <v>1599</v>
      </c>
      <c r="J117" s="12">
        <f t="shared" si="17"/>
        <v>64.076969274924693</v>
      </c>
      <c r="K117" s="12">
        <v>0</v>
      </c>
      <c r="L117" s="12">
        <f t="shared" si="19"/>
        <v>64.076969274924693</v>
      </c>
    </row>
    <row r="118" spans="2:12" x14ac:dyDescent="0.2">
      <c r="B118" s="12"/>
      <c r="C118" s="12"/>
      <c r="D118" s="12">
        <v>15</v>
      </c>
      <c r="E118" s="12">
        <v>9.8000000000000007</v>
      </c>
      <c r="F118" s="12">
        <v>4080</v>
      </c>
      <c r="G118" s="12">
        <f t="shared" si="18"/>
        <v>2067</v>
      </c>
      <c r="H118" s="12">
        <v>511</v>
      </c>
      <c r="I118" s="12">
        <f t="shared" si="16"/>
        <v>2013</v>
      </c>
      <c r="J118" s="12">
        <f t="shared" si="17"/>
        <v>66.076875497773088</v>
      </c>
      <c r="K118" s="12">
        <v>0</v>
      </c>
      <c r="L118" s="12">
        <f t="shared" si="19"/>
        <v>66.076875497773088</v>
      </c>
    </row>
    <row r="119" spans="2:12" x14ac:dyDescent="0.2">
      <c r="B119" s="12"/>
      <c r="C119" s="12"/>
      <c r="D119" s="12">
        <v>16</v>
      </c>
      <c r="E119" s="12">
        <v>10.9</v>
      </c>
      <c r="F119" s="12">
        <v>2251</v>
      </c>
      <c r="G119" s="12">
        <f t="shared" si="18"/>
        <v>2067</v>
      </c>
      <c r="H119" s="12">
        <v>511</v>
      </c>
      <c r="I119" s="12">
        <f t="shared" si="16"/>
        <v>184</v>
      </c>
      <c r="J119" s="12">
        <f t="shared" si="17"/>
        <v>45.296356460190729</v>
      </c>
      <c r="K119" s="12">
        <v>21</v>
      </c>
      <c r="L119" s="12">
        <f t="shared" si="19"/>
        <v>66.296356460190736</v>
      </c>
    </row>
    <row r="120" spans="2:12" x14ac:dyDescent="0.2">
      <c r="B120" s="12"/>
      <c r="C120" s="12"/>
      <c r="D120" s="12">
        <v>17</v>
      </c>
      <c r="E120" s="12">
        <v>12.1</v>
      </c>
      <c r="F120" s="12">
        <v>2313</v>
      </c>
      <c r="G120" s="12">
        <f t="shared" si="18"/>
        <v>2067</v>
      </c>
      <c r="H120" s="12">
        <v>512</v>
      </c>
      <c r="I120" s="12">
        <f t="shared" si="16"/>
        <v>246</v>
      </c>
      <c r="J120" s="12">
        <f t="shared" si="17"/>
        <v>47.818702142067586</v>
      </c>
      <c r="K120" s="12">
        <v>21</v>
      </c>
      <c r="L120" s="12">
        <f t="shared" si="19"/>
        <v>68.818702142067593</v>
      </c>
    </row>
    <row r="121" spans="2:12" x14ac:dyDescent="0.2">
      <c r="B121" s="12"/>
      <c r="C121" s="12"/>
      <c r="D121" s="12">
        <v>18</v>
      </c>
      <c r="E121" s="12">
        <v>13.1</v>
      </c>
      <c r="F121" s="12">
        <v>2376</v>
      </c>
      <c r="G121" s="12">
        <f t="shared" si="18"/>
        <v>2067</v>
      </c>
      <c r="H121" s="12">
        <v>511</v>
      </c>
      <c r="I121" s="12">
        <f t="shared" si="16"/>
        <v>309</v>
      </c>
      <c r="J121" s="12">
        <f t="shared" si="17"/>
        <v>49.799169588496696</v>
      </c>
      <c r="K121" s="12">
        <v>21</v>
      </c>
      <c r="L121" s="12">
        <f t="shared" si="19"/>
        <v>70.799169588496696</v>
      </c>
    </row>
    <row r="122" spans="2:12" x14ac:dyDescent="0.2">
      <c r="B122" s="12"/>
      <c r="C122" s="12"/>
      <c r="D122" s="12">
        <v>19</v>
      </c>
      <c r="E122" s="12">
        <v>14.3</v>
      </c>
      <c r="F122" s="12">
        <v>2481</v>
      </c>
      <c r="G122" s="12">
        <f t="shared" si="18"/>
        <v>2067</v>
      </c>
      <c r="H122" s="12">
        <v>513</v>
      </c>
      <c r="I122" s="12">
        <f t="shared" si="16"/>
        <v>414</v>
      </c>
      <c r="J122" s="12">
        <f t="shared" si="17"/>
        <v>52.340006822417983</v>
      </c>
      <c r="K122" s="12">
        <v>21</v>
      </c>
      <c r="L122" s="12">
        <f t="shared" si="19"/>
        <v>73.34000682241799</v>
      </c>
    </row>
    <row r="123" spans="2:12" x14ac:dyDescent="0.2">
      <c r="B123" s="12"/>
      <c r="C123" s="12"/>
      <c r="D123" s="12">
        <v>20</v>
      </c>
      <c r="E123" s="12">
        <v>15.1</v>
      </c>
      <c r="F123" s="12">
        <v>2572</v>
      </c>
      <c r="G123" s="12">
        <f t="shared" si="18"/>
        <v>2067</v>
      </c>
      <c r="H123" s="12">
        <v>513</v>
      </c>
      <c r="I123" s="12">
        <f t="shared" si="16"/>
        <v>505</v>
      </c>
      <c r="J123" s="12">
        <f t="shared" si="17"/>
        <v>54.065827562373229</v>
      </c>
      <c r="K123" s="12">
        <v>21</v>
      </c>
      <c r="L123" s="12">
        <f t="shared" si="19"/>
        <v>75.065827562373229</v>
      </c>
    </row>
    <row r="124" spans="2:12" x14ac:dyDescent="0.2">
      <c r="B124" s="12"/>
      <c r="C124" s="12"/>
      <c r="D124" s="12">
        <v>21</v>
      </c>
      <c r="E124" s="12">
        <v>16.2</v>
      </c>
      <c r="F124" s="12">
        <v>2707</v>
      </c>
      <c r="G124" s="12">
        <f t="shared" si="18"/>
        <v>2067</v>
      </c>
      <c r="H124" s="12">
        <v>512</v>
      </c>
      <c r="I124" s="12">
        <f t="shared" si="16"/>
        <v>640</v>
      </c>
      <c r="J124" s="12">
        <f t="shared" si="17"/>
        <v>56.123599479677743</v>
      </c>
      <c r="K124" s="12">
        <v>21</v>
      </c>
      <c r="L124" s="12">
        <f t="shared" si="19"/>
        <v>77.12359947967775</v>
      </c>
    </row>
    <row r="125" spans="2:12" x14ac:dyDescent="0.2">
      <c r="B125" s="12"/>
      <c r="C125" s="12"/>
      <c r="D125" s="12">
        <v>22</v>
      </c>
      <c r="E125" s="12">
        <v>17.3</v>
      </c>
      <c r="F125" s="12">
        <v>2899</v>
      </c>
      <c r="G125" s="12">
        <f t="shared" si="18"/>
        <v>2067</v>
      </c>
      <c r="H125" s="12">
        <v>513</v>
      </c>
      <c r="I125" s="12">
        <f t="shared" si="16"/>
        <v>832</v>
      </c>
      <c r="J125" s="12">
        <f t="shared" si="17"/>
        <v>58.402466525814482</v>
      </c>
      <c r="K125" s="12">
        <v>21</v>
      </c>
      <c r="L125" s="12">
        <f t="shared" si="19"/>
        <v>79.402466525814475</v>
      </c>
    </row>
    <row r="126" spans="2:12" x14ac:dyDescent="0.2">
      <c r="B126" s="12"/>
      <c r="C126" s="12"/>
      <c r="D126" s="12">
        <v>23</v>
      </c>
      <c r="E126" s="12">
        <v>18.399999999999999</v>
      </c>
      <c r="F126" s="12">
        <v>3154</v>
      </c>
      <c r="G126" s="12">
        <f t="shared" si="18"/>
        <v>2067</v>
      </c>
      <c r="H126" s="12">
        <v>514</v>
      </c>
      <c r="I126" s="12">
        <f t="shared" si="16"/>
        <v>1087</v>
      </c>
      <c r="J126" s="12">
        <f t="shared" si="17"/>
        <v>60.724590881725895</v>
      </c>
      <c r="K126" s="12">
        <v>21</v>
      </c>
      <c r="L126" s="12">
        <f t="shared" si="19"/>
        <v>81.724590881725902</v>
      </c>
    </row>
    <row r="127" spans="2:12" x14ac:dyDescent="0.2">
      <c r="B127" s="12"/>
      <c r="C127" s="12"/>
      <c r="D127" s="12">
        <v>24</v>
      </c>
      <c r="E127" s="12">
        <v>20</v>
      </c>
      <c r="F127" s="12">
        <v>3681</v>
      </c>
      <c r="G127" s="12">
        <f t="shared" si="18"/>
        <v>2067</v>
      </c>
      <c r="H127" s="12">
        <v>513</v>
      </c>
      <c r="I127" s="12">
        <f t="shared" si="16"/>
        <v>1614</v>
      </c>
      <c r="J127" s="12">
        <f t="shared" si="17"/>
        <v>64.158070607721029</v>
      </c>
      <c r="K127" s="12">
        <v>21</v>
      </c>
      <c r="L127" s="12">
        <f t="shared" si="19"/>
        <v>85.158070607721029</v>
      </c>
    </row>
    <row r="128" spans="2:12" x14ac:dyDescent="0.2">
      <c r="B128" s="12"/>
      <c r="C128" s="12"/>
      <c r="D128" s="12">
        <v>0</v>
      </c>
      <c r="E128" s="12">
        <v>-5.97</v>
      </c>
      <c r="F128" s="12">
        <v>2111</v>
      </c>
      <c r="G128" s="12">
        <f>2105-38</f>
        <v>2067</v>
      </c>
      <c r="H128" s="12">
        <v>473</v>
      </c>
      <c r="I128" s="12">
        <f t="shared" ref="I128:I152" si="20">F128-G128</f>
        <v>44</v>
      </c>
      <c r="J128" s="12">
        <f t="shared" ref="J128:J152" si="21">20*LOG10(I128)</f>
        <v>32.86905352972375</v>
      </c>
      <c r="K128" s="12">
        <v>0</v>
      </c>
      <c r="L128" s="12">
        <f>J128+K128</f>
        <v>32.86905352972375</v>
      </c>
    </row>
    <row r="129" spans="2:12" x14ac:dyDescent="0.2">
      <c r="B129" s="12"/>
      <c r="C129" s="12"/>
      <c r="D129" s="12">
        <v>1</v>
      </c>
      <c r="E129" s="12">
        <v>-4.9000000000000004</v>
      </c>
      <c r="F129" s="12">
        <v>2127</v>
      </c>
      <c r="G129" s="12">
        <f t="shared" ref="G129:G152" si="22">2105-38</f>
        <v>2067</v>
      </c>
      <c r="H129" s="12">
        <v>474</v>
      </c>
      <c r="I129" s="12">
        <f t="shared" si="20"/>
        <v>60</v>
      </c>
      <c r="J129" s="12">
        <f t="shared" si="21"/>
        <v>35.56302500767287</v>
      </c>
      <c r="K129" s="12">
        <v>0</v>
      </c>
      <c r="L129" s="12">
        <f t="shared" ref="L129:L152" si="23">J129+K129</f>
        <v>35.56302500767287</v>
      </c>
    </row>
    <row r="130" spans="2:12" x14ac:dyDescent="0.2">
      <c r="B130" s="12"/>
      <c r="C130" s="12"/>
      <c r="D130" s="12">
        <v>2</v>
      </c>
      <c r="E130" s="12">
        <v>-3.9</v>
      </c>
      <c r="F130" s="12">
        <v>2142</v>
      </c>
      <c r="G130" s="12">
        <f t="shared" si="22"/>
        <v>2067</v>
      </c>
      <c r="H130" s="12">
        <v>474</v>
      </c>
      <c r="I130" s="12">
        <f t="shared" si="20"/>
        <v>75</v>
      </c>
      <c r="J130" s="12">
        <f t="shared" si="21"/>
        <v>37.501225267834002</v>
      </c>
      <c r="K130" s="12">
        <v>0</v>
      </c>
      <c r="L130" s="12">
        <f t="shared" si="23"/>
        <v>37.501225267834002</v>
      </c>
    </row>
    <row r="131" spans="2:12" x14ac:dyDescent="0.2">
      <c r="B131" s="12"/>
      <c r="C131" s="12"/>
      <c r="D131" s="12">
        <v>3</v>
      </c>
      <c r="E131" s="12">
        <v>-3.1</v>
      </c>
      <c r="F131" s="12">
        <v>2157</v>
      </c>
      <c r="G131" s="12">
        <f t="shared" si="22"/>
        <v>2067</v>
      </c>
      <c r="H131" s="12">
        <v>474</v>
      </c>
      <c r="I131" s="12">
        <f t="shared" si="20"/>
        <v>90</v>
      </c>
      <c r="J131" s="12">
        <f t="shared" si="21"/>
        <v>39.084850188786497</v>
      </c>
      <c r="K131" s="12">
        <v>0</v>
      </c>
      <c r="L131" s="12">
        <f t="shared" si="23"/>
        <v>39.084850188786497</v>
      </c>
    </row>
    <row r="132" spans="2:12" x14ac:dyDescent="0.2">
      <c r="B132" s="12"/>
      <c r="C132" s="12"/>
      <c r="D132" s="12">
        <v>4</v>
      </c>
      <c r="E132" s="12">
        <v>-2.1</v>
      </c>
      <c r="F132" s="12">
        <v>2188</v>
      </c>
      <c r="G132" s="12">
        <f t="shared" si="22"/>
        <v>2067</v>
      </c>
      <c r="H132" s="12">
        <v>474</v>
      </c>
      <c r="I132" s="12">
        <f t="shared" si="20"/>
        <v>121</v>
      </c>
      <c r="J132" s="12">
        <f t="shared" si="21"/>
        <v>41.655707406329007</v>
      </c>
      <c r="K132" s="12">
        <v>0</v>
      </c>
      <c r="L132" s="12">
        <f t="shared" si="23"/>
        <v>41.655707406329007</v>
      </c>
    </row>
    <row r="133" spans="2:12" x14ac:dyDescent="0.2">
      <c r="B133" s="12"/>
      <c r="C133" s="12"/>
      <c r="D133" s="12">
        <v>5</v>
      </c>
      <c r="E133" s="12">
        <v>-1.1000000000000001</v>
      </c>
      <c r="F133" s="12">
        <v>2215</v>
      </c>
      <c r="G133" s="12">
        <f t="shared" si="22"/>
        <v>2067</v>
      </c>
      <c r="H133" s="12">
        <v>476</v>
      </c>
      <c r="I133" s="12">
        <f t="shared" si="20"/>
        <v>148</v>
      </c>
      <c r="J133" s="12">
        <f t="shared" si="21"/>
        <v>43.40523430789915</v>
      </c>
      <c r="K133" s="12">
        <v>0</v>
      </c>
      <c r="L133" s="12">
        <f t="shared" si="23"/>
        <v>43.40523430789915</v>
      </c>
    </row>
    <row r="134" spans="2:12" x14ac:dyDescent="0.2">
      <c r="B134" s="12"/>
      <c r="C134" s="12"/>
      <c r="D134" s="12">
        <v>6</v>
      </c>
      <c r="E134" s="12">
        <v>0</v>
      </c>
      <c r="F134" s="12">
        <v>2259</v>
      </c>
      <c r="G134" s="12">
        <f t="shared" si="22"/>
        <v>2067</v>
      </c>
      <c r="H134" s="12">
        <v>475</v>
      </c>
      <c r="I134" s="12">
        <f t="shared" si="20"/>
        <v>192</v>
      </c>
      <c r="J134" s="12">
        <f t="shared" si="21"/>
        <v>45.666024574070995</v>
      </c>
      <c r="K134" s="12">
        <v>0</v>
      </c>
      <c r="L134" s="12">
        <f t="shared" si="23"/>
        <v>45.666024574070995</v>
      </c>
    </row>
    <row r="135" spans="2:12" x14ac:dyDescent="0.2">
      <c r="B135" s="12"/>
      <c r="C135" s="12"/>
      <c r="D135" s="12">
        <v>7</v>
      </c>
      <c r="E135" s="12">
        <v>1</v>
      </c>
      <c r="F135" s="12">
        <v>2315</v>
      </c>
      <c r="G135" s="12">
        <f t="shared" si="22"/>
        <v>2067</v>
      </c>
      <c r="H135" s="12">
        <v>476</v>
      </c>
      <c r="I135" s="12">
        <f t="shared" si="20"/>
        <v>248</v>
      </c>
      <c r="J135" s="12">
        <f t="shared" si="21"/>
        <v>47.88903361652433</v>
      </c>
      <c r="K135" s="12">
        <v>0</v>
      </c>
      <c r="L135" s="12">
        <f t="shared" si="23"/>
        <v>47.88903361652433</v>
      </c>
    </row>
    <row r="136" spans="2:12" x14ac:dyDescent="0.2">
      <c r="B136" s="12"/>
      <c r="C136" s="12"/>
      <c r="D136" s="12">
        <v>8</v>
      </c>
      <c r="E136" s="12">
        <v>2</v>
      </c>
      <c r="F136" s="12">
        <v>2388</v>
      </c>
      <c r="G136" s="12">
        <f t="shared" si="22"/>
        <v>2067</v>
      </c>
      <c r="H136" s="12">
        <v>476</v>
      </c>
      <c r="I136" s="12">
        <f t="shared" si="20"/>
        <v>321</v>
      </c>
      <c r="J136" s="12">
        <f t="shared" si="21"/>
        <v>50.130100648097439</v>
      </c>
      <c r="K136" s="12">
        <v>0</v>
      </c>
      <c r="L136" s="12">
        <f t="shared" si="23"/>
        <v>50.130100648097439</v>
      </c>
    </row>
    <row r="137" spans="2:12" x14ac:dyDescent="0.2">
      <c r="B137" s="12"/>
      <c r="C137" s="12"/>
      <c r="D137" s="12">
        <v>9</v>
      </c>
      <c r="E137" s="12">
        <v>4.0999999999999996</v>
      </c>
      <c r="F137" s="12">
        <v>2599</v>
      </c>
      <c r="G137" s="12">
        <f t="shared" si="22"/>
        <v>2067</v>
      </c>
      <c r="H137" s="12">
        <v>476</v>
      </c>
      <c r="I137" s="12">
        <f t="shared" si="20"/>
        <v>532</v>
      </c>
      <c r="J137" s="12">
        <f t="shared" si="21"/>
        <v>54.518232645900966</v>
      </c>
      <c r="K137" s="12">
        <v>0</v>
      </c>
      <c r="L137" s="12">
        <f t="shared" si="23"/>
        <v>54.518232645900966</v>
      </c>
    </row>
    <row r="138" spans="2:12" x14ac:dyDescent="0.2">
      <c r="B138" s="12"/>
      <c r="C138" s="12"/>
      <c r="D138" s="12">
        <v>10</v>
      </c>
      <c r="E138" s="12">
        <v>5</v>
      </c>
      <c r="F138" s="12">
        <v>2724</v>
      </c>
      <c r="G138" s="12">
        <f t="shared" si="22"/>
        <v>2067</v>
      </c>
      <c r="H138" s="12">
        <v>476</v>
      </c>
      <c r="I138" s="12">
        <f t="shared" si="20"/>
        <v>657</v>
      </c>
      <c r="J138" s="12">
        <f t="shared" si="21"/>
        <v>56.351307391195611</v>
      </c>
      <c r="K138" s="12">
        <v>0</v>
      </c>
      <c r="L138" s="12">
        <f t="shared" si="23"/>
        <v>56.351307391195611</v>
      </c>
    </row>
    <row r="139" spans="2:12" x14ac:dyDescent="0.2">
      <c r="B139" s="12"/>
      <c r="C139" s="12"/>
      <c r="D139" s="12">
        <v>11</v>
      </c>
      <c r="E139" s="12">
        <v>6.1</v>
      </c>
      <c r="F139" s="12">
        <v>2921</v>
      </c>
      <c r="G139" s="12">
        <f t="shared" si="22"/>
        <v>2067</v>
      </c>
      <c r="H139" s="12">
        <v>476</v>
      </c>
      <c r="I139" s="12">
        <f t="shared" si="20"/>
        <v>854</v>
      </c>
      <c r="J139" s="12">
        <f t="shared" si="21"/>
        <v>58.629157413780099</v>
      </c>
      <c r="K139" s="12">
        <v>0</v>
      </c>
      <c r="L139" s="12">
        <f t="shared" si="23"/>
        <v>58.629157413780099</v>
      </c>
    </row>
    <row r="140" spans="2:12" x14ac:dyDescent="0.2">
      <c r="B140" s="12"/>
      <c r="C140" s="12"/>
      <c r="D140" s="12">
        <v>12</v>
      </c>
      <c r="E140" s="12">
        <v>7.2</v>
      </c>
      <c r="F140" s="12">
        <v>3191</v>
      </c>
      <c r="G140" s="12">
        <f t="shared" si="22"/>
        <v>2067</v>
      </c>
      <c r="H140" s="12">
        <v>476</v>
      </c>
      <c r="I140" s="12">
        <f t="shared" si="20"/>
        <v>1124</v>
      </c>
      <c r="J140" s="12">
        <f t="shared" si="21"/>
        <v>61.015326224660846</v>
      </c>
      <c r="K140" s="12">
        <v>0</v>
      </c>
      <c r="L140" s="12">
        <f t="shared" si="23"/>
        <v>61.015326224660846</v>
      </c>
    </row>
    <row r="141" spans="2:12" x14ac:dyDescent="0.2">
      <c r="B141" s="12"/>
      <c r="C141" s="12"/>
      <c r="D141" s="12">
        <v>13</v>
      </c>
      <c r="E141" s="12">
        <v>8.3000000000000007</v>
      </c>
      <c r="F141" s="12">
        <v>3499</v>
      </c>
      <c r="G141" s="12">
        <f t="shared" si="22"/>
        <v>2067</v>
      </c>
      <c r="H141" s="12">
        <v>476</v>
      </c>
      <c r="I141" s="12">
        <f t="shared" si="20"/>
        <v>1432</v>
      </c>
      <c r="J141" s="12">
        <f t="shared" si="21"/>
        <v>63.118860359436731</v>
      </c>
      <c r="K141" s="12">
        <v>0</v>
      </c>
      <c r="L141" s="12">
        <f t="shared" si="23"/>
        <v>63.118860359436731</v>
      </c>
    </row>
    <row r="142" spans="2:12" x14ac:dyDescent="0.2">
      <c r="B142" s="12"/>
      <c r="C142" s="12"/>
      <c r="D142" s="12">
        <v>14</v>
      </c>
      <c r="E142" s="12">
        <v>9.4</v>
      </c>
      <c r="F142" s="12">
        <v>3963</v>
      </c>
      <c r="G142" s="12">
        <f t="shared" si="22"/>
        <v>2067</v>
      </c>
      <c r="H142" s="12">
        <v>475</v>
      </c>
      <c r="I142" s="12">
        <f t="shared" si="20"/>
        <v>1896</v>
      </c>
      <c r="J142" s="12">
        <f t="shared" si="21"/>
        <v>65.55676666004095</v>
      </c>
      <c r="K142" s="12">
        <v>0</v>
      </c>
      <c r="L142" s="12">
        <f t="shared" si="23"/>
        <v>65.55676666004095</v>
      </c>
    </row>
    <row r="143" spans="2:12" x14ac:dyDescent="0.2">
      <c r="B143" s="12"/>
      <c r="C143" s="12"/>
      <c r="D143" s="12">
        <v>15</v>
      </c>
      <c r="E143" s="12">
        <v>10.4</v>
      </c>
      <c r="F143" s="12">
        <v>4480</v>
      </c>
      <c r="G143" s="12">
        <f t="shared" si="22"/>
        <v>2067</v>
      </c>
      <c r="H143" s="12">
        <v>476</v>
      </c>
      <c r="I143" s="12">
        <f t="shared" si="20"/>
        <v>2413</v>
      </c>
      <c r="J143" s="12">
        <f t="shared" si="21"/>
        <v>67.651146438175715</v>
      </c>
      <c r="K143" s="12">
        <v>0</v>
      </c>
      <c r="L143" s="12">
        <f t="shared" si="23"/>
        <v>67.651146438175715</v>
      </c>
    </row>
    <row r="144" spans="2:12" x14ac:dyDescent="0.2">
      <c r="B144" s="12"/>
      <c r="C144" s="12"/>
      <c r="D144" s="12">
        <v>16</v>
      </c>
      <c r="E144" s="12">
        <v>11.5</v>
      </c>
      <c r="F144" s="12">
        <v>2279</v>
      </c>
      <c r="G144" s="12">
        <f t="shared" si="22"/>
        <v>2067</v>
      </c>
      <c r="H144" s="12">
        <v>476</v>
      </c>
      <c r="I144" s="12">
        <f t="shared" si="20"/>
        <v>212</v>
      </c>
      <c r="J144" s="12">
        <f t="shared" si="21"/>
        <v>46.526717218575023</v>
      </c>
      <c r="K144" s="12">
        <v>21</v>
      </c>
      <c r="L144" s="12">
        <f t="shared" si="23"/>
        <v>67.526717218575016</v>
      </c>
    </row>
    <row r="145" spans="2:12" x14ac:dyDescent="0.2">
      <c r="B145" s="12"/>
      <c r="C145" s="12"/>
      <c r="D145" s="12">
        <v>17</v>
      </c>
      <c r="E145" s="12">
        <v>12.7</v>
      </c>
      <c r="F145" s="12">
        <v>2356</v>
      </c>
      <c r="G145" s="12">
        <f t="shared" si="22"/>
        <v>2067</v>
      </c>
      <c r="H145" s="12">
        <v>476</v>
      </c>
      <c r="I145" s="12">
        <f t="shared" si="20"/>
        <v>289</v>
      </c>
      <c r="J145" s="12">
        <f t="shared" si="21"/>
        <v>49.217956855130957</v>
      </c>
      <c r="K145" s="12">
        <v>21</v>
      </c>
      <c r="L145" s="12">
        <f t="shared" si="23"/>
        <v>70.21795685513095</v>
      </c>
    </row>
    <row r="146" spans="2:12" x14ac:dyDescent="0.2">
      <c r="B146" s="12"/>
      <c r="C146" s="12"/>
      <c r="D146" s="12">
        <v>18</v>
      </c>
      <c r="E146" s="12">
        <v>13.8</v>
      </c>
      <c r="F146" s="12">
        <v>2428</v>
      </c>
      <c r="G146" s="12">
        <f t="shared" si="22"/>
        <v>2067</v>
      </c>
      <c r="H146" s="12">
        <v>477</v>
      </c>
      <c r="I146" s="12">
        <f t="shared" si="20"/>
        <v>361</v>
      </c>
      <c r="J146" s="12">
        <f t="shared" si="21"/>
        <v>51.150144038113154</v>
      </c>
      <c r="K146" s="12">
        <v>21</v>
      </c>
      <c r="L146" s="12">
        <f t="shared" si="23"/>
        <v>72.150144038113154</v>
      </c>
    </row>
    <row r="147" spans="2:12" x14ac:dyDescent="0.2">
      <c r="B147" s="12"/>
      <c r="C147" s="12"/>
      <c r="D147" s="12">
        <v>19</v>
      </c>
      <c r="E147" s="12">
        <v>14.9</v>
      </c>
      <c r="F147" s="12">
        <v>2545</v>
      </c>
      <c r="G147" s="12">
        <f t="shared" si="22"/>
        <v>2067</v>
      </c>
      <c r="H147" s="12">
        <v>478</v>
      </c>
      <c r="I147" s="12">
        <f t="shared" si="20"/>
        <v>478</v>
      </c>
      <c r="J147" s="12">
        <f t="shared" si="21"/>
        <v>53.588557932242374</v>
      </c>
      <c r="K147" s="12">
        <v>21</v>
      </c>
      <c r="L147" s="12">
        <f t="shared" si="23"/>
        <v>74.588557932242367</v>
      </c>
    </row>
    <row r="148" spans="2:12" x14ac:dyDescent="0.2">
      <c r="B148" s="12"/>
      <c r="C148" s="12"/>
      <c r="D148" s="12">
        <v>20</v>
      </c>
      <c r="E148" s="12">
        <v>15.8</v>
      </c>
      <c r="F148" s="12">
        <v>2661</v>
      </c>
      <c r="G148" s="12">
        <f t="shared" si="22"/>
        <v>2067</v>
      </c>
      <c r="H148" s="12">
        <v>477</v>
      </c>
      <c r="I148" s="12">
        <f t="shared" si="20"/>
        <v>594</v>
      </c>
      <c r="J148" s="12">
        <f t="shared" si="21"/>
        <v>55.475728899623874</v>
      </c>
      <c r="K148" s="12">
        <v>21</v>
      </c>
      <c r="L148" s="12">
        <f t="shared" si="23"/>
        <v>76.475728899623874</v>
      </c>
    </row>
    <row r="149" spans="2:12" x14ac:dyDescent="0.2">
      <c r="B149" s="12"/>
      <c r="C149" s="12"/>
      <c r="D149" s="12">
        <v>21</v>
      </c>
      <c r="E149" s="12">
        <v>16.899999999999999</v>
      </c>
      <c r="F149" s="12">
        <v>2832</v>
      </c>
      <c r="G149" s="12">
        <f t="shared" si="22"/>
        <v>2067</v>
      </c>
      <c r="H149" s="12">
        <v>477</v>
      </c>
      <c r="I149" s="12">
        <f t="shared" si="20"/>
        <v>765</v>
      </c>
      <c r="J149" s="12">
        <f t="shared" si="21"/>
        <v>57.673228703072354</v>
      </c>
      <c r="K149" s="12">
        <v>21</v>
      </c>
      <c r="L149" s="12">
        <f t="shared" si="23"/>
        <v>78.673228703072354</v>
      </c>
    </row>
    <row r="150" spans="2:12" x14ac:dyDescent="0.2">
      <c r="B150" s="12"/>
      <c r="C150" s="12"/>
      <c r="D150" s="12">
        <v>22</v>
      </c>
      <c r="E150" s="12">
        <v>17.899999999999999</v>
      </c>
      <c r="F150" s="12">
        <v>3050</v>
      </c>
      <c r="G150" s="12">
        <f t="shared" si="22"/>
        <v>2067</v>
      </c>
      <c r="H150" s="12">
        <v>477</v>
      </c>
      <c r="I150" s="12">
        <f t="shared" si="20"/>
        <v>983</v>
      </c>
      <c r="J150" s="12">
        <f t="shared" si="21"/>
        <v>59.851070356642708</v>
      </c>
      <c r="K150" s="12">
        <v>21</v>
      </c>
      <c r="L150" s="12">
        <f t="shared" si="23"/>
        <v>80.851070356642708</v>
      </c>
    </row>
    <row r="151" spans="2:12" x14ac:dyDescent="0.2">
      <c r="B151" s="12"/>
      <c r="C151" s="12"/>
      <c r="D151" s="12">
        <v>23</v>
      </c>
      <c r="E151" s="12">
        <v>19</v>
      </c>
      <c r="F151" s="12">
        <v>3364</v>
      </c>
      <c r="G151" s="12">
        <f t="shared" si="22"/>
        <v>2067</v>
      </c>
      <c r="H151" s="12">
        <v>476</v>
      </c>
      <c r="I151" s="12">
        <f t="shared" si="20"/>
        <v>1297</v>
      </c>
      <c r="J151" s="12">
        <f t="shared" si="21"/>
        <v>62.258799521681603</v>
      </c>
      <c r="K151" s="12">
        <v>21</v>
      </c>
      <c r="L151" s="12">
        <f t="shared" si="23"/>
        <v>83.258799521681595</v>
      </c>
    </row>
    <row r="152" spans="2:12" x14ac:dyDescent="0.2">
      <c r="B152" s="12"/>
      <c r="C152" s="12"/>
      <c r="D152" s="12">
        <v>24</v>
      </c>
      <c r="E152" s="12">
        <v>20.5</v>
      </c>
      <c r="F152" s="12">
        <v>3963</v>
      </c>
      <c r="G152" s="12">
        <f t="shared" si="22"/>
        <v>2067</v>
      </c>
      <c r="H152" s="12">
        <v>476</v>
      </c>
      <c r="I152" s="12">
        <f t="shared" si="20"/>
        <v>1896</v>
      </c>
      <c r="J152" s="12">
        <f t="shared" si="21"/>
        <v>65.55676666004095</v>
      </c>
      <c r="K152" s="12">
        <v>21</v>
      </c>
      <c r="L152" s="12">
        <f t="shared" si="23"/>
        <v>86.55676666004095</v>
      </c>
    </row>
    <row r="153" spans="2:12" x14ac:dyDescent="0.2">
      <c r="B153" s="9"/>
      <c r="C153" s="12"/>
      <c r="D153" s="12">
        <v>0</v>
      </c>
      <c r="E153" s="12">
        <v>-5.4</v>
      </c>
      <c r="F153" s="12">
        <v>2119</v>
      </c>
      <c r="G153" s="12">
        <f>2105-38</f>
        <v>2067</v>
      </c>
      <c r="H153" s="12">
        <v>440</v>
      </c>
      <c r="I153" s="12">
        <f t="shared" ref="I153:I177" si="24">F153-G153</f>
        <v>52</v>
      </c>
      <c r="J153" s="12">
        <f t="shared" ref="J153:J177" si="25">20*LOG10(I153)</f>
        <v>34.320066872695982</v>
      </c>
      <c r="K153" s="12">
        <v>0</v>
      </c>
      <c r="L153" s="12">
        <f>J153+K153</f>
        <v>34.320066872695982</v>
      </c>
    </row>
    <row r="154" spans="2:12" x14ac:dyDescent="0.2">
      <c r="B154" s="12"/>
      <c r="C154" s="12"/>
      <c r="D154" s="12">
        <v>1</v>
      </c>
      <c r="E154" s="12">
        <v>-4.3</v>
      </c>
      <c r="F154" s="12">
        <v>2130</v>
      </c>
      <c r="G154" s="12">
        <f t="shared" ref="G154:G177" si="26">2105-38</f>
        <v>2067</v>
      </c>
      <c r="H154" s="12">
        <v>440</v>
      </c>
      <c r="I154" s="12">
        <f t="shared" si="24"/>
        <v>63</v>
      </c>
      <c r="J154" s="12">
        <f t="shared" si="25"/>
        <v>35.986810989071635</v>
      </c>
      <c r="K154" s="12">
        <v>0</v>
      </c>
      <c r="L154" s="12">
        <f t="shared" ref="L154:L177" si="27">J154+K154</f>
        <v>35.986810989071635</v>
      </c>
    </row>
    <row r="155" spans="2:12" x14ac:dyDescent="0.2">
      <c r="B155" s="12"/>
      <c r="C155" s="12"/>
      <c r="D155" s="12">
        <v>2</v>
      </c>
      <c r="E155" s="12">
        <v>-3.4</v>
      </c>
      <c r="F155" s="12">
        <v>2155</v>
      </c>
      <c r="G155" s="12">
        <f t="shared" si="26"/>
        <v>2067</v>
      </c>
      <c r="H155" s="12">
        <v>440</v>
      </c>
      <c r="I155" s="12">
        <f t="shared" si="24"/>
        <v>88</v>
      </c>
      <c r="J155" s="12">
        <f t="shared" si="25"/>
        <v>38.889653443003375</v>
      </c>
      <c r="K155" s="12">
        <v>0</v>
      </c>
      <c r="L155" s="12">
        <f t="shared" si="27"/>
        <v>38.889653443003375</v>
      </c>
    </row>
    <row r="156" spans="2:12" x14ac:dyDescent="0.2">
      <c r="B156" s="12"/>
      <c r="C156" s="12"/>
      <c r="D156" s="12">
        <v>3</v>
      </c>
      <c r="E156" s="12">
        <v>-2.6</v>
      </c>
      <c r="F156" s="12">
        <v>2172</v>
      </c>
      <c r="G156" s="12">
        <f t="shared" si="26"/>
        <v>2067</v>
      </c>
      <c r="H156" s="12">
        <v>440</v>
      </c>
      <c r="I156" s="12">
        <f t="shared" si="24"/>
        <v>105</v>
      </c>
      <c r="J156" s="12">
        <f t="shared" si="25"/>
        <v>40.423785981398765</v>
      </c>
      <c r="K156" s="12">
        <v>0</v>
      </c>
      <c r="L156" s="12">
        <f t="shared" si="27"/>
        <v>40.423785981398765</v>
      </c>
    </row>
    <row r="157" spans="2:12" x14ac:dyDescent="0.2">
      <c r="B157" s="12"/>
      <c r="C157" s="12"/>
      <c r="D157" s="12">
        <v>4</v>
      </c>
      <c r="E157" s="12">
        <v>-1.5</v>
      </c>
      <c r="F157" s="12">
        <v>2206</v>
      </c>
      <c r="G157" s="12">
        <f t="shared" si="26"/>
        <v>2067</v>
      </c>
      <c r="H157" s="12">
        <v>440</v>
      </c>
      <c r="I157" s="12">
        <f t="shared" si="24"/>
        <v>139</v>
      </c>
      <c r="J157" s="12">
        <f t="shared" si="25"/>
        <v>42.860296005081899</v>
      </c>
      <c r="K157" s="12">
        <v>0</v>
      </c>
      <c r="L157" s="12">
        <f t="shared" si="27"/>
        <v>42.860296005081899</v>
      </c>
    </row>
    <row r="158" spans="2:12" x14ac:dyDescent="0.2">
      <c r="B158" s="12"/>
      <c r="C158" s="12"/>
      <c r="D158" s="12">
        <v>5</v>
      </c>
      <c r="E158" s="12">
        <v>-0.5</v>
      </c>
      <c r="F158" s="12">
        <v>2241</v>
      </c>
      <c r="G158" s="12">
        <f t="shared" si="26"/>
        <v>2067</v>
      </c>
      <c r="H158" s="12">
        <v>440</v>
      </c>
      <c r="I158" s="12">
        <f t="shared" si="24"/>
        <v>174</v>
      </c>
      <c r="J158" s="12">
        <f t="shared" si="25"/>
        <v>44.810984965651997</v>
      </c>
      <c r="K158" s="12">
        <v>0</v>
      </c>
      <c r="L158" s="12">
        <f t="shared" si="27"/>
        <v>44.810984965651997</v>
      </c>
    </row>
    <row r="159" spans="2:12" x14ac:dyDescent="0.2">
      <c r="B159" s="12"/>
      <c r="C159" s="12"/>
      <c r="D159" s="12">
        <v>6</v>
      </c>
      <c r="E159" s="12">
        <v>0.5</v>
      </c>
      <c r="F159" s="12">
        <v>2295</v>
      </c>
      <c r="G159" s="12">
        <f t="shared" si="26"/>
        <v>2067</v>
      </c>
      <c r="H159" s="12">
        <v>440</v>
      </c>
      <c r="I159" s="12">
        <f t="shared" si="24"/>
        <v>228</v>
      </c>
      <c r="J159" s="12">
        <f t="shared" si="25"/>
        <v>47.158696940009079</v>
      </c>
      <c r="K159" s="12">
        <v>0</v>
      </c>
      <c r="L159" s="12">
        <f t="shared" si="27"/>
        <v>47.158696940009079</v>
      </c>
    </row>
    <row r="160" spans="2:12" x14ac:dyDescent="0.2">
      <c r="B160" s="12"/>
      <c r="C160" s="12"/>
      <c r="D160" s="12">
        <v>7</v>
      </c>
      <c r="E160" s="12">
        <v>1.5</v>
      </c>
      <c r="F160" s="12">
        <v>2362</v>
      </c>
      <c r="G160" s="12">
        <f t="shared" si="26"/>
        <v>2067</v>
      </c>
      <c r="H160" s="12">
        <v>440</v>
      </c>
      <c r="I160" s="12">
        <f t="shared" si="24"/>
        <v>295</v>
      </c>
      <c r="J160" s="12">
        <f t="shared" si="25"/>
        <v>49.396440319563261</v>
      </c>
      <c r="K160" s="12">
        <v>0</v>
      </c>
      <c r="L160" s="12">
        <f t="shared" si="27"/>
        <v>49.396440319563261</v>
      </c>
    </row>
    <row r="161" spans="2:12" x14ac:dyDescent="0.2">
      <c r="B161" s="12"/>
      <c r="C161" s="12"/>
      <c r="D161" s="12">
        <v>8</v>
      </c>
      <c r="E161" s="12">
        <v>2.6</v>
      </c>
      <c r="F161" s="12">
        <v>2446</v>
      </c>
      <c r="G161" s="12">
        <f t="shared" si="26"/>
        <v>2067</v>
      </c>
      <c r="H161" s="12">
        <v>440</v>
      </c>
      <c r="I161" s="12">
        <f t="shared" si="24"/>
        <v>379</v>
      </c>
      <c r="J161" s="12">
        <f t="shared" si="25"/>
        <v>51.572784199361443</v>
      </c>
      <c r="K161" s="12">
        <v>0</v>
      </c>
      <c r="L161" s="12">
        <f t="shared" si="27"/>
        <v>51.572784199361443</v>
      </c>
    </row>
    <row r="162" spans="2:12" x14ac:dyDescent="0.2">
      <c r="B162" s="12"/>
      <c r="C162" s="12"/>
      <c r="D162" s="12">
        <v>9</v>
      </c>
      <c r="E162" s="12">
        <v>4.7</v>
      </c>
      <c r="F162" s="12">
        <v>2697</v>
      </c>
      <c r="G162" s="12">
        <f t="shared" si="26"/>
        <v>2067</v>
      </c>
      <c r="H162" s="12">
        <v>440</v>
      </c>
      <c r="I162" s="12">
        <f t="shared" si="24"/>
        <v>630</v>
      </c>
      <c r="J162" s="12">
        <f t="shared" si="25"/>
        <v>55.986810989071635</v>
      </c>
      <c r="K162" s="12">
        <v>0</v>
      </c>
      <c r="L162" s="12">
        <f t="shared" si="27"/>
        <v>55.986810989071635</v>
      </c>
    </row>
    <row r="163" spans="2:12" x14ac:dyDescent="0.2">
      <c r="B163" s="12"/>
      <c r="C163" s="12"/>
      <c r="D163" s="12">
        <v>10</v>
      </c>
      <c r="E163" s="12">
        <v>5.6</v>
      </c>
      <c r="F163" s="12">
        <v>2844</v>
      </c>
      <c r="G163" s="12">
        <f t="shared" si="26"/>
        <v>2067</v>
      </c>
      <c r="H163" s="12">
        <v>440</v>
      </c>
      <c r="I163" s="12">
        <f t="shared" si="24"/>
        <v>777</v>
      </c>
      <c r="J163" s="12">
        <f t="shared" si="25"/>
        <v>57.808420376018283</v>
      </c>
      <c r="K163" s="12">
        <v>0</v>
      </c>
      <c r="L163" s="12">
        <f t="shared" si="27"/>
        <v>57.808420376018283</v>
      </c>
    </row>
    <row r="164" spans="2:12" x14ac:dyDescent="0.2">
      <c r="B164" s="12"/>
      <c r="C164" s="12"/>
      <c r="D164" s="12">
        <v>11</v>
      </c>
      <c r="E164" s="12">
        <v>6.6</v>
      </c>
      <c r="F164" s="12">
        <v>3073</v>
      </c>
      <c r="G164" s="12">
        <f t="shared" si="26"/>
        <v>2067</v>
      </c>
      <c r="H164" s="12">
        <v>439</v>
      </c>
      <c r="I164" s="12">
        <f t="shared" si="24"/>
        <v>1006</v>
      </c>
      <c r="J164" s="12">
        <f t="shared" si="25"/>
        <v>60.051959614398172</v>
      </c>
      <c r="K164" s="12">
        <v>0</v>
      </c>
      <c r="L164" s="12">
        <f t="shared" si="27"/>
        <v>60.051959614398172</v>
      </c>
    </row>
    <row r="165" spans="2:12" x14ac:dyDescent="0.2">
      <c r="B165" s="12"/>
      <c r="C165" s="12"/>
      <c r="D165" s="12">
        <v>12</v>
      </c>
      <c r="E165" s="12">
        <v>7.8</v>
      </c>
      <c r="F165" s="12">
        <v>3411</v>
      </c>
      <c r="G165" s="12">
        <f t="shared" si="26"/>
        <v>2067</v>
      </c>
      <c r="H165" s="12">
        <v>441</v>
      </c>
      <c r="I165" s="12">
        <f t="shared" si="24"/>
        <v>1344</v>
      </c>
      <c r="J165" s="12">
        <f t="shared" si="25"/>
        <v>62.567985374356134</v>
      </c>
      <c r="K165" s="12">
        <v>0</v>
      </c>
      <c r="L165" s="12">
        <f t="shared" si="27"/>
        <v>62.567985374356134</v>
      </c>
    </row>
    <row r="166" spans="2:12" x14ac:dyDescent="0.2">
      <c r="B166" s="12"/>
      <c r="C166" s="12"/>
      <c r="D166" s="12">
        <v>13</v>
      </c>
      <c r="E166" s="12">
        <v>8.9</v>
      </c>
      <c r="F166" s="12">
        <v>3785</v>
      </c>
      <c r="G166" s="12">
        <f t="shared" si="26"/>
        <v>2067</v>
      </c>
      <c r="H166" s="12">
        <v>441</v>
      </c>
      <c r="I166" s="12">
        <f t="shared" si="24"/>
        <v>1718</v>
      </c>
      <c r="J166" s="12">
        <f t="shared" si="25"/>
        <v>64.700463189904468</v>
      </c>
      <c r="K166" s="12">
        <v>0</v>
      </c>
      <c r="L166" s="12">
        <f t="shared" si="27"/>
        <v>64.700463189904468</v>
      </c>
    </row>
    <row r="167" spans="2:12" x14ac:dyDescent="0.2">
      <c r="B167" s="12"/>
      <c r="C167" s="12"/>
      <c r="D167" s="12">
        <v>14</v>
      </c>
      <c r="E167" s="12">
        <v>10</v>
      </c>
      <c r="F167" s="12">
        <v>4309</v>
      </c>
      <c r="G167" s="12">
        <f t="shared" si="26"/>
        <v>2067</v>
      </c>
      <c r="H167" s="12">
        <v>441</v>
      </c>
      <c r="I167" s="12">
        <f t="shared" si="24"/>
        <v>2242</v>
      </c>
      <c r="J167" s="12">
        <f t="shared" si="25"/>
        <v>67.012712165179082</v>
      </c>
      <c r="K167" s="12">
        <v>0</v>
      </c>
      <c r="L167" s="12">
        <f t="shared" si="27"/>
        <v>67.012712165179082</v>
      </c>
    </row>
    <row r="168" spans="2:12" x14ac:dyDescent="0.2">
      <c r="B168" s="12"/>
      <c r="C168" s="12"/>
      <c r="D168" s="12">
        <v>15</v>
      </c>
      <c r="E168" s="12">
        <v>11</v>
      </c>
      <c r="F168" s="12">
        <v>4928</v>
      </c>
      <c r="G168" s="12">
        <f t="shared" si="26"/>
        <v>2067</v>
      </c>
      <c r="H168" s="12">
        <v>441</v>
      </c>
      <c r="I168" s="12">
        <f t="shared" si="24"/>
        <v>2861</v>
      </c>
      <c r="J168" s="12">
        <f t="shared" si="25"/>
        <v>69.130357156105248</v>
      </c>
      <c r="K168" s="12">
        <v>0</v>
      </c>
      <c r="L168" s="12">
        <f t="shared" si="27"/>
        <v>69.130357156105248</v>
      </c>
    </row>
    <row r="169" spans="2:12" x14ac:dyDescent="0.2">
      <c r="B169" s="12"/>
      <c r="C169" s="12"/>
      <c r="D169" s="12">
        <v>16</v>
      </c>
      <c r="E169" s="12">
        <v>12.1</v>
      </c>
      <c r="F169" s="12">
        <v>2314</v>
      </c>
      <c r="G169" s="12">
        <f t="shared" si="26"/>
        <v>2067</v>
      </c>
      <c r="H169" s="12">
        <v>441</v>
      </c>
      <c r="I169" s="12">
        <f t="shared" si="24"/>
        <v>247</v>
      </c>
      <c r="J169" s="12">
        <f t="shared" si="25"/>
        <v>47.853939065193316</v>
      </c>
      <c r="K169" s="12">
        <v>21</v>
      </c>
      <c r="L169" s="12">
        <f t="shared" si="27"/>
        <v>68.853939065193316</v>
      </c>
    </row>
    <row r="170" spans="2:12" x14ac:dyDescent="0.2">
      <c r="B170" s="12"/>
      <c r="C170" s="12"/>
      <c r="D170" s="12">
        <v>17</v>
      </c>
      <c r="E170" s="12">
        <v>13.3</v>
      </c>
      <c r="F170" s="12">
        <v>2407</v>
      </c>
      <c r="G170" s="12">
        <f t="shared" si="26"/>
        <v>2067</v>
      </c>
      <c r="H170" s="12">
        <v>441</v>
      </c>
      <c r="I170" s="12">
        <f t="shared" si="24"/>
        <v>340</v>
      </c>
      <c r="J170" s="12">
        <f t="shared" si="25"/>
        <v>50.6295783408451</v>
      </c>
      <c r="K170" s="12">
        <v>21</v>
      </c>
      <c r="L170" s="12">
        <f t="shared" si="27"/>
        <v>71.6295783408451</v>
      </c>
    </row>
    <row r="171" spans="2:12" x14ac:dyDescent="0.2">
      <c r="B171" s="12"/>
      <c r="C171" s="12"/>
      <c r="D171" s="12">
        <v>18</v>
      </c>
      <c r="E171" s="12">
        <v>14.4</v>
      </c>
      <c r="F171" s="12">
        <v>2502</v>
      </c>
      <c r="G171" s="12">
        <f t="shared" si="26"/>
        <v>2067</v>
      </c>
      <c r="H171" s="12">
        <v>442</v>
      </c>
      <c r="I171" s="12">
        <f t="shared" si="24"/>
        <v>435</v>
      </c>
      <c r="J171" s="12">
        <f t="shared" si="25"/>
        <v>52.769785139092747</v>
      </c>
      <c r="K171" s="12">
        <v>21</v>
      </c>
      <c r="L171" s="12">
        <f t="shared" si="27"/>
        <v>73.769785139092747</v>
      </c>
    </row>
    <row r="172" spans="2:12" x14ac:dyDescent="0.2">
      <c r="B172" s="12"/>
      <c r="C172" s="12"/>
      <c r="D172" s="12">
        <v>19</v>
      </c>
      <c r="E172" s="12">
        <v>15.5</v>
      </c>
      <c r="F172" s="12">
        <v>2636</v>
      </c>
      <c r="G172" s="12">
        <f t="shared" si="26"/>
        <v>2067</v>
      </c>
      <c r="H172" s="12">
        <v>442</v>
      </c>
      <c r="I172" s="12">
        <f t="shared" si="24"/>
        <v>569</v>
      </c>
      <c r="J172" s="12">
        <f t="shared" si="25"/>
        <v>55.102245327901429</v>
      </c>
      <c r="K172" s="12">
        <v>21</v>
      </c>
      <c r="L172" s="12">
        <f t="shared" si="27"/>
        <v>76.102245327901429</v>
      </c>
    </row>
    <row r="173" spans="2:12" x14ac:dyDescent="0.2">
      <c r="B173" s="12"/>
      <c r="C173" s="12"/>
      <c r="D173" s="12">
        <v>20</v>
      </c>
      <c r="E173" s="12">
        <v>16.399999999999999</v>
      </c>
      <c r="F173" s="12">
        <v>2764</v>
      </c>
      <c r="G173" s="12">
        <f t="shared" si="26"/>
        <v>2067</v>
      </c>
      <c r="H173" s="12">
        <v>443</v>
      </c>
      <c r="I173" s="12">
        <f t="shared" si="24"/>
        <v>697</v>
      </c>
      <c r="J173" s="12">
        <f t="shared" si="25"/>
        <v>56.864655561960191</v>
      </c>
      <c r="K173" s="12">
        <v>21</v>
      </c>
      <c r="L173" s="12">
        <f t="shared" si="27"/>
        <v>77.864655561960191</v>
      </c>
    </row>
    <row r="174" spans="2:12" x14ac:dyDescent="0.2">
      <c r="B174" s="12"/>
      <c r="C174" s="12"/>
      <c r="D174" s="12">
        <v>21</v>
      </c>
      <c r="E174" s="12">
        <v>17.5</v>
      </c>
      <c r="F174" s="12">
        <v>2972</v>
      </c>
      <c r="G174" s="12">
        <f t="shared" si="26"/>
        <v>2067</v>
      </c>
      <c r="H174" s="12">
        <v>443</v>
      </c>
      <c r="I174" s="12">
        <f t="shared" si="24"/>
        <v>905</v>
      </c>
      <c r="J174" s="12">
        <f t="shared" si="25"/>
        <v>59.13297158410407</v>
      </c>
      <c r="K174" s="12">
        <v>21</v>
      </c>
      <c r="L174" s="12">
        <f t="shared" si="27"/>
        <v>80.13297158410407</v>
      </c>
    </row>
    <row r="175" spans="2:12" x14ac:dyDescent="0.2">
      <c r="B175" s="12"/>
      <c r="C175" s="12"/>
      <c r="D175" s="12">
        <v>22</v>
      </c>
      <c r="E175" s="12">
        <v>18.5</v>
      </c>
      <c r="F175" s="12">
        <v>3255</v>
      </c>
      <c r="G175" s="12">
        <f t="shared" si="26"/>
        <v>2067</v>
      </c>
      <c r="H175" s="12">
        <v>443</v>
      </c>
      <c r="I175" s="12">
        <f t="shared" si="24"/>
        <v>1188</v>
      </c>
      <c r="J175" s="12">
        <f t="shared" si="25"/>
        <v>61.496328812903499</v>
      </c>
      <c r="K175" s="12">
        <v>21</v>
      </c>
      <c r="L175" s="12">
        <f t="shared" si="27"/>
        <v>82.496328812903499</v>
      </c>
    </row>
    <row r="176" spans="2:12" x14ac:dyDescent="0.2">
      <c r="B176" s="12"/>
      <c r="C176" s="12"/>
      <c r="D176" s="12">
        <v>23</v>
      </c>
      <c r="E176" s="12">
        <v>19.600000000000001</v>
      </c>
      <c r="F176" s="12">
        <v>3629</v>
      </c>
      <c r="G176" s="12">
        <f t="shared" si="26"/>
        <v>2067</v>
      </c>
      <c r="H176" s="12">
        <v>443</v>
      </c>
      <c r="I176" s="12">
        <f t="shared" si="24"/>
        <v>1562</v>
      </c>
      <c r="J176" s="12">
        <f t="shared" si="25"/>
        <v>63.873620590825631</v>
      </c>
      <c r="K176" s="12">
        <v>21</v>
      </c>
      <c r="L176" s="12">
        <f t="shared" si="27"/>
        <v>84.873620590825624</v>
      </c>
    </row>
    <row r="177" spans="2:12" x14ac:dyDescent="0.2">
      <c r="B177" s="12"/>
      <c r="C177" s="12"/>
      <c r="D177" s="12">
        <v>24</v>
      </c>
      <c r="E177" s="12">
        <v>21.1</v>
      </c>
      <c r="F177" s="12">
        <v>4347</v>
      </c>
      <c r="G177" s="12">
        <f t="shared" si="26"/>
        <v>2067</v>
      </c>
      <c r="H177" s="12">
        <v>443</v>
      </c>
      <c r="I177" s="12">
        <f t="shared" si="24"/>
        <v>2280</v>
      </c>
      <c r="J177" s="12">
        <f t="shared" si="25"/>
        <v>67.158696940009079</v>
      </c>
      <c r="K177" s="12">
        <v>21</v>
      </c>
      <c r="L177" s="12">
        <f t="shared" si="27"/>
        <v>88.158696940009079</v>
      </c>
    </row>
    <row r="178" spans="2:12" x14ac:dyDescent="0.2">
      <c r="B178" s="12"/>
      <c r="C178" s="12"/>
      <c r="D178" s="12">
        <v>0</v>
      </c>
      <c r="E178" s="12">
        <v>-4.9000000000000004</v>
      </c>
      <c r="F178" s="12">
        <v>2128</v>
      </c>
      <c r="G178" s="12">
        <f>2105-38</f>
        <v>2067</v>
      </c>
      <c r="H178" s="12">
        <v>404</v>
      </c>
      <c r="I178" s="12">
        <f t="shared" ref="I178:I202" si="28">F178-G178</f>
        <v>61</v>
      </c>
      <c r="J178" s="12">
        <f t="shared" ref="J178:J202" si="29">20*LOG10(I178)</f>
        <v>35.706596700215343</v>
      </c>
      <c r="K178" s="12">
        <v>0</v>
      </c>
      <c r="L178" s="12">
        <f>J178+K178</f>
        <v>35.706596700215343</v>
      </c>
    </row>
    <row r="179" spans="2:12" x14ac:dyDescent="0.2">
      <c r="B179" s="12"/>
      <c r="C179" s="12"/>
      <c r="D179" s="12">
        <v>1</v>
      </c>
      <c r="E179" s="12">
        <v>-3.8</v>
      </c>
      <c r="F179" s="12">
        <v>2148</v>
      </c>
      <c r="G179" s="12">
        <f t="shared" ref="G179:G202" si="30">2105-38</f>
        <v>2067</v>
      </c>
      <c r="H179" s="12">
        <v>404</v>
      </c>
      <c r="I179" s="12">
        <f t="shared" si="28"/>
        <v>81</v>
      </c>
      <c r="J179" s="12">
        <f t="shared" si="29"/>
        <v>38.169700377572994</v>
      </c>
      <c r="K179" s="12">
        <v>0</v>
      </c>
      <c r="L179" s="12">
        <f t="shared" ref="L179:L202" si="31">J179+K179</f>
        <v>38.169700377572994</v>
      </c>
    </row>
    <row r="180" spans="2:12" x14ac:dyDescent="0.2">
      <c r="B180" s="12"/>
      <c r="C180" s="12"/>
      <c r="D180" s="12">
        <v>2</v>
      </c>
      <c r="E180" s="12">
        <v>-2.8</v>
      </c>
      <c r="F180" s="12">
        <v>2170</v>
      </c>
      <c r="G180" s="12">
        <f t="shared" si="30"/>
        <v>2067</v>
      </c>
      <c r="H180" s="12">
        <v>404</v>
      </c>
      <c r="I180" s="12">
        <f t="shared" si="28"/>
        <v>103</v>
      </c>
      <c r="J180" s="12">
        <f t="shared" si="29"/>
        <v>40.256744494103444</v>
      </c>
      <c r="K180" s="12">
        <v>0</v>
      </c>
      <c r="L180" s="12">
        <f t="shared" si="31"/>
        <v>40.256744494103444</v>
      </c>
    </row>
    <row r="181" spans="2:12" x14ac:dyDescent="0.2">
      <c r="B181" s="12"/>
      <c r="C181" s="12"/>
      <c r="D181" s="12">
        <v>3</v>
      </c>
      <c r="E181" s="12">
        <v>-2</v>
      </c>
      <c r="F181" s="12">
        <v>2192</v>
      </c>
      <c r="G181" s="12">
        <f t="shared" si="30"/>
        <v>2067</v>
      </c>
      <c r="H181" s="12">
        <v>404</v>
      </c>
      <c r="I181" s="12">
        <f t="shared" si="28"/>
        <v>125</v>
      </c>
      <c r="J181" s="12">
        <f t="shared" si="29"/>
        <v>41.938200260161125</v>
      </c>
      <c r="K181" s="12">
        <v>0</v>
      </c>
      <c r="L181" s="12">
        <f t="shared" si="31"/>
        <v>41.938200260161125</v>
      </c>
    </row>
    <row r="182" spans="2:12" x14ac:dyDescent="0.2">
      <c r="B182" s="12"/>
      <c r="C182" s="12"/>
      <c r="D182" s="12">
        <v>4</v>
      </c>
      <c r="E182" s="12">
        <v>-1</v>
      </c>
      <c r="F182" s="12">
        <v>2231</v>
      </c>
      <c r="G182" s="12">
        <f t="shared" si="30"/>
        <v>2067</v>
      </c>
      <c r="H182" s="12">
        <v>404</v>
      </c>
      <c r="I182" s="12">
        <f t="shared" si="28"/>
        <v>164</v>
      </c>
      <c r="J182" s="12">
        <f t="shared" si="29"/>
        <v>44.296876960953959</v>
      </c>
      <c r="K182" s="12">
        <v>0</v>
      </c>
      <c r="L182" s="12">
        <f t="shared" si="31"/>
        <v>44.296876960953959</v>
      </c>
    </row>
    <row r="183" spans="2:12" x14ac:dyDescent="0.2">
      <c r="B183" s="12"/>
      <c r="C183" s="12"/>
      <c r="D183" s="12">
        <v>5</v>
      </c>
      <c r="E183" s="12">
        <v>0</v>
      </c>
      <c r="F183" s="12">
        <v>2270</v>
      </c>
      <c r="G183" s="12">
        <f t="shared" si="30"/>
        <v>2067</v>
      </c>
      <c r="H183" s="12">
        <v>405</v>
      </c>
      <c r="I183" s="12">
        <f t="shared" si="28"/>
        <v>203</v>
      </c>
      <c r="J183" s="12">
        <f t="shared" si="29"/>
        <v>46.149920758264258</v>
      </c>
      <c r="K183" s="12">
        <v>0</v>
      </c>
      <c r="L183" s="12">
        <f t="shared" si="31"/>
        <v>46.149920758264258</v>
      </c>
    </row>
    <row r="184" spans="2:12" x14ac:dyDescent="0.2">
      <c r="B184" s="12"/>
      <c r="C184" s="12"/>
      <c r="D184" s="12">
        <v>6</v>
      </c>
      <c r="E184" s="12">
        <v>1</v>
      </c>
      <c r="F184" s="12">
        <v>2334</v>
      </c>
      <c r="G184" s="12">
        <f t="shared" si="30"/>
        <v>2067</v>
      </c>
      <c r="H184" s="12">
        <v>406</v>
      </c>
      <c r="I184" s="12">
        <f t="shared" si="28"/>
        <v>267</v>
      </c>
      <c r="J184" s="12">
        <f t="shared" si="29"/>
        <v>48.53022522729151</v>
      </c>
      <c r="K184" s="12">
        <v>0</v>
      </c>
      <c r="L184" s="12">
        <f t="shared" si="31"/>
        <v>48.53022522729151</v>
      </c>
    </row>
    <row r="185" spans="2:12" x14ac:dyDescent="0.2">
      <c r="B185" s="12"/>
      <c r="C185" s="12"/>
      <c r="D185" s="12">
        <v>7</v>
      </c>
      <c r="E185" s="12">
        <v>2.1</v>
      </c>
      <c r="F185" s="12">
        <v>2408</v>
      </c>
      <c r="G185" s="12">
        <f t="shared" si="30"/>
        <v>2067</v>
      </c>
      <c r="H185" s="12">
        <v>406</v>
      </c>
      <c r="I185" s="12">
        <f t="shared" si="28"/>
        <v>341</v>
      </c>
      <c r="J185" s="12">
        <f t="shared" si="29"/>
        <v>50.655087579849948</v>
      </c>
      <c r="K185" s="12">
        <v>0</v>
      </c>
      <c r="L185" s="12">
        <f t="shared" si="31"/>
        <v>50.655087579849948</v>
      </c>
    </row>
    <row r="186" spans="2:12" x14ac:dyDescent="0.2">
      <c r="B186" s="12"/>
      <c r="C186" s="12"/>
      <c r="D186" s="12">
        <v>8</v>
      </c>
      <c r="E186" s="12">
        <v>3.2</v>
      </c>
      <c r="F186" s="12">
        <v>2513</v>
      </c>
      <c r="G186" s="12">
        <f t="shared" si="30"/>
        <v>2067</v>
      </c>
      <c r="H186" s="12">
        <v>406</v>
      </c>
      <c r="I186" s="12">
        <f t="shared" si="28"/>
        <v>446</v>
      </c>
      <c r="J186" s="12">
        <f t="shared" si="29"/>
        <v>52.986697174242835</v>
      </c>
      <c r="K186" s="12">
        <v>0</v>
      </c>
      <c r="L186" s="12">
        <f t="shared" si="31"/>
        <v>52.986697174242835</v>
      </c>
    </row>
    <row r="187" spans="2:12" x14ac:dyDescent="0.2">
      <c r="B187" s="12"/>
      <c r="C187" s="12"/>
      <c r="D187" s="12">
        <v>9</v>
      </c>
      <c r="E187" s="12">
        <v>5.2</v>
      </c>
      <c r="F187" s="12">
        <v>2799</v>
      </c>
      <c r="G187" s="12">
        <f t="shared" si="30"/>
        <v>2067</v>
      </c>
      <c r="H187" s="12">
        <v>407</v>
      </c>
      <c r="I187" s="12">
        <f t="shared" si="28"/>
        <v>732</v>
      </c>
      <c r="J187" s="12">
        <f t="shared" si="29"/>
        <v>57.290221621167838</v>
      </c>
      <c r="K187" s="12">
        <v>0</v>
      </c>
      <c r="L187" s="12">
        <f t="shared" si="31"/>
        <v>57.290221621167838</v>
      </c>
    </row>
    <row r="188" spans="2:12" x14ac:dyDescent="0.2">
      <c r="B188" s="12"/>
      <c r="C188" s="12"/>
      <c r="D188" s="12">
        <v>10</v>
      </c>
      <c r="E188" s="12">
        <v>6.1</v>
      </c>
      <c r="F188" s="12">
        <v>2981</v>
      </c>
      <c r="G188" s="12">
        <f t="shared" si="30"/>
        <v>2067</v>
      </c>
      <c r="H188" s="12">
        <v>407</v>
      </c>
      <c r="I188" s="12">
        <f t="shared" si="28"/>
        <v>914</v>
      </c>
      <c r="J188" s="12">
        <f t="shared" si="29"/>
        <v>59.218923914676623</v>
      </c>
      <c r="K188" s="12">
        <v>0</v>
      </c>
      <c r="L188" s="12">
        <f t="shared" si="31"/>
        <v>59.218923914676623</v>
      </c>
    </row>
    <row r="189" spans="2:12" x14ac:dyDescent="0.2">
      <c r="B189" s="12"/>
      <c r="C189" s="12"/>
      <c r="D189" s="12">
        <v>11</v>
      </c>
      <c r="E189" s="12">
        <v>7.2</v>
      </c>
      <c r="F189" s="12">
        <v>3263</v>
      </c>
      <c r="G189" s="12">
        <f t="shared" si="30"/>
        <v>2067</v>
      </c>
      <c r="H189" s="12">
        <v>407</v>
      </c>
      <c r="I189" s="12">
        <f t="shared" si="28"/>
        <v>1196</v>
      </c>
      <c r="J189" s="12">
        <f t="shared" si="29"/>
        <v>61.554623593047843</v>
      </c>
      <c r="K189" s="12">
        <v>0</v>
      </c>
      <c r="L189" s="12">
        <f t="shared" si="31"/>
        <v>61.554623593047843</v>
      </c>
    </row>
    <row r="190" spans="2:12" x14ac:dyDescent="0.2">
      <c r="B190" s="12"/>
      <c r="C190" s="12"/>
      <c r="D190" s="12">
        <v>12</v>
      </c>
      <c r="E190" s="12">
        <v>8.4</v>
      </c>
      <c r="F190" s="12">
        <v>3651</v>
      </c>
      <c r="G190" s="12">
        <f t="shared" si="30"/>
        <v>2067</v>
      </c>
      <c r="H190" s="12">
        <v>406</v>
      </c>
      <c r="I190" s="12">
        <f t="shared" si="28"/>
        <v>1584</v>
      </c>
      <c r="J190" s="12">
        <f t="shared" si="29"/>
        <v>63.995103545069497</v>
      </c>
      <c r="K190" s="12">
        <v>0</v>
      </c>
      <c r="L190" s="12">
        <f t="shared" si="31"/>
        <v>63.995103545069497</v>
      </c>
    </row>
    <row r="191" spans="2:12" x14ac:dyDescent="0.2">
      <c r="B191" s="12"/>
      <c r="C191" s="12"/>
      <c r="D191" s="12">
        <v>13</v>
      </c>
      <c r="E191" s="12">
        <v>9.4</v>
      </c>
      <c r="F191" s="12">
        <v>4110</v>
      </c>
      <c r="G191" s="12">
        <f t="shared" si="30"/>
        <v>2067</v>
      </c>
      <c r="H191" s="12">
        <v>407</v>
      </c>
      <c r="I191" s="12">
        <f t="shared" si="28"/>
        <v>2043</v>
      </c>
      <c r="J191" s="12">
        <f t="shared" si="29"/>
        <v>66.205367332648962</v>
      </c>
      <c r="K191" s="12">
        <v>0</v>
      </c>
      <c r="L191" s="12">
        <f t="shared" si="31"/>
        <v>66.205367332648962</v>
      </c>
    </row>
    <row r="192" spans="2:12" x14ac:dyDescent="0.2">
      <c r="B192" s="12"/>
      <c r="C192" s="12"/>
      <c r="D192" s="12">
        <v>14</v>
      </c>
      <c r="E192" s="12">
        <v>10.6</v>
      </c>
      <c r="F192" s="12">
        <v>4773</v>
      </c>
      <c r="G192" s="12">
        <f t="shared" si="30"/>
        <v>2067</v>
      </c>
      <c r="H192" s="12">
        <v>406</v>
      </c>
      <c r="I192" s="12">
        <f t="shared" si="28"/>
        <v>2706</v>
      </c>
      <c r="J192" s="12">
        <f t="shared" si="29"/>
        <v>68.646555845232086</v>
      </c>
      <c r="K192" s="12">
        <v>0</v>
      </c>
      <c r="L192" s="12">
        <f t="shared" si="31"/>
        <v>68.646555845232086</v>
      </c>
    </row>
    <row r="193" spans="2:12" x14ac:dyDescent="0.2">
      <c r="B193" s="12"/>
      <c r="C193" s="12"/>
      <c r="D193" s="12">
        <v>15</v>
      </c>
      <c r="E193" s="12">
        <v>11.6</v>
      </c>
      <c r="F193" s="12">
        <v>5349</v>
      </c>
      <c r="G193" s="12">
        <f t="shared" si="30"/>
        <v>2067</v>
      </c>
      <c r="H193" s="12">
        <v>406</v>
      </c>
      <c r="I193" s="12">
        <f t="shared" si="28"/>
        <v>3282</v>
      </c>
      <c r="J193" s="12">
        <f t="shared" si="29"/>
        <v>70.322771534341484</v>
      </c>
      <c r="K193" s="12">
        <v>0</v>
      </c>
      <c r="L193" s="12">
        <f t="shared" si="31"/>
        <v>70.322771534341484</v>
      </c>
    </row>
    <row r="194" spans="2:12" x14ac:dyDescent="0.2">
      <c r="B194" s="12"/>
      <c r="C194" s="12"/>
      <c r="D194" s="12">
        <v>16</v>
      </c>
      <c r="E194" s="12">
        <v>12.7</v>
      </c>
      <c r="F194" s="12">
        <v>2360</v>
      </c>
      <c r="G194" s="12">
        <f t="shared" si="30"/>
        <v>2067</v>
      </c>
      <c r="H194" s="12">
        <v>406</v>
      </c>
      <c r="I194" s="12">
        <f t="shared" si="28"/>
        <v>293</v>
      </c>
      <c r="J194" s="12">
        <f t="shared" si="29"/>
        <v>49.337352407082193</v>
      </c>
      <c r="K194" s="12">
        <v>21</v>
      </c>
      <c r="L194" s="12">
        <f t="shared" si="31"/>
        <v>70.337352407082193</v>
      </c>
    </row>
    <row r="195" spans="2:12" x14ac:dyDescent="0.2">
      <c r="B195" s="12"/>
      <c r="C195" s="12"/>
      <c r="D195" s="12">
        <v>17</v>
      </c>
      <c r="E195" s="12">
        <v>13.9</v>
      </c>
      <c r="F195" s="12">
        <v>2466</v>
      </c>
      <c r="G195" s="12">
        <f t="shared" si="30"/>
        <v>2067</v>
      </c>
      <c r="H195" s="12">
        <v>407</v>
      </c>
      <c r="I195" s="12">
        <f t="shared" si="28"/>
        <v>399</v>
      </c>
      <c r="J195" s="12">
        <f t="shared" si="29"/>
        <v>52.019457913734968</v>
      </c>
      <c r="K195" s="12">
        <v>21</v>
      </c>
      <c r="L195" s="12">
        <f t="shared" si="31"/>
        <v>73.019457913734968</v>
      </c>
    </row>
    <row r="196" spans="2:12" x14ac:dyDescent="0.2">
      <c r="B196" s="12"/>
      <c r="C196" s="12"/>
      <c r="D196" s="12">
        <v>18</v>
      </c>
      <c r="E196" s="12">
        <v>15</v>
      </c>
      <c r="F196" s="12">
        <v>2587</v>
      </c>
      <c r="G196" s="12">
        <f t="shared" si="30"/>
        <v>2067</v>
      </c>
      <c r="H196" s="12">
        <v>407</v>
      </c>
      <c r="I196" s="12">
        <f t="shared" si="28"/>
        <v>520</v>
      </c>
      <c r="J196" s="12">
        <f t="shared" si="29"/>
        <v>54.320066872695982</v>
      </c>
      <c r="K196" s="12">
        <v>21</v>
      </c>
      <c r="L196" s="12">
        <f t="shared" si="31"/>
        <v>75.320066872695975</v>
      </c>
    </row>
    <row r="197" spans="2:12" x14ac:dyDescent="0.2">
      <c r="B197" s="12"/>
      <c r="C197" s="12"/>
      <c r="D197" s="12">
        <v>19</v>
      </c>
      <c r="E197" s="12">
        <v>16.100000000000001</v>
      </c>
      <c r="F197" s="12">
        <v>2758</v>
      </c>
      <c r="G197" s="12">
        <f t="shared" si="30"/>
        <v>2067</v>
      </c>
      <c r="H197" s="12">
        <v>407</v>
      </c>
      <c r="I197" s="12">
        <f t="shared" si="28"/>
        <v>691</v>
      </c>
      <c r="J197" s="12">
        <f t="shared" si="29"/>
        <v>56.78956094748397</v>
      </c>
      <c r="K197" s="12">
        <v>21</v>
      </c>
      <c r="L197" s="12">
        <f t="shared" si="31"/>
        <v>77.789560947483977</v>
      </c>
    </row>
    <row r="198" spans="2:12" x14ac:dyDescent="0.2">
      <c r="B198" s="12"/>
      <c r="C198" s="12"/>
      <c r="D198" s="12">
        <v>20</v>
      </c>
      <c r="E198" s="12">
        <v>17</v>
      </c>
      <c r="F198" s="12">
        <v>2920</v>
      </c>
      <c r="G198" s="12">
        <f t="shared" si="30"/>
        <v>2067</v>
      </c>
      <c r="H198" s="12">
        <v>408</v>
      </c>
      <c r="I198" s="12">
        <f t="shared" si="28"/>
        <v>853</v>
      </c>
      <c r="J198" s="12">
        <f t="shared" si="29"/>
        <v>58.618980623350453</v>
      </c>
      <c r="K198" s="12">
        <v>21</v>
      </c>
      <c r="L198" s="12">
        <f t="shared" si="31"/>
        <v>79.618980623350453</v>
      </c>
    </row>
    <row r="199" spans="2:12" x14ac:dyDescent="0.2">
      <c r="B199" s="12"/>
      <c r="C199" s="12"/>
      <c r="D199" s="12">
        <v>21</v>
      </c>
      <c r="E199" s="12">
        <v>18</v>
      </c>
      <c r="F199" s="12">
        <v>3161</v>
      </c>
      <c r="G199" s="12">
        <f t="shared" si="30"/>
        <v>2067</v>
      </c>
      <c r="H199" s="12">
        <v>408</v>
      </c>
      <c r="I199" s="12">
        <f t="shared" si="28"/>
        <v>1094</v>
      </c>
      <c r="J199" s="12">
        <f t="shared" si="29"/>
        <v>60.780346439948246</v>
      </c>
      <c r="K199" s="12">
        <v>21</v>
      </c>
      <c r="L199" s="12">
        <f t="shared" si="31"/>
        <v>81.780346439948246</v>
      </c>
    </row>
    <row r="200" spans="2:12" x14ac:dyDescent="0.2">
      <c r="B200" s="12"/>
      <c r="C200" s="12"/>
      <c r="D200" s="12">
        <v>22</v>
      </c>
      <c r="E200" s="12">
        <v>19.100000000000001</v>
      </c>
      <c r="F200" s="12">
        <v>3483</v>
      </c>
      <c r="G200" s="12">
        <f t="shared" si="30"/>
        <v>2067</v>
      </c>
      <c r="H200" s="12">
        <v>408</v>
      </c>
      <c r="I200" s="12">
        <f t="shared" si="28"/>
        <v>1416</v>
      </c>
      <c r="J200" s="12">
        <f t="shared" si="29"/>
        <v>63.021265067075007</v>
      </c>
      <c r="K200" s="12">
        <v>21</v>
      </c>
      <c r="L200" s="12">
        <f t="shared" si="31"/>
        <v>84.021265067075007</v>
      </c>
    </row>
    <row r="201" spans="2:12" x14ac:dyDescent="0.2">
      <c r="B201" s="12"/>
      <c r="C201" s="12"/>
      <c r="D201" s="12">
        <v>23</v>
      </c>
      <c r="E201" s="12">
        <v>20.2</v>
      </c>
      <c r="F201" s="12">
        <v>3921</v>
      </c>
      <c r="G201" s="12">
        <f t="shared" si="30"/>
        <v>2067</v>
      </c>
      <c r="H201" s="12">
        <v>408</v>
      </c>
      <c r="I201" s="12">
        <f t="shared" si="28"/>
        <v>1854</v>
      </c>
      <c r="J201" s="12">
        <f t="shared" si="29"/>
        <v>65.362194596169573</v>
      </c>
      <c r="K201" s="12">
        <v>21</v>
      </c>
      <c r="L201" s="12">
        <f t="shared" si="31"/>
        <v>86.362194596169573</v>
      </c>
    </row>
    <row r="202" spans="2:12" x14ac:dyDescent="0.2">
      <c r="B202" s="12"/>
      <c r="C202" s="12"/>
      <c r="D202" s="12">
        <v>24</v>
      </c>
      <c r="E202" s="12">
        <v>21.6</v>
      </c>
      <c r="F202" s="12">
        <v>4777</v>
      </c>
      <c r="G202" s="12">
        <f t="shared" si="30"/>
        <v>2067</v>
      </c>
      <c r="H202" s="12">
        <v>408</v>
      </c>
      <c r="I202" s="12">
        <f t="shared" si="28"/>
        <v>2710</v>
      </c>
      <c r="J202" s="12">
        <f t="shared" si="29"/>
        <v>68.659385817488115</v>
      </c>
      <c r="K202" s="12">
        <v>21</v>
      </c>
      <c r="L202" s="12">
        <f t="shared" si="31"/>
        <v>89.659385817488115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259"/>
  <sheetViews>
    <sheetView topLeftCell="A230" workbookViewId="0">
      <selection activeCell="M246" sqref="M246"/>
    </sheetView>
  </sheetViews>
  <sheetFormatPr defaultRowHeight="14.25" x14ac:dyDescent="0.2"/>
  <cols>
    <col min="2" max="2" width="5.25" bestFit="1" customWidth="1"/>
    <col min="3" max="3" width="10.375" bestFit="1" customWidth="1"/>
    <col min="4" max="4" width="15.625" bestFit="1" customWidth="1"/>
    <col min="5" max="5" width="9.875" bestFit="1" customWidth="1"/>
    <col min="7" max="7" width="11.875" bestFit="1" customWidth="1"/>
    <col min="8" max="8" width="6.75" bestFit="1" customWidth="1"/>
    <col min="9" max="9" width="12.75" bestFit="1" customWidth="1"/>
    <col min="10" max="10" width="11.875" bestFit="1" customWidth="1"/>
    <col min="11" max="11" width="16.5" bestFit="1" customWidth="1"/>
    <col min="12" max="12" width="9.5" bestFit="1" customWidth="1"/>
    <col min="13" max="14" width="12.75" bestFit="1" customWidth="1"/>
    <col min="15" max="15" width="13.875" bestFit="1" customWidth="1"/>
    <col min="16" max="16" width="11.25" bestFit="1" customWidth="1"/>
  </cols>
  <sheetData>
    <row r="2" spans="2:13" x14ac:dyDescent="0.2">
      <c r="B2" s="14" t="s">
        <v>28</v>
      </c>
      <c r="C2" s="14" t="s">
        <v>3</v>
      </c>
      <c r="D2" s="14" t="s">
        <v>5</v>
      </c>
      <c r="E2" s="14" t="s">
        <v>4</v>
      </c>
      <c r="F2" s="14" t="s">
        <v>6</v>
      </c>
      <c r="G2" s="14" t="s">
        <v>8</v>
      </c>
      <c r="H2" s="14" t="s">
        <v>10</v>
      </c>
      <c r="I2" s="14" t="s">
        <v>11</v>
      </c>
      <c r="J2" s="14" t="s">
        <v>35</v>
      </c>
      <c r="K2" s="14" t="s">
        <v>36</v>
      </c>
      <c r="L2" s="39"/>
      <c r="M2" s="39"/>
    </row>
    <row r="3" spans="2:13" x14ac:dyDescent="0.2">
      <c r="B3" s="14">
        <v>100</v>
      </c>
      <c r="C3" s="14">
        <v>0</v>
      </c>
      <c r="D3" s="14">
        <v>-9.0500000000000007</v>
      </c>
      <c r="E3" s="14">
        <v>2103</v>
      </c>
      <c r="F3" s="14">
        <v>2067</v>
      </c>
      <c r="G3" s="14">
        <v>654</v>
      </c>
      <c r="H3" s="14">
        <v>36</v>
      </c>
      <c r="I3" s="14">
        <v>31.126050015345747</v>
      </c>
      <c r="J3" s="14">
        <v>0</v>
      </c>
      <c r="K3" s="14">
        <v>31.126050015345747</v>
      </c>
      <c r="L3" s="39"/>
      <c r="M3" s="39"/>
    </row>
    <row r="4" spans="2:13" x14ac:dyDescent="0.2">
      <c r="B4" s="14">
        <v>80</v>
      </c>
      <c r="C4" s="14">
        <v>0</v>
      </c>
      <c r="D4" s="14">
        <v>-8.1999999999999993</v>
      </c>
      <c r="E4" s="14">
        <v>2102</v>
      </c>
      <c r="F4" s="14">
        <v>2067</v>
      </c>
      <c r="G4" s="14">
        <v>614</v>
      </c>
      <c r="H4" s="14">
        <v>35</v>
      </c>
      <c r="I4" s="14">
        <v>30.881360887005513</v>
      </c>
      <c r="J4" s="14">
        <v>0</v>
      </c>
      <c r="K4" s="14">
        <v>30.881360887005513</v>
      </c>
      <c r="L4" s="39"/>
      <c r="M4" s="39"/>
    </row>
    <row r="5" spans="2:13" x14ac:dyDescent="0.2">
      <c r="B5" s="14">
        <v>60</v>
      </c>
      <c r="C5" s="14">
        <v>0</v>
      </c>
      <c r="D5" s="14">
        <v>-7.6</v>
      </c>
      <c r="E5" s="14">
        <v>2103</v>
      </c>
      <c r="F5" s="14">
        <v>2067</v>
      </c>
      <c r="G5" s="14">
        <v>578</v>
      </c>
      <c r="H5" s="14">
        <v>36</v>
      </c>
      <c r="I5" s="14">
        <v>31.126050015345747</v>
      </c>
      <c r="J5" s="14">
        <v>0</v>
      </c>
      <c r="K5" s="14">
        <v>31.126050015345747</v>
      </c>
      <c r="L5" s="39"/>
      <c r="M5" s="39"/>
    </row>
    <row r="6" spans="2:13" x14ac:dyDescent="0.2">
      <c r="B6" s="14">
        <v>40</v>
      </c>
      <c r="C6" s="14">
        <v>0</v>
      </c>
      <c r="D6" s="14">
        <v>-7</v>
      </c>
      <c r="E6" s="14">
        <v>2106</v>
      </c>
      <c r="F6" s="14">
        <v>2067</v>
      </c>
      <c r="G6" s="14">
        <v>544</v>
      </c>
      <c r="H6" s="14">
        <v>39</v>
      </c>
      <c r="I6" s="14">
        <v>31.821292140529984</v>
      </c>
      <c r="J6" s="14">
        <v>0</v>
      </c>
      <c r="K6" s="14">
        <v>31.821292140529984</v>
      </c>
      <c r="L6" s="39"/>
      <c r="M6" s="39"/>
    </row>
    <row r="7" spans="2:13" x14ac:dyDescent="0.2">
      <c r="B7" s="14">
        <v>20</v>
      </c>
      <c r="C7" s="14">
        <v>0</v>
      </c>
      <c r="D7" s="14">
        <v>-6.5</v>
      </c>
      <c r="E7" s="14">
        <v>2110</v>
      </c>
      <c r="F7" s="14">
        <v>2067</v>
      </c>
      <c r="G7" s="14">
        <v>509</v>
      </c>
      <c r="H7" s="14">
        <v>43</v>
      </c>
      <c r="I7" s="14">
        <v>32.669369111591728</v>
      </c>
      <c r="J7" s="14">
        <v>0</v>
      </c>
      <c r="K7" s="14">
        <v>32.669369111591728</v>
      </c>
      <c r="L7" s="39"/>
      <c r="M7" s="39"/>
    </row>
    <row r="8" spans="2:13" x14ac:dyDescent="0.2">
      <c r="B8" s="14">
        <v>0</v>
      </c>
      <c r="C8" s="14">
        <v>0</v>
      </c>
      <c r="D8" s="14">
        <v>-5.97</v>
      </c>
      <c r="E8" s="14">
        <v>2111</v>
      </c>
      <c r="F8" s="14">
        <v>2067</v>
      </c>
      <c r="G8" s="14">
        <v>473</v>
      </c>
      <c r="H8" s="14">
        <v>44</v>
      </c>
      <c r="I8" s="14">
        <v>32.86905352972375</v>
      </c>
      <c r="J8" s="14">
        <v>0</v>
      </c>
      <c r="K8" s="14">
        <v>32.86905352972375</v>
      </c>
      <c r="L8" s="39"/>
      <c r="M8" s="39"/>
    </row>
    <row r="9" spans="2:13" x14ac:dyDescent="0.2">
      <c r="B9" s="14">
        <v>-20</v>
      </c>
      <c r="C9" s="14">
        <v>0</v>
      </c>
      <c r="D9" s="14">
        <v>-5.4</v>
      </c>
      <c r="E9" s="14">
        <v>2119</v>
      </c>
      <c r="F9" s="14">
        <v>2067</v>
      </c>
      <c r="G9" s="14">
        <v>440</v>
      </c>
      <c r="H9" s="14">
        <v>52</v>
      </c>
      <c r="I9" s="14">
        <v>34.320066872695982</v>
      </c>
      <c r="J9" s="14">
        <v>0</v>
      </c>
      <c r="K9" s="14">
        <v>34.320066872695982</v>
      </c>
      <c r="L9" s="39"/>
      <c r="M9" s="39"/>
    </row>
    <row r="10" spans="2:13" x14ac:dyDescent="0.2">
      <c r="B10" s="14">
        <v>-40</v>
      </c>
      <c r="C10" s="14">
        <v>0</v>
      </c>
      <c r="D10" s="14">
        <v>-4.9000000000000004</v>
      </c>
      <c r="E10" s="14">
        <v>2128</v>
      </c>
      <c r="F10" s="14">
        <v>2067</v>
      </c>
      <c r="G10" s="14">
        <v>404</v>
      </c>
      <c r="H10" s="14">
        <v>61</v>
      </c>
      <c r="I10" s="14">
        <v>35.706596700215343</v>
      </c>
      <c r="J10" s="14">
        <v>0</v>
      </c>
      <c r="K10" s="14">
        <v>35.706596700215343</v>
      </c>
      <c r="L10" s="39"/>
      <c r="M10" s="39"/>
    </row>
    <row r="13" spans="2:13" x14ac:dyDescent="0.2">
      <c r="B13" s="14" t="s">
        <v>28</v>
      </c>
      <c r="C13" s="14" t="s">
        <v>3</v>
      </c>
      <c r="D13" s="14" t="s">
        <v>5</v>
      </c>
      <c r="E13" s="14" t="s">
        <v>4</v>
      </c>
      <c r="F13" s="14" t="s">
        <v>6</v>
      </c>
      <c r="G13" s="14" t="s">
        <v>8</v>
      </c>
      <c r="H13" s="14" t="s">
        <v>10</v>
      </c>
      <c r="I13" s="14" t="s">
        <v>11</v>
      </c>
      <c r="J13" s="14" t="s">
        <v>35</v>
      </c>
      <c r="K13" s="14" t="s">
        <v>36</v>
      </c>
      <c r="L13" s="39"/>
      <c r="M13" s="39"/>
    </row>
    <row r="14" spans="2:13" x14ac:dyDescent="0.2">
      <c r="B14" s="14">
        <v>100</v>
      </c>
      <c r="C14" s="14">
        <v>1</v>
      </c>
      <c r="D14" s="14">
        <v>-8</v>
      </c>
      <c r="E14" s="14">
        <v>2109</v>
      </c>
      <c r="F14" s="14">
        <v>2067</v>
      </c>
      <c r="G14" s="14">
        <v>654</v>
      </c>
      <c r="H14" s="14">
        <v>42</v>
      </c>
      <c r="I14" s="14">
        <v>32.464985807958008</v>
      </c>
      <c r="J14" s="14">
        <v>0</v>
      </c>
      <c r="K14" s="14">
        <v>32.464985807958008</v>
      </c>
      <c r="L14" s="39"/>
      <c r="M14" s="39"/>
    </row>
    <row r="15" spans="2:13" x14ac:dyDescent="0.2">
      <c r="B15" s="14">
        <v>80</v>
      </c>
      <c r="C15" s="14">
        <v>1</v>
      </c>
      <c r="D15" s="14">
        <v>-7.2</v>
      </c>
      <c r="E15" s="14">
        <v>2112</v>
      </c>
      <c r="F15" s="14">
        <v>2067</v>
      </c>
      <c r="G15" s="14">
        <v>615</v>
      </c>
      <c r="H15" s="14">
        <v>45</v>
      </c>
      <c r="I15" s="14">
        <v>33.064250275506872</v>
      </c>
      <c r="J15" s="14">
        <v>0</v>
      </c>
      <c r="K15" s="14">
        <v>33.064250275506872</v>
      </c>
      <c r="L15" s="39"/>
      <c r="M15" s="39"/>
    </row>
    <row r="16" spans="2:13" x14ac:dyDescent="0.2">
      <c r="B16" s="14">
        <v>60</v>
      </c>
      <c r="C16" s="14">
        <v>1</v>
      </c>
      <c r="D16" s="14">
        <v>-6.6</v>
      </c>
      <c r="E16" s="14">
        <v>2114</v>
      </c>
      <c r="F16" s="14">
        <v>2067</v>
      </c>
      <c r="G16" s="14">
        <v>579</v>
      </c>
      <c r="H16" s="14">
        <v>47</v>
      </c>
      <c r="I16" s="14">
        <v>33.441957158714352</v>
      </c>
      <c r="J16" s="14">
        <v>0</v>
      </c>
      <c r="K16" s="14">
        <v>33.441957158714352</v>
      </c>
      <c r="L16" s="39"/>
      <c r="M16" s="39"/>
    </row>
    <row r="17" spans="2:13" x14ac:dyDescent="0.2">
      <c r="B17" s="14">
        <v>40</v>
      </c>
      <c r="C17" s="14">
        <v>1</v>
      </c>
      <c r="D17" s="14">
        <v>-6</v>
      </c>
      <c r="E17" s="14">
        <v>2117</v>
      </c>
      <c r="F17" s="14">
        <v>2067</v>
      </c>
      <c r="G17" s="14">
        <v>544</v>
      </c>
      <c r="H17" s="14">
        <v>50</v>
      </c>
      <c r="I17" s="14">
        <v>33.979400086720375</v>
      </c>
      <c r="J17" s="14">
        <v>0</v>
      </c>
      <c r="K17" s="14">
        <v>33.979400086720375</v>
      </c>
      <c r="L17" s="39"/>
      <c r="M17" s="39"/>
    </row>
    <row r="18" spans="2:13" x14ac:dyDescent="0.2">
      <c r="B18" s="14">
        <v>20</v>
      </c>
      <c r="C18" s="14">
        <v>1</v>
      </c>
      <c r="D18" s="14">
        <v>-5.4</v>
      </c>
      <c r="E18" s="14">
        <v>2123</v>
      </c>
      <c r="F18" s="14">
        <v>2067</v>
      </c>
      <c r="G18" s="14">
        <v>510</v>
      </c>
      <c r="H18" s="14">
        <v>56</v>
      </c>
      <c r="I18" s="14">
        <v>34.963760540124007</v>
      </c>
      <c r="J18" s="14">
        <v>0</v>
      </c>
      <c r="K18" s="14">
        <v>34.963760540124007</v>
      </c>
      <c r="L18" s="39"/>
      <c r="M18" s="39"/>
    </row>
    <row r="19" spans="2:13" x14ac:dyDescent="0.2">
      <c r="B19" s="14">
        <v>0</v>
      </c>
      <c r="C19" s="14">
        <v>1</v>
      </c>
      <c r="D19" s="14">
        <v>-4.9000000000000004</v>
      </c>
      <c r="E19" s="14">
        <v>2127</v>
      </c>
      <c r="F19" s="14">
        <v>2067</v>
      </c>
      <c r="G19" s="14">
        <v>474</v>
      </c>
      <c r="H19" s="14">
        <v>60</v>
      </c>
      <c r="I19" s="14">
        <v>35.56302500767287</v>
      </c>
      <c r="J19" s="14">
        <v>0</v>
      </c>
      <c r="K19" s="14">
        <v>35.56302500767287</v>
      </c>
      <c r="L19" s="39"/>
      <c r="M19" s="39"/>
    </row>
    <row r="20" spans="2:13" x14ac:dyDescent="0.2">
      <c r="B20" s="14">
        <v>-20</v>
      </c>
      <c r="C20" s="14">
        <v>1</v>
      </c>
      <c r="D20" s="14">
        <v>-4.3</v>
      </c>
      <c r="E20" s="14">
        <v>2130</v>
      </c>
      <c r="F20" s="14">
        <v>2067</v>
      </c>
      <c r="G20" s="14">
        <v>440</v>
      </c>
      <c r="H20" s="14">
        <v>63</v>
      </c>
      <c r="I20" s="14">
        <v>35.986810989071635</v>
      </c>
      <c r="J20" s="14">
        <v>0</v>
      </c>
      <c r="K20" s="14">
        <v>35.986810989071635</v>
      </c>
      <c r="L20" s="39"/>
      <c r="M20" s="39"/>
    </row>
    <row r="21" spans="2:13" x14ac:dyDescent="0.2">
      <c r="B21" s="14">
        <v>-40</v>
      </c>
      <c r="C21" s="14">
        <v>1</v>
      </c>
      <c r="D21" s="14">
        <v>-3.8</v>
      </c>
      <c r="E21" s="14">
        <v>2148</v>
      </c>
      <c r="F21" s="14">
        <v>2067</v>
      </c>
      <c r="G21" s="14">
        <v>404</v>
      </c>
      <c r="H21" s="14">
        <v>81</v>
      </c>
      <c r="I21" s="14">
        <v>38.169700377572994</v>
      </c>
      <c r="J21" s="14">
        <v>0</v>
      </c>
      <c r="K21" s="14">
        <v>38.169700377572994</v>
      </c>
      <c r="L21" s="39"/>
      <c r="M21" s="39"/>
    </row>
    <row r="24" spans="2:13" x14ac:dyDescent="0.2">
      <c r="B24" s="14" t="s">
        <v>28</v>
      </c>
      <c r="C24" s="14" t="s">
        <v>3</v>
      </c>
      <c r="D24" s="14" t="s">
        <v>5</v>
      </c>
      <c r="E24" s="14" t="s">
        <v>4</v>
      </c>
      <c r="F24" s="14" t="s">
        <v>6</v>
      </c>
      <c r="G24" s="14" t="s">
        <v>8</v>
      </c>
      <c r="H24" s="14" t="s">
        <v>10</v>
      </c>
      <c r="I24" s="14" t="s">
        <v>11</v>
      </c>
      <c r="J24" s="14" t="s">
        <v>35</v>
      </c>
      <c r="K24" s="14" t="s">
        <v>36</v>
      </c>
      <c r="L24" s="39"/>
      <c r="M24" s="39"/>
    </row>
    <row r="25" spans="2:13" x14ac:dyDescent="0.2">
      <c r="B25" s="14">
        <v>100</v>
      </c>
      <c r="C25" s="14">
        <v>2</v>
      </c>
      <c r="D25" s="14">
        <v>-7</v>
      </c>
      <c r="E25" s="14">
        <v>2116</v>
      </c>
      <c r="F25" s="14">
        <v>2067</v>
      </c>
      <c r="G25" s="14">
        <v>653</v>
      </c>
      <c r="H25" s="14">
        <v>49</v>
      </c>
      <c r="I25" s="14">
        <v>33.80392160057027</v>
      </c>
      <c r="J25" s="14">
        <v>0</v>
      </c>
      <c r="K25" s="14">
        <v>33.80392160057027</v>
      </c>
      <c r="L25" s="39"/>
      <c r="M25" s="39"/>
    </row>
    <row r="26" spans="2:13" x14ac:dyDescent="0.2">
      <c r="B26" s="14">
        <v>80</v>
      </c>
      <c r="C26" s="14">
        <v>2</v>
      </c>
      <c r="D26" s="14">
        <v>-6.3</v>
      </c>
      <c r="E26" s="14">
        <v>2119</v>
      </c>
      <c r="F26" s="14">
        <v>2067</v>
      </c>
      <c r="G26" s="14">
        <v>615</v>
      </c>
      <c r="H26" s="14">
        <v>52</v>
      </c>
      <c r="I26" s="14">
        <v>34.320066872695982</v>
      </c>
      <c r="J26" s="14">
        <v>0</v>
      </c>
      <c r="K26" s="14">
        <v>34.320066872695982</v>
      </c>
      <c r="L26" s="39"/>
      <c r="M26" s="39"/>
    </row>
    <row r="27" spans="2:13" x14ac:dyDescent="0.2">
      <c r="B27" s="14">
        <v>60</v>
      </c>
      <c r="C27" s="14">
        <v>2</v>
      </c>
      <c r="D27" s="14">
        <v>-5.7</v>
      </c>
      <c r="E27" s="14">
        <v>2121</v>
      </c>
      <c r="F27" s="14">
        <v>2067</v>
      </c>
      <c r="G27" s="14">
        <v>578</v>
      </c>
      <c r="H27" s="14">
        <v>54</v>
      </c>
      <c r="I27" s="14">
        <v>34.647875196459374</v>
      </c>
      <c r="J27" s="14">
        <v>0</v>
      </c>
      <c r="K27" s="14">
        <v>34.647875196459374</v>
      </c>
      <c r="L27" s="39"/>
      <c r="M27" s="39"/>
    </row>
    <row r="28" spans="2:13" x14ac:dyDescent="0.2">
      <c r="B28" s="14">
        <v>40</v>
      </c>
      <c r="C28" s="14">
        <v>2</v>
      </c>
      <c r="D28" s="14">
        <v>-5</v>
      </c>
      <c r="E28" s="14">
        <v>2129</v>
      </c>
      <c r="F28" s="14">
        <v>2067</v>
      </c>
      <c r="G28" s="14">
        <v>544</v>
      </c>
      <c r="H28" s="14">
        <v>62</v>
      </c>
      <c r="I28" s="14">
        <v>35.84783378996508</v>
      </c>
      <c r="J28" s="14">
        <v>0</v>
      </c>
      <c r="K28" s="14">
        <v>35.84783378996508</v>
      </c>
      <c r="L28" s="39"/>
      <c r="M28" s="39"/>
    </row>
    <row r="29" spans="2:13" x14ac:dyDescent="0.2">
      <c r="B29" s="14">
        <v>20</v>
      </c>
      <c r="C29" s="14">
        <v>2</v>
      </c>
      <c r="D29" s="14">
        <v>-4.5</v>
      </c>
      <c r="E29" s="14">
        <v>2135</v>
      </c>
      <c r="F29" s="14">
        <v>2067</v>
      </c>
      <c r="G29" s="14">
        <v>510</v>
      </c>
      <c r="H29" s="14">
        <v>68</v>
      </c>
      <c r="I29" s="14">
        <v>36.650178254124725</v>
      </c>
      <c r="J29" s="14">
        <v>0</v>
      </c>
      <c r="K29" s="14">
        <v>36.650178254124725</v>
      </c>
      <c r="L29" s="39"/>
      <c r="M29" s="39"/>
    </row>
    <row r="30" spans="2:13" x14ac:dyDescent="0.2">
      <c r="B30" s="14">
        <v>0</v>
      </c>
      <c r="C30" s="14">
        <v>2</v>
      </c>
      <c r="D30" s="14">
        <v>-3.9</v>
      </c>
      <c r="E30" s="14">
        <v>2142</v>
      </c>
      <c r="F30" s="14">
        <v>2067</v>
      </c>
      <c r="G30" s="14">
        <v>474</v>
      </c>
      <c r="H30" s="14">
        <v>75</v>
      </c>
      <c r="I30" s="14">
        <v>37.501225267834002</v>
      </c>
      <c r="J30" s="14">
        <v>0</v>
      </c>
      <c r="K30" s="14">
        <v>37.501225267834002</v>
      </c>
      <c r="L30" s="39"/>
      <c r="M30" s="39"/>
    </row>
    <row r="31" spans="2:13" x14ac:dyDescent="0.2">
      <c r="B31" s="14">
        <v>-20</v>
      </c>
      <c r="C31" s="14">
        <v>2</v>
      </c>
      <c r="D31" s="14">
        <v>-3.4</v>
      </c>
      <c r="E31" s="14">
        <v>2155</v>
      </c>
      <c r="F31" s="14">
        <v>2067</v>
      </c>
      <c r="G31" s="14">
        <v>440</v>
      </c>
      <c r="H31" s="14">
        <v>88</v>
      </c>
      <c r="I31" s="14">
        <v>38.889653443003375</v>
      </c>
      <c r="J31" s="14">
        <v>0</v>
      </c>
      <c r="K31" s="14">
        <v>38.889653443003375</v>
      </c>
      <c r="L31" s="39"/>
      <c r="M31" s="39"/>
    </row>
    <row r="32" spans="2:13" x14ac:dyDescent="0.2">
      <c r="B32" s="14">
        <v>-40</v>
      </c>
      <c r="C32" s="14">
        <v>2</v>
      </c>
      <c r="D32" s="14">
        <v>-2.8</v>
      </c>
      <c r="E32" s="14">
        <v>2170</v>
      </c>
      <c r="F32" s="14">
        <v>2067</v>
      </c>
      <c r="G32" s="14">
        <v>404</v>
      </c>
      <c r="H32" s="14">
        <v>103</v>
      </c>
      <c r="I32" s="14">
        <v>40.256744494103444</v>
      </c>
      <c r="J32" s="14">
        <v>0</v>
      </c>
      <c r="K32" s="14">
        <v>40.256744494103444</v>
      </c>
      <c r="L32" s="39"/>
      <c r="M32" s="39"/>
    </row>
    <row r="35" spans="2:13" x14ac:dyDescent="0.2">
      <c r="B35" s="14" t="s">
        <v>28</v>
      </c>
      <c r="C35" s="14" t="s">
        <v>3</v>
      </c>
      <c r="D35" s="14" t="s">
        <v>5</v>
      </c>
      <c r="E35" s="14" t="s">
        <v>4</v>
      </c>
      <c r="F35" s="14" t="s">
        <v>6</v>
      </c>
      <c r="G35" s="14" t="s">
        <v>8</v>
      </c>
      <c r="H35" s="14" t="s">
        <v>10</v>
      </c>
      <c r="I35" s="14" t="s">
        <v>11</v>
      </c>
      <c r="J35" s="14" t="s">
        <v>35</v>
      </c>
      <c r="K35" s="14" t="s">
        <v>36</v>
      </c>
      <c r="L35" s="39"/>
      <c r="M35" s="39"/>
    </row>
    <row r="36" spans="2:13" x14ac:dyDescent="0.2">
      <c r="B36" s="14">
        <v>100</v>
      </c>
      <c r="C36" s="14">
        <v>3</v>
      </c>
      <c r="D36" s="14">
        <v>-6.26</v>
      </c>
      <c r="E36" s="14">
        <v>2125</v>
      </c>
      <c r="F36" s="14">
        <v>2067</v>
      </c>
      <c r="G36" s="14">
        <v>652</v>
      </c>
      <c r="H36" s="14">
        <v>58</v>
      </c>
      <c r="I36" s="14">
        <v>35.268559871258745</v>
      </c>
      <c r="J36" s="14">
        <v>0</v>
      </c>
      <c r="K36" s="14">
        <v>35.268559871258745</v>
      </c>
      <c r="L36" s="39"/>
      <c r="M36" s="39"/>
    </row>
    <row r="37" spans="2:13" x14ac:dyDescent="0.2">
      <c r="B37" s="14">
        <v>80</v>
      </c>
      <c r="C37" s="14">
        <v>3</v>
      </c>
      <c r="D37" s="14">
        <v>-5.5</v>
      </c>
      <c r="E37" s="14">
        <v>2127</v>
      </c>
      <c r="F37" s="14">
        <v>2067</v>
      </c>
      <c r="G37" s="14">
        <v>616</v>
      </c>
      <c r="H37" s="14">
        <v>60</v>
      </c>
      <c r="I37" s="14">
        <v>35.56302500767287</v>
      </c>
      <c r="J37" s="14">
        <v>0</v>
      </c>
      <c r="K37" s="14">
        <v>35.56302500767287</v>
      </c>
      <c r="L37" s="39"/>
      <c r="M37" s="39"/>
    </row>
    <row r="38" spans="2:13" x14ac:dyDescent="0.2">
      <c r="B38" s="14">
        <v>60</v>
      </c>
      <c r="C38" s="14">
        <v>3</v>
      </c>
      <c r="D38" s="14">
        <v>-4.9000000000000004</v>
      </c>
      <c r="E38" s="14">
        <v>2131</v>
      </c>
      <c r="F38" s="14">
        <v>2067</v>
      </c>
      <c r="G38" s="14">
        <v>579</v>
      </c>
      <c r="H38" s="14">
        <v>64</v>
      </c>
      <c r="I38" s="14">
        <v>36.123599479677743</v>
      </c>
      <c r="J38" s="14">
        <v>0</v>
      </c>
      <c r="K38" s="14">
        <v>36.123599479677743</v>
      </c>
      <c r="L38" s="39"/>
      <c r="M38" s="39"/>
    </row>
    <row r="39" spans="2:13" x14ac:dyDescent="0.2">
      <c r="B39" s="14">
        <v>40</v>
      </c>
      <c r="C39" s="14">
        <v>3</v>
      </c>
      <c r="D39" s="14">
        <v>-4.3</v>
      </c>
      <c r="E39" s="14">
        <v>2140</v>
      </c>
      <c r="F39" s="14">
        <v>2067</v>
      </c>
      <c r="G39" s="14">
        <v>545</v>
      </c>
      <c r="H39" s="14">
        <v>73</v>
      </c>
      <c r="I39" s="14">
        <v>37.266457202409114</v>
      </c>
      <c r="J39" s="14">
        <v>0</v>
      </c>
      <c r="K39" s="14">
        <v>37.266457202409114</v>
      </c>
      <c r="L39" s="39"/>
      <c r="M39" s="39"/>
    </row>
    <row r="40" spans="2:13" x14ac:dyDescent="0.2">
      <c r="B40" s="14">
        <v>20</v>
      </c>
      <c r="C40" s="14">
        <v>3</v>
      </c>
      <c r="D40" s="14">
        <v>-3.7</v>
      </c>
      <c r="E40" s="14">
        <v>2149</v>
      </c>
      <c r="F40" s="14">
        <v>2067</v>
      </c>
      <c r="G40" s="14">
        <v>510</v>
      </c>
      <c r="H40" s="14">
        <v>82</v>
      </c>
      <c r="I40" s="14">
        <v>38.276277047674334</v>
      </c>
      <c r="J40" s="14">
        <v>0</v>
      </c>
      <c r="K40" s="14">
        <v>38.276277047674334</v>
      </c>
      <c r="L40" s="39"/>
      <c r="M40" s="39"/>
    </row>
    <row r="41" spans="2:13" x14ac:dyDescent="0.2">
      <c r="B41" s="14">
        <v>0</v>
      </c>
      <c r="C41" s="14">
        <v>3</v>
      </c>
      <c r="D41" s="14">
        <v>-3.1</v>
      </c>
      <c r="E41" s="14">
        <v>2157</v>
      </c>
      <c r="F41" s="14">
        <v>2067</v>
      </c>
      <c r="G41" s="14">
        <v>474</v>
      </c>
      <c r="H41" s="14">
        <v>90</v>
      </c>
      <c r="I41" s="14">
        <v>39.084850188786497</v>
      </c>
      <c r="J41" s="14">
        <v>0</v>
      </c>
      <c r="K41" s="14">
        <v>39.084850188786497</v>
      </c>
      <c r="L41" s="39"/>
      <c r="M41" s="39"/>
    </row>
    <row r="42" spans="2:13" x14ac:dyDescent="0.2">
      <c r="B42" s="14">
        <v>-20</v>
      </c>
      <c r="C42" s="14">
        <v>3</v>
      </c>
      <c r="D42" s="14">
        <v>-2.6</v>
      </c>
      <c r="E42" s="14">
        <v>2172</v>
      </c>
      <c r="F42" s="14">
        <v>2067</v>
      </c>
      <c r="G42" s="14">
        <v>440</v>
      </c>
      <c r="H42" s="14">
        <v>105</v>
      </c>
      <c r="I42" s="14">
        <v>40.423785981398765</v>
      </c>
      <c r="J42" s="14">
        <v>0</v>
      </c>
      <c r="K42" s="14">
        <v>40.423785981398765</v>
      </c>
      <c r="L42" s="39"/>
      <c r="M42" s="39"/>
    </row>
    <row r="43" spans="2:13" x14ac:dyDescent="0.2">
      <c r="B43" s="14">
        <v>-40</v>
      </c>
      <c r="C43" s="14">
        <v>3</v>
      </c>
      <c r="D43" s="14">
        <v>-2</v>
      </c>
      <c r="E43" s="14">
        <v>2192</v>
      </c>
      <c r="F43" s="14">
        <v>2067</v>
      </c>
      <c r="G43" s="14">
        <v>404</v>
      </c>
      <c r="H43" s="14">
        <v>125</v>
      </c>
      <c r="I43" s="14">
        <v>41.938200260161125</v>
      </c>
      <c r="J43" s="14">
        <v>0</v>
      </c>
      <c r="K43" s="14">
        <v>41.938200260161125</v>
      </c>
      <c r="L43" s="39"/>
      <c r="M43" s="39"/>
    </row>
    <row r="45" spans="2:13" x14ac:dyDescent="0.2">
      <c r="B45" s="14" t="s">
        <v>28</v>
      </c>
      <c r="C45" s="14" t="s">
        <v>3</v>
      </c>
      <c r="D45" s="14" t="s">
        <v>5</v>
      </c>
      <c r="E45" s="14" t="s">
        <v>4</v>
      </c>
      <c r="F45" s="14" t="s">
        <v>6</v>
      </c>
      <c r="G45" s="14" t="s">
        <v>8</v>
      </c>
      <c r="H45" s="14" t="s">
        <v>10</v>
      </c>
      <c r="I45" s="14" t="s">
        <v>11</v>
      </c>
      <c r="J45" s="14" t="s">
        <v>35</v>
      </c>
      <c r="K45" s="14" t="s">
        <v>36</v>
      </c>
      <c r="L45" s="39"/>
      <c r="M45" s="39"/>
    </row>
    <row r="46" spans="2:13" x14ac:dyDescent="0.2">
      <c r="B46" s="14">
        <v>100</v>
      </c>
      <c r="C46" s="14">
        <v>4</v>
      </c>
      <c r="D46" s="14">
        <v>-5.2</v>
      </c>
      <c r="E46" s="14">
        <v>2135</v>
      </c>
      <c r="F46" s="14">
        <v>2067</v>
      </c>
      <c r="G46" s="14">
        <v>652</v>
      </c>
      <c r="H46" s="14">
        <v>68</v>
      </c>
      <c r="I46" s="14">
        <v>36.650178254124725</v>
      </c>
      <c r="J46" s="14">
        <v>0</v>
      </c>
      <c r="K46" s="14">
        <v>36.650178254124725</v>
      </c>
      <c r="L46" s="39"/>
      <c r="M46" s="39"/>
    </row>
    <row r="47" spans="2:13" x14ac:dyDescent="0.2">
      <c r="B47" s="14">
        <v>80</v>
      </c>
      <c r="C47" s="14">
        <v>4</v>
      </c>
      <c r="D47" s="14">
        <v>-4.4800000000000004</v>
      </c>
      <c r="E47" s="14">
        <v>2142</v>
      </c>
      <c r="F47" s="14">
        <v>2067</v>
      </c>
      <c r="G47" s="14">
        <v>616</v>
      </c>
      <c r="H47" s="14">
        <v>75</v>
      </c>
      <c r="I47" s="14">
        <v>37.501225267834002</v>
      </c>
      <c r="J47" s="14">
        <v>0</v>
      </c>
      <c r="K47" s="14">
        <v>37.501225267834002</v>
      </c>
      <c r="L47" s="39"/>
      <c r="M47" s="39"/>
    </row>
    <row r="48" spans="2:13" x14ac:dyDescent="0.2">
      <c r="B48" s="14">
        <v>60</v>
      </c>
      <c r="C48" s="14">
        <v>4</v>
      </c>
      <c r="D48" s="14">
        <v>-3.8</v>
      </c>
      <c r="E48" s="14">
        <v>2147</v>
      </c>
      <c r="F48" s="14">
        <v>2067</v>
      </c>
      <c r="G48" s="14">
        <v>580</v>
      </c>
      <c r="H48" s="14">
        <v>80</v>
      </c>
      <c r="I48" s="14">
        <v>38.061799739838868</v>
      </c>
      <c r="J48" s="14">
        <v>0</v>
      </c>
      <c r="K48" s="14">
        <v>38.061799739838868</v>
      </c>
      <c r="L48" s="39"/>
      <c r="M48" s="39"/>
    </row>
    <row r="49" spans="2:13" x14ac:dyDescent="0.2">
      <c r="B49" s="14">
        <v>40</v>
      </c>
      <c r="C49" s="14">
        <v>4</v>
      </c>
      <c r="D49" s="14">
        <v>-3.2</v>
      </c>
      <c r="E49" s="14">
        <v>2161</v>
      </c>
      <c r="F49" s="14">
        <v>2067</v>
      </c>
      <c r="G49" s="14">
        <v>545</v>
      </c>
      <c r="H49" s="14">
        <v>94</v>
      </c>
      <c r="I49" s="14">
        <v>39.46255707199397</v>
      </c>
      <c r="J49" s="14">
        <v>0</v>
      </c>
      <c r="K49" s="14">
        <v>39.46255707199397</v>
      </c>
      <c r="L49" s="39"/>
      <c r="M49" s="39"/>
    </row>
    <row r="50" spans="2:13" x14ac:dyDescent="0.2">
      <c r="B50" s="14">
        <v>20</v>
      </c>
      <c r="C50" s="14">
        <v>4</v>
      </c>
      <c r="D50" s="14">
        <v>-2.6</v>
      </c>
      <c r="E50" s="14">
        <v>2171</v>
      </c>
      <c r="F50" s="14">
        <v>2067</v>
      </c>
      <c r="G50" s="14">
        <v>510</v>
      </c>
      <c r="H50" s="14">
        <v>104</v>
      </c>
      <c r="I50" s="14">
        <v>40.340666785975607</v>
      </c>
      <c r="J50" s="14">
        <v>0</v>
      </c>
      <c r="K50" s="14">
        <v>40.340666785975607</v>
      </c>
      <c r="L50" s="39"/>
      <c r="M50" s="39"/>
    </row>
    <row r="51" spans="2:13" x14ac:dyDescent="0.2">
      <c r="B51" s="14">
        <v>0</v>
      </c>
      <c r="C51" s="14">
        <v>4</v>
      </c>
      <c r="D51" s="14">
        <v>-2.1</v>
      </c>
      <c r="E51" s="14">
        <v>2188</v>
      </c>
      <c r="F51" s="14">
        <v>2067</v>
      </c>
      <c r="G51" s="14">
        <v>474</v>
      </c>
      <c r="H51" s="14">
        <v>121</v>
      </c>
      <c r="I51" s="14">
        <v>41.655707406329007</v>
      </c>
      <c r="J51" s="14">
        <v>0</v>
      </c>
      <c r="K51" s="14">
        <v>41.655707406329007</v>
      </c>
      <c r="L51" s="39"/>
      <c r="M51" s="39"/>
    </row>
    <row r="52" spans="2:13" x14ac:dyDescent="0.2">
      <c r="B52" s="14">
        <v>-20</v>
      </c>
      <c r="C52" s="14">
        <v>4</v>
      </c>
      <c r="D52" s="14">
        <v>-1.5</v>
      </c>
      <c r="E52" s="14">
        <v>2206</v>
      </c>
      <c r="F52" s="14">
        <v>2067</v>
      </c>
      <c r="G52" s="14">
        <v>440</v>
      </c>
      <c r="H52" s="14">
        <v>139</v>
      </c>
      <c r="I52" s="14">
        <v>42.860296005081899</v>
      </c>
      <c r="J52" s="14">
        <v>0</v>
      </c>
      <c r="K52" s="14">
        <v>42.860296005081899</v>
      </c>
      <c r="L52" s="39"/>
      <c r="M52" s="39"/>
    </row>
    <row r="53" spans="2:13" x14ac:dyDescent="0.2">
      <c r="B53" s="14">
        <v>-40</v>
      </c>
      <c r="C53" s="14">
        <v>4</v>
      </c>
      <c r="D53" s="14">
        <v>-1</v>
      </c>
      <c r="E53" s="14">
        <v>2231</v>
      </c>
      <c r="F53" s="14">
        <v>2067</v>
      </c>
      <c r="G53" s="14">
        <v>404</v>
      </c>
      <c r="H53" s="14">
        <v>164</v>
      </c>
      <c r="I53" s="14">
        <v>44.296876960953959</v>
      </c>
      <c r="J53" s="14">
        <v>0</v>
      </c>
      <c r="K53" s="14">
        <v>44.296876960953959</v>
      </c>
      <c r="L53" s="39"/>
      <c r="M53" s="39"/>
    </row>
    <row r="55" spans="2:13" x14ac:dyDescent="0.2">
      <c r="B55" s="14" t="s">
        <v>28</v>
      </c>
      <c r="C55" s="14" t="s">
        <v>3</v>
      </c>
      <c r="D55" s="14" t="s">
        <v>5</v>
      </c>
      <c r="E55" s="14" t="s">
        <v>4</v>
      </c>
      <c r="F55" s="14" t="s">
        <v>6</v>
      </c>
      <c r="G55" s="14" t="s">
        <v>8</v>
      </c>
      <c r="H55" s="14" t="s">
        <v>10</v>
      </c>
      <c r="I55" s="14" t="s">
        <v>11</v>
      </c>
      <c r="J55" s="14" t="s">
        <v>35</v>
      </c>
      <c r="K55" s="14" t="s">
        <v>36</v>
      </c>
      <c r="L55" s="39"/>
      <c r="M55" s="39"/>
    </row>
    <row r="56" spans="2:13" x14ac:dyDescent="0.2">
      <c r="B56" s="14">
        <v>100</v>
      </c>
      <c r="C56" s="14">
        <v>5</v>
      </c>
      <c r="D56" s="14">
        <v>-4.3</v>
      </c>
      <c r="E56" s="14">
        <v>2146</v>
      </c>
      <c r="F56" s="14">
        <v>2067</v>
      </c>
      <c r="G56" s="14">
        <v>651</v>
      </c>
      <c r="H56" s="14">
        <v>79</v>
      </c>
      <c r="I56" s="14">
        <v>37.952541825808829</v>
      </c>
      <c r="J56" s="14">
        <v>0</v>
      </c>
      <c r="K56" s="14">
        <v>37.952541825808829</v>
      </c>
      <c r="L56" s="39"/>
      <c r="M56" s="39"/>
    </row>
    <row r="57" spans="2:13" x14ac:dyDescent="0.2">
      <c r="B57" s="14">
        <v>80</v>
      </c>
      <c r="C57" s="14">
        <v>5</v>
      </c>
      <c r="D57" s="14">
        <v>-3.5</v>
      </c>
      <c r="E57" s="14">
        <v>2154</v>
      </c>
      <c r="F57" s="14">
        <v>2067</v>
      </c>
      <c r="G57" s="14">
        <v>616</v>
      </c>
      <c r="H57" s="14">
        <v>87</v>
      </c>
      <c r="I57" s="14">
        <v>38.790385052372372</v>
      </c>
      <c r="J57" s="14">
        <v>0</v>
      </c>
      <c r="K57" s="14">
        <v>38.790385052372372</v>
      </c>
      <c r="L57" s="39"/>
      <c r="M57" s="39"/>
    </row>
    <row r="58" spans="2:13" x14ac:dyDescent="0.2">
      <c r="B58" s="14">
        <v>60</v>
      </c>
      <c r="C58" s="14">
        <v>5</v>
      </c>
      <c r="D58" s="14">
        <v>-2.9</v>
      </c>
      <c r="E58" s="14">
        <v>2165</v>
      </c>
      <c r="F58" s="14">
        <v>2067</v>
      </c>
      <c r="G58" s="14">
        <v>580</v>
      </c>
      <c r="H58" s="14">
        <v>98</v>
      </c>
      <c r="I58" s="14">
        <v>39.824521513849895</v>
      </c>
      <c r="J58" s="14">
        <v>0</v>
      </c>
      <c r="K58" s="14">
        <v>39.824521513849895</v>
      </c>
      <c r="L58" s="39"/>
      <c r="M58" s="39"/>
    </row>
    <row r="59" spans="2:13" x14ac:dyDescent="0.2">
      <c r="B59" s="14">
        <v>40</v>
      </c>
      <c r="C59" s="14">
        <v>5</v>
      </c>
      <c r="D59" s="14">
        <v>-2.2999999999999998</v>
      </c>
      <c r="E59" s="14">
        <v>2184</v>
      </c>
      <c r="F59" s="14">
        <v>2067</v>
      </c>
      <c r="G59" s="14">
        <v>545</v>
      </c>
      <c r="H59" s="14">
        <v>117</v>
      </c>
      <c r="I59" s="14">
        <v>41.363717234923236</v>
      </c>
      <c r="J59" s="14">
        <v>0</v>
      </c>
      <c r="K59" s="14">
        <v>41.363717234923236</v>
      </c>
      <c r="L59" s="39"/>
      <c r="M59" s="39"/>
    </row>
    <row r="60" spans="2:13" x14ac:dyDescent="0.2">
      <c r="B60" s="14">
        <v>20</v>
      </c>
      <c r="C60" s="14">
        <v>5</v>
      </c>
      <c r="D60" s="14">
        <v>-1.7</v>
      </c>
      <c r="E60" s="14">
        <v>2201</v>
      </c>
      <c r="F60" s="14">
        <v>2067</v>
      </c>
      <c r="G60" s="14">
        <v>510</v>
      </c>
      <c r="H60" s="14">
        <v>134</v>
      </c>
      <c r="I60" s="14">
        <v>42.542095967296156</v>
      </c>
      <c r="J60" s="14">
        <v>0</v>
      </c>
      <c r="K60" s="14">
        <v>42.542095967296156</v>
      </c>
      <c r="L60" s="39"/>
      <c r="M60" s="39"/>
    </row>
    <row r="61" spans="2:13" x14ac:dyDescent="0.2">
      <c r="B61" s="14">
        <v>0</v>
      </c>
      <c r="C61" s="14">
        <v>5</v>
      </c>
      <c r="D61" s="14">
        <v>-1.1000000000000001</v>
      </c>
      <c r="E61" s="14">
        <v>2215</v>
      </c>
      <c r="F61" s="14">
        <v>2067</v>
      </c>
      <c r="G61" s="14">
        <v>476</v>
      </c>
      <c r="H61" s="14">
        <v>148</v>
      </c>
      <c r="I61" s="14">
        <v>43.40523430789915</v>
      </c>
      <c r="J61" s="14">
        <v>0</v>
      </c>
      <c r="K61" s="14">
        <v>43.40523430789915</v>
      </c>
      <c r="L61" s="39"/>
      <c r="M61" s="39"/>
    </row>
    <row r="62" spans="2:13" x14ac:dyDescent="0.2">
      <c r="B62" s="14">
        <v>-20</v>
      </c>
      <c r="C62" s="14">
        <v>5</v>
      </c>
      <c r="D62" s="14">
        <v>-0.5</v>
      </c>
      <c r="E62" s="14">
        <v>2241</v>
      </c>
      <c r="F62" s="14">
        <v>2067</v>
      </c>
      <c r="G62" s="14">
        <v>440</v>
      </c>
      <c r="H62" s="14">
        <v>174</v>
      </c>
      <c r="I62" s="14">
        <v>44.810984965651997</v>
      </c>
      <c r="J62" s="14">
        <v>0</v>
      </c>
      <c r="K62" s="14">
        <v>44.810984965651997</v>
      </c>
      <c r="L62" s="39"/>
      <c r="M62" s="39"/>
    </row>
    <row r="63" spans="2:13" x14ac:dyDescent="0.2">
      <c r="B63" s="14">
        <v>-40</v>
      </c>
      <c r="C63" s="14">
        <v>5</v>
      </c>
      <c r="D63" s="14">
        <v>0</v>
      </c>
      <c r="E63" s="14">
        <v>2270</v>
      </c>
      <c r="F63" s="14">
        <v>2067</v>
      </c>
      <c r="G63" s="14">
        <v>405</v>
      </c>
      <c r="H63" s="14">
        <v>203</v>
      </c>
      <c r="I63" s="14">
        <v>46.149920758264258</v>
      </c>
      <c r="J63" s="14">
        <v>0</v>
      </c>
      <c r="K63" s="14">
        <v>46.149920758264258</v>
      </c>
      <c r="L63" s="39"/>
      <c r="M63" s="39"/>
    </row>
    <row r="65" spans="2:13" x14ac:dyDescent="0.2">
      <c r="B65" s="14" t="s">
        <v>28</v>
      </c>
      <c r="C65" s="14" t="s">
        <v>3</v>
      </c>
      <c r="D65" s="14" t="s">
        <v>5</v>
      </c>
      <c r="E65" s="14" t="s">
        <v>4</v>
      </c>
      <c r="F65" s="14" t="s">
        <v>6</v>
      </c>
      <c r="G65" s="14" t="s">
        <v>8</v>
      </c>
      <c r="H65" s="14" t="s">
        <v>10</v>
      </c>
      <c r="I65" s="14" t="s">
        <v>11</v>
      </c>
      <c r="J65" s="14" t="s">
        <v>35</v>
      </c>
      <c r="K65" s="14" t="s">
        <v>36</v>
      </c>
      <c r="L65" s="39"/>
      <c r="M65" s="39"/>
    </row>
    <row r="66" spans="2:13" x14ac:dyDescent="0.2">
      <c r="B66" s="14">
        <v>100</v>
      </c>
      <c r="C66" s="14">
        <v>6</v>
      </c>
      <c r="D66" s="14">
        <v>-3.2</v>
      </c>
      <c r="E66" s="14">
        <v>2166</v>
      </c>
      <c r="F66" s="14">
        <v>2067</v>
      </c>
      <c r="G66" s="14">
        <v>653</v>
      </c>
      <c r="H66" s="14">
        <v>99</v>
      </c>
      <c r="I66" s="14">
        <v>39.912703891950997</v>
      </c>
      <c r="J66" s="14">
        <v>0</v>
      </c>
      <c r="K66" s="14">
        <v>39.912703891950997</v>
      </c>
      <c r="L66" s="39"/>
      <c r="M66" s="39"/>
    </row>
    <row r="67" spans="2:13" x14ac:dyDescent="0.2">
      <c r="B67" s="14">
        <v>80</v>
      </c>
      <c r="C67" s="14">
        <v>6</v>
      </c>
      <c r="D67" s="14">
        <v>-2.46</v>
      </c>
      <c r="E67" s="14">
        <v>2177</v>
      </c>
      <c r="F67" s="14">
        <v>2067</v>
      </c>
      <c r="G67" s="14">
        <v>616</v>
      </c>
      <c r="H67" s="14">
        <v>110</v>
      </c>
      <c r="I67" s="14">
        <v>40.8278537031645</v>
      </c>
      <c r="J67" s="14">
        <v>0</v>
      </c>
      <c r="K67" s="14">
        <v>40.8278537031645</v>
      </c>
      <c r="L67" s="39"/>
      <c r="M67" s="39"/>
    </row>
    <row r="68" spans="2:13" x14ac:dyDescent="0.2">
      <c r="B68" s="14">
        <v>60</v>
      </c>
      <c r="C68" s="14">
        <v>6</v>
      </c>
      <c r="D68" s="14">
        <v>-1.8</v>
      </c>
      <c r="E68" s="14">
        <v>2195</v>
      </c>
      <c r="F68" s="14">
        <v>2067</v>
      </c>
      <c r="G68" s="14">
        <v>580</v>
      </c>
      <c r="H68" s="14">
        <v>128</v>
      </c>
      <c r="I68" s="14">
        <v>42.144199392957368</v>
      </c>
      <c r="J68" s="14">
        <v>0</v>
      </c>
      <c r="K68" s="14">
        <v>42.144199392957368</v>
      </c>
      <c r="L68" s="39"/>
      <c r="M68" s="39"/>
    </row>
    <row r="69" spans="2:13" x14ac:dyDescent="0.2">
      <c r="B69" s="14">
        <v>40</v>
      </c>
      <c r="C69" s="14">
        <v>6</v>
      </c>
      <c r="D69" s="14">
        <v>-1.2</v>
      </c>
      <c r="E69" s="14">
        <v>2219</v>
      </c>
      <c r="F69" s="14">
        <v>2067</v>
      </c>
      <c r="G69" s="14">
        <v>545</v>
      </c>
      <c r="H69" s="14">
        <v>152</v>
      </c>
      <c r="I69" s="14">
        <v>43.636871758895452</v>
      </c>
      <c r="J69" s="14">
        <v>0</v>
      </c>
      <c r="K69" s="14">
        <v>43.636871758895452</v>
      </c>
      <c r="L69" s="39"/>
      <c r="M69" s="39"/>
    </row>
    <row r="70" spans="2:13" x14ac:dyDescent="0.2">
      <c r="B70" s="14">
        <v>20</v>
      </c>
      <c r="C70" s="14">
        <v>6</v>
      </c>
      <c r="D70" s="14">
        <v>-0.6</v>
      </c>
      <c r="E70" s="14">
        <v>2236</v>
      </c>
      <c r="F70" s="14">
        <v>2067</v>
      </c>
      <c r="G70" s="14">
        <v>510</v>
      </c>
      <c r="H70" s="14">
        <v>169</v>
      </c>
      <c r="I70" s="14">
        <v>44.557734092273471</v>
      </c>
      <c r="J70" s="14">
        <v>0</v>
      </c>
      <c r="K70" s="14">
        <v>44.557734092273471</v>
      </c>
      <c r="L70" s="39"/>
      <c r="M70" s="39"/>
    </row>
    <row r="71" spans="2:13" x14ac:dyDescent="0.2">
      <c r="B71" s="14">
        <v>0</v>
      </c>
      <c r="C71" s="14">
        <v>6</v>
      </c>
      <c r="D71" s="14">
        <v>0</v>
      </c>
      <c r="E71" s="14">
        <v>2259</v>
      </c>
      <c r="F71" s="14">
        <v>2067</v>
      </c>
      <c r="G71" s="14">
        <v>475</v>
      </c>
      <c r="H71" s="14">
        <v>192</v>
      </c>
      <c r="I71" s="14">
        <v>45.666024574070995</v>
      </c>
      <c r="J71" s="14">
        <v>0</v>
      </c>
      <c r="K71" s="14">
        <v>45.666024574070995</v>
      </c>
      <c r="L71" s="39"/>
      <c r="M71" s="39"/>
    </row>
    <row r="72" spans="2:13" x14ac:dyDescent="0.2">
      <c r="B72" s="14">
        <v>-20</v>
      </c>
      <c r="C72" s="14">
        <v>6</v>
      </c>
      <c r="D72" s="14">
        <v>0.5</v>
      </c>
      <c r="E72" s="14">
        <v>2295</v>
      </c>
      <c r="F72" s="14">
        <v>2067</v>
      </c>
      <c r="G72" s="14">
        <v>440</v>
      </c>
      <c r="H72" s="14">
        <v>228</v>
      </c>
      <c r="I72" s="14">
        <v>47.158696940009079</v>
      </c>
      <c r="J72" s="14">
        <v>0</v>
      </c>
      <c r="K72" s="14">
        <v>47.158696940009079</v>
      </c>
      <c r="L72" s="39"/>
      <c r="M72" s="39"/>
    </row>
    <row r="73" spans="2:13" x14ac:dyDescent="0.2">
      <c r="B73" s="14">
        <v>-40</v>
      </c>
      <c r="C73" s="14">
        <v>6</v>
      </c>
      <c r="D73" s="14">
        <v>1</v>
      </c>
      <c r="E73" s="14">
        <v>2334</v>
      </c>
      <c r="F73" s="14">
        <v>2067</v>
      </c>
      <c r="G73" s="14">
        <v>406</v>
      </c>
      <c r="H73" s="14">
        <v>267</v>
      </c>
      <c r="I73" s="14">
        <v>48.53022522729151</v>
      </c>
      <c r="J73" s="14">
        <v>0</v>
      </c>
      <c r="K73" s="14">
        <v>48.53022522729151</v>
      </c>
      <c r="L73" s="39"/>
      <c r="M73" s="39"/>
    </row>
    <row r="75" spans="2:13" x14ac:dyDescent="0.2">
      <c r="B75" s="14" t="s">
        <v>28</v>
      </c>
      <c r="C75" s="14" t="s">
        <v>3</v>
      </c>
      <c r="D75" s="14" t="s">
        <v>5</v>
      </c>
      <c r="E75" s="14" t="s">
        <v>4</v>
      </c>
      <c r="F75" s="14" t="s">
        <v>6</v>
      </c>
      <c r="G75" s="14" t="s">
        <v>8</v>
      </c>
      <c r="H75" s="14" t="s">
        <v>10</v>
      </c>
      <c r="I75" s="14" t="s">
        <v>11</v>
      </c>
      <c r="J75" s="14" t="s">
        <v>35</v>
      </c>
      <c r="K75" s="14" t="s">
        <v>36</v>
      </c>
      <c r="L75" s="39"/>
      <c r="M75" s="39"/>
    </row>
    <row r="76" spans="2:13" x14ac:dyDescent="0.2">
      <c r="B76" s="14">
        <v>100</v>
      </c>
      <c r="C76" s="14">
        <v>7</v>
      </c>
      <c r="D76" s="14">
        <v>-2.1</v>
      </c>
      <c r="E76" s="14">
        <v>2186</v>
      </c>
      <c r="F76" s="14">
        <v>2067</v>
      </c>
      <c r="G76" s="14">
        <v>653</v>
      </c>
      <c r="H76" s="14">
        <v>119</v>
      </c>
      <c r="I76" s="14">
        <v>41.510939227850614</v>
      </c>
      <c r="J76" s="14">
        <v>0</v>
      </c>
      <c r="K76" s="14">
        <v>41.510939227850614</v>
      </c>
      <c r="L76" s="39"/>
      <c r="M76" s="39"/>
    </row>
    <row r="77" spans="2:13" x14ac:dyDescent="0.2">
      <c r="B77" s="14">
        <v>80</v>
      </c>
      <c r="C77" s="14">
        <v>7</v>
      </c>
      <c r="D77" s="14">
        <v>-1.4</v>
      </c>
      <c r="E77" s="14">
        <v>2207</v>
      </c>
      <c r="F77" s="14">
        <v>2067</v>
      </c>
      <c r="G77" s="14">
        <v>616</v>
      </c>
      <c r="H77" s="14">
        <v>140</v>
      </c>
      <c r="I77" s="14">
        <v>42.922560713564764</v>
      </c>
      <c r="J77" s="14">
        <v>0</v>
      </c>
      <c r="K77" s="14">
        <v>42.922560713564764</v>
      </c>
      <c r="L77" s="39"/>
      <c r="M77" s="39"/>
    </row>
    <row r="78" spans="2:13" x14ac:dyDescent="0.2">
      <c r="B78" s="14">
        <v>60</v>
      </c>
      <c r="C78" s="14">
        <v>7</v>
      </c>
      <c r="D78" s="14">
        <v>-0.7</v>
      </c>
      <c r="E78" s="14">
        <v>2227</v>
      </c>
      <c r="F78" s="14">
        <v>2067</v>
      </c>
      <c r="G78" s="14">
        <v>580</v>
      </c>
      <c r="H78" s="14">
        <v>160</v>
      </c>
      <c r="I78" s="14">
        <v>44.082399653118493</v>
      </c>
      <c r="J78" s="14">
        <v>0</v>
      </c>
      <c r="K78" s="14">
        <v>44.082399653118493</v>
      </c>
      <c r="L78" s="39"/>
      <c r="M78" s="39"/>
    </row>
    <row r="79" spans="2:13" x14ac:dyDescent="0.2">
      <c r="B79" s="14">
        <v>40</v>
      </c>
      <c r="C79" s="14">
        <v>7</v>
      </c>
      <c r="D79" s="14">
        <v>-0.1</v>
      </c>
      <c r="E79" s="14">
        <v>2259</v>
      </c>
      <c r="F79" s="14">
        <v>2067</v>
      </c>
      <c r="G79" s="14">
        <v>546</v>
      </c>
      <c r="H79" s="14">
        <v>192</v>
      </c>
      <c r="I79" s="14">
        <v>45.666024574070995</v>
      </c>
      <c r="J79" s="14">
        <v>0</v>
      </c>
      <c r="K79" s="14">
        <v>45.666024574070995</v>
      </c>
      <c r="L79" s="39"/>
      <c r="M79" s="39"/>
    </row>
    <row r="80" spans="2:13" x14ac:dyDescent="0.2">
      <c r="B80" s="14">
        <v>20</v>
      </c>
      <c r="C80" s="14">
        <v>7</v>
      </c>
      <c r="D80" s="14">
        <v>0.4</v>
      </c>
      <c r="E80" s="14">
        <v>2290</v>
      </c>
      <c r="F80" s="14">
        <v>2067</v>
      </c>
      <c r="G80" s="14">
        <v>510</v>
      </c>
      <c r="H80" s="14">
        <v>223</v>
      </c>
      <c r="I80" s="14">
        <v>46.96609726096321</v>
      </c>
      <c r="J80" s="14">
        <v>0</v>
      </c>
      <c r="K80" s="14">
        <v>46.96609726096321</v>
      </c>
      <c r="L80" s="39"/>
      <c r="M80" s="39"/>
    </row>
    <row r="81" spans="2:13" x14ac:dyDescent="0.2">
      <c r="B81" s="14">
        <v>0</v>
      </c>
      <c r="C81" s="14">
        <v>7</v>
      </c>
      <c r="D81" s="14">
        <v>1</v>
      </c>
      <c r="E81" s="14">
        <v>2315</v>
      </c>
      <c r="F81" s="14">
        <v>2067</v>
      </c>
      <c r="G81" s="14">
        <v>476</v>
      </c>
      <c r="H81" s="14">
        <v>248</v>
      </c>
      <c r="I81" s="14">
        <v>47.88903361652433</v>
      </c>
      <c r="J81" s="14">
        <v>0</v>
      </c>
      <c r="K81" s="14">
        <v>47.88903361652433</v>
      </c>
      <c r="L81" s="39"/>
      <c r="M81" s="39"/>
    </row>
    <row r="82" spans="2:13" x14ac:dyDescent="0.2">
      <c r="B82" s="14">
        <v>-20</v>
      </c>
      <c r="C82" s="14">
        <v>7</v>
      </c>
      <c r="D82" s="14">
        <v>1.5</v>
      </c>
      <c r="E82" s="14">
        <v>2362</v>
      </c>
      <c r="F82" s="14">
        <v>2067</v>
      </c>
      <c r="G82" s="14">
        <v>440</v>
      </c>
      <c r="H82" s="14">
        <v>295</v>
      </c>
      <c r="I82" s="14">
        <v>49.396440319563261</v>
      </c>
      <c r="J82" s="14">
        <v>0</v>
      </c>
      <c r="K82" s="14">
        <v>49.396440319563261</v>
      </c>
      <c r="L82" s="39"/>
      <c r="M82" s="39"/>
    </row>
    <row r="83" spans="2:13" x14ac:dyDescent="0.2">
      <c r="B83" s="14">
        <v>-40</v>
      </c>
      <c r="C83" s="14">
        <v>7</v>
      </c>
      <c r="D83" s="14">
        <v>2.1</v>
      </c>
      <c r="E83" s="14">
        <v>2408</v>
      </c>
      <c r="F83" s="14">
        <v>2067</v>
      </c>
      <c r="G83" s="14">
        <v>406</v>
      </c>
      <c r="H83" s="14">
        <v>341</v>
      </c>
      <c r="I83" s="14">
        <v>50.655087579849948</v>
      </c>
      <c r="J83" s="14">
        <v>0</v>
      </c>
      <c r="K83" s="14">
        <v>50.655087579849948</v>
      </c>
      <c r="L83" s="39"/>
      <c r="M83" s="39"/>
    </row>
    <row r="85" spans="2:13" x14ac:dyDescent="0.2">
      <c r="B85" s="14" t="s">
        <v>28</v>
      </c>
      <c r="C85" s="14" t="s">
        <v>3</v>
      </c>
      <c r="D85" s="14" t="s">
        <v>5</v>
      </c>
      <c r="E85" s="14" t="s">
        <v>4</v>
      </c>
      <c r="F85" s="14" t="s">
        <v>6</v>
      </c>
      <c r="G85" s="14" t="s">
        <v>8</v>
      </c>
      <c r="H85" s="14" t="s">
        <v>10</v>
      </c>
      <c r="I85" s="14" t="s">
        <v>11</v>
      </c>
      <c r="J85" s="14" t="s">
        <v>35</v>
      </c>
      <c r="K85" s="14" t="s">
        <v>36</v>
      </c>
      <c r="L85" s="39"/>
      <c r="M85" s="39"/>
    </row>
    <row r="86" spans="2:13" x14ac:dyDescent="0.2">
      <c r="B86" s="14">
        <v>100</v>
      </c>
      <c r="C86" s="14">
        <v>8</v>
      </c>
      <c r="D86" s="14">
        <v>-1</v>
      </c>
      <c r="E86" s="14">
        <v>2220</v>
      </c>
      <c r="F86" s="14">
        <v>2067</v>
      </c>
      <c r="G86" s="14">
        <v>652</v>
      </c>
      <c r="H86" s="14">
        <v>153</v>
      </c>
      <c r="I86" s="14">
        <v>43.693828616351979</v>
      </c>
      <c r="J86" s="14">
        <v>0</v>
      </c>
      <c r="K86" s="14">
        <v>43.693828616351979</v>
      </c>
      <c r="L86" s="39"/>
      <c r="M86" s="39"/>
    </row>
    <row r="87" spans="2:13" x14ac:dyDescent="0.2">
      <c r="B87" s="14">
        <v>80</v>
      </c>
      <c r="C87" s="14">
        <v>8</v>
      </c>
      <c r="D87" s="14">
        <v>-0.3</v>
      </c>
      <c r="E87" s="14">
        <v>2243</v>
      </c>
      <c r="F87" s="14">
        <v>2067</v>
      </c>
      <c r="G87" s="14">
        <v>616</v>
      </c>
      <c r="H87" s="14">
        <v>176</v>
      </c>
      <c r="I87" s="14">
        <v>44.910253356283</v>
      </c>
      <c r="J87" s="14">
        <v>0</v>
      </c>
      <c r="K87" s="14">
        <v>44.910253356283</v>
      </c>
      <c r="L87" s="39"/>
      <c r="M87" s="39"/>
    </row>
    <row r="88" spans="2:13" x14ac:dyDescent="0.2">
      <c r="B88" s="14">
        <v>60</v>
      </c>
      <c r="C88" s="14">
        <v>8</v>
      </c>
      <c r="D88" s="14">
        <v>0.35</v>
      </c>
      <c r="E88" s="14">
        <v>2273</v>
      </c>
      <c r="F88" s="14">
        <v>2067</v>
      </c>
      <c r="G88" s="14">
        <v>581</v>
      </c>
      <c r="H88" s="14">
        <v>206</v>
      </c>
      <c r="I88" s="14">
        <v>46.277344407383069</v>
      </c>
      <c r="J88" s="14">
        <v>0</v>
      </c>
      <c r="K88" s="14">
        <v>46.277344407383069</v>
      </c>
      <c r="L88" s="39"/>
      <c r="M88" s="39"/>
    </row>
    <row r="89" spans="2:13" x14ac:dyDescent="0.2">
      <c r="B89" s="14">
        <v>40</v>
      </c>
      <c r="C89" s="14">
        <v>8</v>
      </c>
      <c r="D89" s="14">
        <v>0.9</v>
      </c>
      <c r="E89" s="14">
        <v>2314</v>
      </c>
      <c r="F89" s="14">
        <v>2067</v>
      </c>
      <c r="G89" s="14">
        <v>546</v>
      </c>
      <c r="H89" s="14">
        <v>247</v>
      </c>
      <c r="I89" s="14">
        <v>47.853939065193316</v>
      </c>
      <c r="J89" s="14">
        <v>0</v>
      </c>
      <c r="K89" s="14">
        <v>47.853939065193316</v>
      </c>
      <c r="L89" s="39"/>
      <c r="M89" s="39"/>
    </row>
    <row r="90" spans="2:13" x14ac:dyDescent="0.2">
      <c r="B90" s="14">
        <v>20</v>
      </c>
      <c r="C90" s="14">
        <v>8</v>
      </c>
      <c r="D90" s="14">
        <v>1.5</v>
      </c>
      <c r="E90" s="14">
        <v>2357</v>
      </c>
      <c r="F90" s="14">
        <v>2067</v>
      </c>
      <c r="G90" s="14">
        <v>512</v>
      </c>
      <c r="H90" s="14">
        <v>290</v>
      </c>
      <c r="I90" s="14">
        <v>49.24795995797912</v>
      </c>
      <c r="J90" s="14">
        <v>0</v>
      </c>
      <c r="K90" s="14">
        <v>49.24795995797912</v>
      </c>
      <c r="L90" s="39"/>
      <c r="M90" s="39"/>
    </row>
    <row r="91" spans="2:13" x14ac:dyDescent="0.2">
      <c r="B91" s="14">
        <v>0</v>
      </c>
      <c r="C91" s="14">
        <v>8</v>
      </c>
      <c r="D91" s="14">
        <v>2</v>
      </c>
      <c r="E91" s="14">
        <v>2388</v>
      </c>
      <c r="F91" s="14">
        <v>2067</v>
      </c>
      <c r="G91" s="14">
        <v>476</v>
      </c>
      <c r="H91" s="14">
        <v>321</v>
      </c>
      <c r="I91" s="14">
        <v>50.130100648097439</v>
      </c>
      <c r="J91" s="14">
        <v>0</v>
      </c>
      <c r="K91" s="14">
        <v>50.130100648097439</v>
      </c>
      <c r="L91" s="39"/>
      <c r="M91" s="39"/>
    </row>
    <row r="92" spans="2:13" x14ac:dyDescent="0.2">
      <c r="B92" s="14">
        <v>-20</v>
      </c>
      <c r="C92" s="14">
        <v>8</v>
      </c>
      <c r="D92" s="14">
        <v>2.6</v>
      </c>
      <c r="E92" s="14">
        <v>2446</v>
      </c>
      <c r="F92" s="14">
        <v>2067</v>
      </c>
      <c r="G92" s="14">
        <v>440</v>
      </c>
      <c r="H92" s="14">
        <v>379</v>
      </c>
      <c r="I92" s="14">
        <v>51.572784199361443</v>
      </c>
      <c r="J92" s="14">
        <v>0</v>
      </c>
      <c r="K92" s="14">
        <v>51.572784199361443</v>
      </c>
      <c r="L92" s="39"/>
      <c r="M92" s="39"/>
    </row>
    <row r="93" spans="2:13" x14ac:dyDescent="0.2">
      <c r="B93" s="14">
        <v>-40</v>
      </c>
      <c r="C93" s="14">
        <v>8</v>
      </c>
      <c r="D93" s="14">
        <v>3.2</v>
      </c>
      <c r="E93" s="14">
        <v>2513</v>
      </c>
      <c r="F93" s="14">
        <v>2067</v>
      </c>
      <c r="G93" s="14">
        <v>406</v>
      </c>
      <c r="H93" s="14">
        <v>446</v>
      </c>
      <c r="I93" s="14">
        <v>52.986697174242835</v>
      </c>
      <c r="J93" s="14">
        <v>0</v>
      </c>
      <c r="K93" s="14">
        <v>52.986697174242835</v>
      </c>
      <c r="L93" s="39"/>
      <c r="M93" s="39"/>
    </row>
    <row r="95" spans="2:13" x14ac:dyDescent="0.2">
      <c r="B95" s="14" t="s">
        <v>28</v>
      </c>
      <c r="C95" s="14" t="s">
        <v>3</v>
      </c>
      <c r="D95" s="14" t="s">
        <v>5</v>
      </c>
      <c r="E95" s="14" t="s">
        <v>4</v>
      </c>
      <c r="F95" s="14" t="s">
        <v>6</v>
      </c>
      <c r="G95" s="14" t="s">
        <v>8</v>
      </c>
      <c r="H95" s="14" t="s">
        <v>10</v>
      </c>
      <c r="I95" s="14" t="s">
        <v>11</v>
      </c>
      <c r="J95" s="14" t="s">
        <v>35</v>
      </c>
      <c r="K95" s="14" t="s">
        <v>36</v>
      </c>
      <c r="L95" s="39"/>
      <c r="M95" s="39"/>
    </row>
    <row r="96" spans="2:13" x14ac:dyDescent="0.2">
      <c r="B96" s="14">
        <v>100</v>
      </c>
      <c r="C96" s="14">
        <v>9</v>
      </c>
      <c r="D96" s="14">
        <v>1</v>
      </c>
      <c r="E96" s="14">
        <v>2297</v>
      </c>
      <c r="F96" s="14">
        <v>2067</v>
      </c>
      <c r="G96" s="14">
        <v>654</v>
      </c>
      <c r="H96" s="14">
        <v>230</v>
      </c>
      <c r="I96" s="14">
        <v>47.234556720351861</v>
      </c>
      <c r="J96" s="14">
        <v>0</v>
      </c>
      <c r="K96" s="14">
        <v>47.234556720351861</v>
      </c>
      <c r="L96" s="39"/>
      <c r="M96" s="39"/>
    </row>
    <row r="97" spans="2:13" x14ac:dyDescent="0.2">
      <c r="B97" s="14">
        <v>80</v>
      </c>
      <c r="C97" s="14">
        <v>9</v>
      </c>
      <c r="D97" s="14">
        <v>1.7</v>
      </c>
      <c r="E97" s="14">
        <v>2343</v>
      </c>
      <c r="F97" s="14">
        <v>2067</v>
      </c>
      <c r="G97" s="14">
        <v>617</v>
      </c>
      <c r="H97" s="14">
        <v>276</v>
      </c>
      <c r="I97" s="14">
        <v>48.818181641304356</v>
      </c>
      <c r="J97" s="14">
        <v>0</v>
      </c>
      <c r="K97" s="14">
        <v>48.818181641304356</v>
      </c>
      <c r="L97" s="39"/>
      <c r="M97" s="39"/>
    </row>
    <row r="98" spans="2:13" x14ac:dyDescent="0.2">
      <c r="B98" s="14">
        <v>60</v>
      </c>
      <c r="C98" s="14">
        <v>9</v>
      </c>
      <c r="D98" s="14">
        <v>2.4</v>
      </c>
      <c r="E98" s="14">
        <v>2395</v>
      </c>
      <c r="F98" s="14">
        <v>2067</v>
      </c>
      <c r="G98" s="14">
        <v>580</v>
      </c>
      <c r="H98" s="14">
        <v>328</v>
      </c>
      <c r="I98" s="14">
        <v>50.317476874233584</v>
      </c>
      <c r="J98" s="14">
        <v>0</v>
      </c>
      <c r="K98" s="14">
        <v>50.317476874233584</v>
      </c>
      <c r="L98" s="39"/>
      <c r="M98" s="39"/>
    </row>
    <row r="99" spans="2:13" x14ac:dyDescent="0.2">
      <c r="B99" s="14">
        <v>40</v>
      </c>
      <c r="C99" s="14">
        <v>9</v>
      </c>
      <c r="D99" s="14">
        <v>3</v>
      </c>
      <c r="E99" s="14">
        <v>2465</v>
      </c>
      <c r="F99" s="14">
        <v>2067</v>
      </c>
      <c r="G99" s="14">
        <v>546</v>
      </c>
      <c r="H99" s="14">
        <v>398</v>
      </c>
      <c r="I99" s="14">
        <v>51.997661441473753</v>
      </c>
      <c r="J99" s="14">
        <v>0</v>
      </c>
      <c r="K99" s="14">
        <v>51.997661441473753</v>
      </c>
      <c r="L99" s="39"/>
      <c r="M99" s="39"/>
    </row>
    <row r="100" spans="2:13" x14ac:dyDescent="0.2">
      <c r="B100" s="14">
        <v>20</v>
      </c>
      <c r="C100" s="14">
        <v>9</v>
      </c>
      <c r="D100" s="14">
        <v>3.6</v>
      </c>
      <c r="E100" s="14">
        <v>2527</v>
      </c>
      <c r="F100" s="14">
        <v>2067</v>
      </c>
      <c r="G100" s="14">
        <v>512</v>
      </c>
      <c r="H100" s="14">
        <v>460</v>
      </c>
      <c r="I100" s="14">
        <v>53.255156633631479</v>
      </c>
      <c r="J100" s="14">
        <v>0</v>
      </c>
      <c r="K100" s="14">
        <v>53.255156633631479</v>
      </c>
      <c r="L100" s="39"/>
      <c r="M100" s="39"/>
    </row>
    <row r="101" spans="2:13" x14ac:dyDescent="0.2">
      <c r="B101" s="14">
        <v>0</v>
      </c>
      <c r="C101" s="14">
        <v>9</v>
      </c>
      <c r="D101" s="14">
        <v>4.0999999999999996</v>
      </c>
      <c r="E101" s="14">
        <v>2599</v>
      </c>
      <c r="F101" s="14">
        <v>2067</v>
      </c>
      <c r="G101" s="14">
        <v>476</v>
      </c>
      <c r="H101" s="14">
        <v>532</v>
      </c>
      <c r="I101" s="14">
        <v>54.518232645900966</v>
      </c>
      <c r="J101" s="14">
        <v>0</v>
      </c>
      <c r="K101" s="14">
        <v>54.518232645900966</v>
      </c>
      <c r="L101" s="39"/>
      <c r="M101" s="39"/>
    </row>
    <row r="102" spans="2:13" x14ac:dyDescent="0.2">
      <c r="B102" s="14">
        <v>-20</v>
      </c>
      <c r="C102" s="14">
        <v>9</v>
      </c>
      <c r="D102" s="14">
        <v>4.7</v>
      </c>
      <c r="E102" s="14">
        <v>2697</v>
      </c>
      <c r="F102" s="14">
        <v>2067</v>
      </c>
      <c r="G102" s="14">
        <v>440</v>
      </c>
      <c r="H102" s="14">
        <v>630</v>
      </c>
      <c r="I102" s="14">
        <v>55.986810989071635</v>
      </c>
      <c r="J102" s="14">
        <v>0</v>
      </c>
      <c r="K102" s="14">
        <v>55.986810989071635</v>
      </c>
      <c r="L102" s="39"/>
      <c r="M102" s="39"/>
    </row>
    <row r="103" spans="2:13" x14ac:dyDescent="0.2">
      <c r="B103" s="14">
        <v>-40</v>
      </c>
      <c r="C103" s="14">
        <v>9</v>
      </c>
      <c r="D103" s="14">
        <v>5.2</v>
      </c>
      <c r="E103" s="14">
        <v>2799</v>
      </c>
      <c r="F103" s="14">
        <v>2067</v>
      </c>
      <c r="G103" s="14">
        <v>407</v>
      </c>
      <c r="H103" s="14">
        <v>732</v>
      </c>
      <c r="I103" s="14">
        <v>57.290221621167838</v>
      </c>
      <c r="J103" s="14">
        <v>0</v>
      </c>
      <c r="K103" s="14">
        <v>57.290221621167838</v>
      </c>
      <c r="L103" s="39"/>
      <c r="M103" s="39"/>
    </row>
    <row r="105" spans="2:13" x14ac:dyDescent="0.2">
      <c r="B105" s="14" t="s">
        <v>28</v>
      </c>
      <c r="C105" s="14" t="s">
        <v>3</v>
      </c>
      <c r="D105" s="14" t="s">
        <v>5</v>
      </c>
      <c r="E105" s="14" t="s">
        <v>4</v>
      </c>
      <c r="F105" s="14" t="s">
        <v>6</v>
      </c>
      <c r="G105" s="14" t="s">
        <v>8</v>
      </c>
      <c r="H105" s="14" t="s">
        <v>10</v>
      </c>
      <c r="I105" s="14" t="s">
        <v>11</v>
      </c>
      <c r="J105" s="14" t="s">
        <v>35</v>
      </c>
      <c r="K105" s="14" t="s">
        <v>36</v>
      </c>
      <c r="L105" s="39"/>
      <c r="M105" s="39"/>
    </row>
    <row r="106" spans="2:13" x14ac:dyDescent="0.2">
      <c r="B106" s="14">
        <v>100</v>
      </c>
      <c r="C106" s="14">
        <v>10</v>
      </c>
      <c r="D106" s="14">
        <v>1.88</v>
      </c>
      <c r="E106" s="14">
        <v>2344</v>
      </c>
      <c r="F106" s="14">
        <v>2067</v>
      </c>
      <c r="G106" s="14">
        <v>653</v>
      </c>
      <c r="H106" s="14">
        <v>277</v>
      </c>
      <c r="I106" s="14">
        <v>48.849595381288971</v>
      </c>
      <c r="J106" s="14">
        <v>0</v>
      </c>
      <c r="K106" s="14">
        <v>48.849595381288971</v>
      </c>
      <c r="L106" s="39"/>
      <c r="M106" s="39"/>
    </row>
    <row r="107" spans="2:13" x14ac:dyDescent="0.2">
      <c r="B107" s="14">
        <v>80</v>
      </c>
      <c r="C107" s="14">
        <v>10</v>
      </c>
      <c r="D107" s="14">
        <v>2.6</v>
      </c>
      <c r="E107" s="14">
        <v>2399</v>
      </c>
      <c r="F107" s="14">
        <v>2067</v>
      </c>
      <c r="G107" s="14">
        <v>617</v>
      </c>
      <c r="H107" s="14">
        <v>332</v>
      </c>
      <c r="I107" s="14">
        <v>50.422761674080725</v>
      </c>
      <c r="J107" s="14">
        <v>0</v>
      </c>
      <c r="K107" s="14">
        <v>50.422761674080725</v>
      </c>
      <c r="L107" s="39"/>
      <c r="M107" s="39"/>
    </row>
    <row r="108" spans="2:13" x14ac:dyDescent="0.2">
      <c r="B108" s="14">
        <v>60</v>
      </c>
      <c r="C108" s="14">
        <v>10</v>
      </c>
      <c r="D108" s="14">
        <v>3.2</v>
      </c>
      <c r="E108" s="14">
        <v>2468</v>
      </c>
      <c r="F108" s="14">
        <v>2067</v>
      </c>
      <c r="G108" s="14">
        <v>581</v>
      </c>
      <c r="H108" s="14">
        <v>401</v>
      </c>
      <c r="I108" s="14">
        <v>52.062887452403643</v>
      </c>
      <c r="J108" s="14">
        <v>0</v>
      </c>
      <c r="K108" s="14">
        <v>52.062887452403643</v>
      </c>
      <c r="L108" s="39"/>
      <c r="M108" s="39"/>
    </row>
    <row r="109" spans="2:13" x14ac:dyDescent="0.2">
      <c r="B109" s="14">
        <v>40</v>
      </c>
      <c r="C109" s="14">
        <v>10</v>
      </c>
      <c r="D109" s="14">
        <v>3.9</v>
      </c>
      <c r="E109" s="14">
        <v>2544</v>
      </c>
      <c r="F109" s="14">
        <v>2067</v>
      </c>
      <c r="G109" s="14">
        <v>546</v>
      </c>
      <c r="H109" s="14">
        <v>477</v>
      </c>
      <c r="I109" s="14">
        <v>53.570367580802277</v>
      </c>
      <c r="J109" s="14">
        <v>0</v>
      </c>
      <c r="K109" s="14">
        <v>53.570367580802277</v>
      </c>
      <c r="L109" s="39"/>
      <c r="M109" s="39"/>
    </row>
    <row r="110" spans="2:13" x14ac:dyDescent="0.2">
      <c r="B110" s="14">
        <v>20</v>
      </c>
      <c r="C110" s="14">
        <v>10</v>
      </c>
      <c r="D110" s="14">
        <v>4.4000000000000004</v>
      </c>
      <c r="E110" s="14">
        <v>2633</v>
      </c>
      <c r="F110" s="14">
        <v>2067</v>
      </c>
      <c r="G110" s="14">
        <v>512</v>
      </c>
      <c r="H110" s="14">
        <v>566</v>
      </c>
      <c r="I110" s="14">
        <v>55.056328623765431</v>
      </c>
      <c r="J110" s="14">
        <v>0</v>
      </c>
      <c r="K110" s="14">
        <v>55.056328623765431</v>
      </c>
      <c r="L110" s="39"/>
      <c r="M110" s="39"/>
    </row>
    <row r="111" spans="2:13" x14ac:dyDescent="0.2">
      <c r="B111" s="14">
        <v>0</v>
      </c>
      <c r="C111" s="14">
        <v>10</v>
      </c>
      <c r="D111" s="14">
        <v>5</v>
      </c>
      <c r="E111" s="14">
        <v>2724</v>
      </c>
      <c r="F111" s="14">
        <v>2067</v>
      </c>
      <c r="G111" s="14">
        <v>476</v>
      </c>
      <c r="H111" s="14">
        <v>657</v>
      </c>
      <c r="I111" s="14">
        <v>56.351307391195611</v>
      </c>
      <c r="J111" s="14">
        <v>0</v>
      </c>
      <c r="K111" s="14">
        <v>56.351307391195611</v>
      </c>
      <c r="L111" s="39"/>
      <c r="M111" s="39"/>
    </row>
    <row r="112" spans="2:13" x14ac:dyDescent="0.2">
      <c r="B112" s="14">
        <v>-20</v>
      </c>
      <c r="C112" s="14">
        <v>10</v>
      </c>
      <c r="D112" s="14">
        <v>5.6</v>
      </c>
      <c r="E112" s="14">
        <v>2844</v>
      </c>
      <c r="F112" s="14">
        <v>2067</v>
      </c>
      <c r="G112" s="14">
        <v>440</v>
      </c>
      <c r="H112" s="14">
        <v>777</v>
      </c>
      <c r="I112" s="14">
        <v>57.808420376018283</v>
      </c>
      <c r="J112" s="14">
        <v>0</v>
      </c>
      <c r="K112" s="14">
        <v>57.808420376018283</v>
      </c>
      <c r="L112" s="39"/>
      <c r="M112" s="39"/>
    </row>
    <row r="113" spans="2:13" x14ac:dyDescent="0.2">
      <c r="B113" s="14">
        <v>-40</v>
      </c>
      <c r="C113" s="14">
        <v>10</v>
      </c>
      <c r="D113" s="14">
        <v>6.1</v>
      </c>
      <c r="E113" s="14">
        <v>2981</v>
      </c>
      <c r="F113" s="14">
        <v>2067</v>
      </c>
      <c r="G113" s="14">
        <v>407</v>
      </c>
      <c r="H113" s="14">
        <v>914</v>
      </c>
      <c r="I113" s="14">
        <v>59.218923914676623</v>
      </c>
      <c r="J113" s="14">
        <v>0</v>
      </c>
      <c r="K113" s="14">
        <v>59.218923914676623</v>
      </c>
      <c r="L113" s="39"/>
      <c r="M113" s="39"/>
    </row>
    <row r="115" spans="2:13" x14ac:dyDescent="0.2">
      <c r="B115" s="14" t="s">
        <v>28</v>
      </c>
      <c r="C115" s="14" t="s">
        <v>3</v>
      </c>
      <c r="D115" s="14" t="s">
        <v>5</v>
      </c>
      <c r="E115" s="14" t="s">
        <v>4</v>
      </c>
      <c r="F115" s="14" t="s">
        <v>6</v>
      </c>
      <c r="G115" s="14" t="s">
        <v>8</v>
      </c>
      <c r="H115" s="14" t="s">
        <v>10</v>
      </c>
      <c r="I115" s="14" t="s">
        <v>11</v>
      </c>
      <c r="J115" s="14" t="s">
        <v>35</v>
      </c>
      <c r="K115" s="14" t="s">
        <v>36</v>
      </c>
      <c r="L115" s="39"/>
      <c r="M115" s="39"/>
    </row>
    <row r="116" spans="2:13" x14ac:dyDescent="0.2">
      <c r="B116" s="14">
        <v>100</v>
      </c>
      <c r="C116" s="14">
        <v>11</v>
      </c>
      <c r="D116" s="14">
        <v>2.9</v>
      </c>
      <c r="E116" s="14">
        <v>2417</v>
      </c>
      <c r="F116" s="14">
        <v>2067</v>
      </c>
      <c r="G116" s="14">
        <v>653</v>
      </c>
      <c r="H116" s="14">
        <v>350</v>
      </c>
      <c r="I116" s="14">
        <v>50.881360887005513</v>
      </c>
      <c r="J116" s="14">
        <v>0</v>
      </c>
      <c r="K116" s="14">
        <v>50.881360887005513</v>
      </c>
      <c r="L116" s="39"/>
      <c r="M116" s="39"/>
    </row>
    <row r="117" spans="2:13" x14ac:dyDescent="0.2">
      <c r="B117" s="14">
        <v>80</v>
      </c>
      <c r="C117" s="14">
        <v>11</v>
      </c>
      <c r="D117" s="14">
        <v>3.6</v>
      </c>
      <c r="E117" s="14">
        <v>2492</v>
      </c>
      <c r="F117" s="14">
        <v>2067</v>
      </c>
      <c r="G117" s="14">
        <v>617</v>
      </c>
      <c r="H117" s="14">
        <v>425</v>
      </c>
      <c r="I117" s="14">
        <v>52.567778601006232</v>
      </c>
      <c r="J117" s="14">
        <v>0</v>
      </c>
      <c r="K117" s="14">
        <v>52.567778601006232</v>
      </c>
      <c r="L117" s="39"/>
      <c r="M117" s="39"/>
    </row>
    <row r="118" spans="2:13" x14ac:dyDescent="0.2">
      <c r="B118" s="14">
        <v>60</v>
      </c>
      <c r="C118" s="14">
        <v>11</v>
      </c>
      <c r="D118" s="14">
        <v>4.3</v>
      </c>
      <c r="E118" s="14">
        <v>2584</v>
      </c>
      <c r="F118" s="14">
        <v>2067</v>
      </c>
      <c r="G118" s="14">
        <v>581</v>
      </c>
      <c r="H118" s="14">
        <v>517</v>
      </c>
      <c r="I118" s="14">
        <v>54.269810861878852</v>
      </c>
      <c r="J118" s="14">
        <v>0</v>
      </c>
      <c r="K118" s="14">
        <v>54.269810861878852</v>
      </c>
      <c r="L118" s="39"/>
      <c r="M118" s="39"/>
    </row>
    <row r="119" spans="2:13" x14ac:dyDescent="0.2">
      <c r="B119" s="14">
        <v>40</v>
      </c>
      <c r="C119" s="14">
        <v>11</v>
      </c>
      <c r="D119" s="14">
        <v>4.9000000000000004</v>
      </c>
      <c r="E119" s="14">
        <v>2671</v>
      </c>
      <c r="F119" s="14">
        <v>2067</v>
      </c>
      <c r="G119" s="14">
        <v>546</v>
      </c>
      <c r="H119" s="14">
        <v>604</v>
      </c>
      <c r="I119" s="14">
        <v>55.620738772422634</v>
      </c>
      <c r="J119" s="14">
        <v>0</v>
      </c>
      <c r="K119" s="14">
        <v>55.620738772422634</v>
      </c>
      <c r="L119" s="39"/>
      <c r="M119" s="39"/>
    </row>
    <row r="120" spans="2:13" x14ac:dyDescent="0.2">
      <c r="B120" s="14">
        <v>20</v>
      </c>
      <c r="C120" s="14">
        <v>11</v>
      </c>
      <c r="D120" s="14">
        <v>5.5</v>
      </c>
      <c r="E120" s="14">
        <v>2791</v>
      </c>
      <c r="F120" s="14">
        <v>2067</v>
      </c>
      <c r="G120" s="14">
        <v>512</v>
      </c>
      <c r="H120" s="14">
        <v>724</v>
      </c>
      <c r="I120" s="14">
        <v>57.194771323942945</v>
      </c>
      <c r="J120" s="14">
        <v>0</v>
      </c>
      <c r="K120" s="14">
        <v>57.194771323942945</v>
      </c>
      <c r="L120" s="39"/>
      <c r="M120" s="39"/>
    </row>
    <row r="121" spans="2:13" x14ac:dyDescent="0.2">
      <c r="B121" s="14">
        <v>0</v>
      </c>
      <c r="C121" s="14">
        <v>11</v>
      </c>
      <c r="D121" s="14">
        <v>6.1</v>
      </c>
      <c r="E121" s="14">
        <v>2921</v>
      </c>
      <c r="F121" s="14">
        <v>2067</v>
      </c>
      <c r="G121" s="14">
        <v>476</v>
      </c>
      <c r="H121" s="14">
        <v>854</v>
      </c>
      <c r="I121" s="14">
        <v>58.629157413780099</v>
      </c>
      <c r="J121" s="14">
        <v>0</v>
      </c>
      <c r="K121" s="14">
        <v>58.629157413780099</v>
      </c>
      <c r="L121" s="39"/>
      <c r="M121" s="39"/>
    </row>
    <row r="122" spans="2:13" x14ac:dyDescent="0.2">
      <c r="B122" s="14">
        <v>-20</v>
      </c>
      <c r="C122" s="14">
        <v>11</v>
      </c>
      <c r="D122" s="14">
        <v>6.6</v>
      </c>
      <c r="E122" s="14">
        <v>3073</v>
      </c>
      <c r="F122" s="14">
        <v>2067</v>
      </c>
      <c r="G122" s="14">
        <v>439</v>
      </c>
      <c r="H122" s="14">
        <v>1006</v>
      </c>
      <c r="I122" s="14">
        <v>60.051959614398172</v>
      </c>
      <c r="J122" s="14">
        <v>0</v>
      </c>
      <c r="K122" s="14">
        <v>60.051959614398172</v>
      </c>
      <c r="L122" s="39"/>
      <c r="M122" s="39"/>
    </row>
    <row r="123" spans="2:13" x14ac:dyDescent="0.2">
      <c r="B123" s="14">
        <v>-40</v>
      </c>
      <c r="C123" s="14">
        <v>11</v>
      </c>
      <c r="D123" s="14">
        <v>7.2</v>
      </c>
      <c r="E123" s="14">
        <v>3263</v>
      </c>
      <c r="F123" s="14">
        <v>2067</v>
      </c>
      <c r="G123" s="14">
        <v>407</v>
      </c>
      <c r="H123" s="14">
        <v>1196</v>
      </c>
      <c r="I123" s="14">
        <v>61.554623593047843</v>
      </c>
      <c r="J123" s="14">
        <v>0</v>
      </c>
      <c r="K123" s="14">
        <v>61.554623593047843</v>
      </c>
      <c r="L123" s="39"/>
      <c r="M123" s="39"/>
    </row>
    <row r="125" spans="2:13" x14ac:dyDescent="0.2">
      <c r="B125" s="14" t="s">
        <v>28</v>
      </c>
      <c r="C125" s="14" t="s">
        <v>3</v>
      </c>
      <c r="D125" s="14" t="s">
        <v>5</v>
      </c>
      <c r="E125" s="14" t="s">
        <v>4</v>
      </c>
      <c r="F125" s="14" t="s">
        <v>6</v>
      </c>
      <c r="G125" s="14" t="s">
        <v>8</v>
      </c>
      <c r="H125" s="14" t="s">
        <v>10</v>
      </c>
      <c r="I125" s="14" t="s">
        <v>11</v>
      </c>
      <c r="J125" s="14" t="s">
        <v>35</v>
      </c>
      <c r="K125" s="14" t="s">
        <v>36</v>
      </c>
      <c r="L125" s="39"/>
      <c r="M125" s="39"/>
    </row>
    <row r="126" spans="2:13" x14ac:dyDescent="0.2">
      <c r="B126" s="14">
        <v>100</v>
      </c>
      <c r="C126" s="14">
        <v>12</v>
      </c>
      <c r="D126" s="14">
        <v>4</v>
      </c>
      <c r="E126" s="14">
        <v>2514</v>
      </c>
      <c r="F126" s="14">
        <v>2067</v>
      </c>
      <c r="G126" s="14">
        <v>653</v>
      </c>
      <c r="H126" s="14">
        <v>447</v>
      </c>
      <c r="I126" s="14">
        <v>53.006150462638729</v>
      </c>
      <c r="J126" s="14">
        <v>0</v>
      </c>
      <c r="K126" s="14">
        <v>53.006150462638729</v>
      </c>
      <c r="L126" s="39"/>
      <c r="M126" s="39"/>
    </row>
    <row r="127" spans="2:13" x14ac:dyDescent="0.2">
      <c r="B127" s="14">
        <v>80</v>
      </c>
      <c r="C127" s="14">
        <v>12</v>
      </c>
      <c r="D127" s="14">
        <v>4.8</v>
      </c>
      <c r="E127" s="14">
        <v>2622</v>
      </c>
      <c r="F127" s="14">
        <v>2067</v>
      </c>
      <c r="G127" s="14">
        <v>617</v>
      </c>
      <c r="H127" s="14">
        <v>555</v>
      </c>
      <c r="I127" s="14">
        <v>54.885859662453527</v>
      </c>
      <c r="J127" s="14">
        <v>0</v>
      </c>
      <c r="K127" s="14">
        <v>54.885859662453527</v>
      </c>
      <c r="L127" s="39"/>
      <c r="M127" s="39"/>
    </row>
    <row r="128" spans="2:13" x14ac:dyDescent="0.2">
      <c r="B128" s="14">
        <v>60</v>
      </c>
      <c r="C128" s="14">
        <v>12</v>
      </c>
      <c r="D128" s="14">
        <v>5.4</v>
      </c>
      <c r="E128" s="14">
        <v>2742</v>
      </c>
      <c r="F128" s="14">
        <v>2067</v>
      </c>
      <c r="G128" s="14">
        <v>581</v>
      </c>
      <c r="H128" s="14">
        <v>675</v>
      </c>
      <c r="I128" s="14">
        <v>56.586075456620499</v>
      </c>
      <c r="J128" s="14">
        <v>0</v>
      </c>
      <c r="K128" s="14">
        <v>56.586075456620499</v>
      </c>
      <c r="L128" s="39"/>
      <c r="M128" s="39"/>
    </row>
    <row r="129" spans="2:13" x14ac:dyDescent="0.2">
      <c r="B129" s="14">
        <v>40</v>
      </c>
      <c r="C129" s="14">
        <v>12</v>
      </c>
      <c r="D129" s="14">
        <v>6</v>
      </c>
      <c r="E129" s="14">
        <v>2878</v>
      </c>
      <c r="F129" s="14">
        <v>2067</v>
      </c>
      <c r="G129" s="14">
        <v>546</v>
      </c>
      <c r="H129" s="14">
        <v>811</v>
      </c>
      <c r="I129" s="14">
        <v>58.180417084223123</v>
      </c>
      <c r="J129" s="14">
        <v>0</v>
      </c>
      <c r="K129" s="14">
        <v>58.180417084223123</v>
      </c>
      <c r="L129" s="39"/>
      <c r="M129" s="39"/>
    </row>
    <row r="130" spans="2:13" x14ac:dyDescent="0.2">
      <c r="B130" s="14">
        <v>20</v>
      </c>
      <c r="C130" s="14">
        <v>12</v>
      </c>
      <c r="D130" s="14">
        <v>6.7</v>
      </c>
      <c r="E130" s="14">
        <v>3017</v>
      </c>
      <c r="F130" s="14">
        <v>2067</v>
      </c>
      <c r="G130" s="14">
        <v>510</v>
      </c>
      <c r="H130" s="14">
        <v>950</v>
      </c>
      <c r="I130" s="14">
        <v>59.554472105776952</v>
      </c>
      <c r="J130" s="14">
        <v>0</v>
      </c>
      <c r="K130" s="14">
        <v>59.554472105776952</v>
      </c>
      <c r="L130" s="39"/>
      <c r="M130" s="39"/>
    </row>
    <row r="131" spans="2:13" x14ac:dyDescent="0.2">
      <c r="B131" s="14">
        <v>0</v>
      </c>
      <c r="C131" s="14">
        <v>12</v>
      </c>
      <c r="D131" s="14">
        <v>7.2</v>
      </c>
      <c r="E131" s="14">
        <v>3191</v>
      </c>
      <c r="F131" s="14">
        <v>2067</v>
      </c>
      <c r="G131" s="14">
        <v>476</v>
      </c>
      <c r="H131" s="14">
        <v>1124</v>
      </c>
      <c r="I131" s="14">
        <v>61.015326224660846</v>
      </c>
      <c r="J131" s="14">
        <v>0</v>
      </c>
      <c r="K131" s="14">
        <v>61.015326224660846</v>
      </c>
      <c r="L131" s="39"/>
      <c r="M131" s="39"/>
    </row>
    <row r="132" spans="2:13" x14ac:dyDescent="0.2">
      <c r="B132" s="14">
        <v>-20</v>
      </c>
      <c r="C132" s="14">
        <v>12</v>
      </c>
      <c r="D132" s="14">
        <v>7.8</v>
      </c>
      <c r="E132" s="14">
        <v>3411</v>
      </c>
      <c r="F132" s="14">
        <v>2067</v>
      </c>
      <c r="G132" s="14">
        <v>441</v>
      </c>
      <c r="H132" s="14">
        <v>1344</v>
      </c>
      <c r="I132" s="14">
        <v>62.567985374356134</v>
      </c>
      <c r="J132" s="14">
        <v>0</v>
      </c>
      <c r="K132" s="14">
        <v>62.567985374356134</v>
      </c>
      <c r="L132" s="39"/>
      <c r="M132" s="39"/>
    </row>
    <row r="133" spans="2:13" x14ac:dyDescent="0.2">
      <c r="B133" s="14">
        <v>-40</v>
      </c>
      <c r="C133" s="14">
        <v>12</v>
      </c>
      <c r="D133" s="14">
        <v>8.4</v>
      </c>
      <c r="E133" s="14">
        <v>3651</v>
      </c>
      <c r="F133" s="14">
        <v>2067</v>
      </c>
      <c r="G133" s="14">
        <v>406</v>
      </c>
      <c r="H133" s="14">
        <v>1584</v>
      </c>
      <c r="I133" s="14">
        <v>63.995103545069497</v>
      </c>
      <c r="J133" s="14">
        <v>0</v>
      </c>
      <c r="K133" s="14">
        <v>63.995103545069497</v>
      </c>
      <c r="L133" s="39"/>
      <c r="M133" s="39"/>
    </row>
    <row r="135" spans="2:13" x14ac:dyDescent="0.2">
      <c r="B135" s="14" t="s">
        <v>28</v>
      </c>
      <c r="C135" s="14" t="s">
        <v>3</v>
      </c>
      <c r="D135" s="14" t="s">
        <v>5</v>
      </c>
      <c r="E135" s="14" t="s">
        <v>4</v>
      </c>
      <c r="F135" s="14" t="s">
        <v>6</v>
      </c>
      <c r="G135" s="14" t="s">
        <v>8</v>
      </c>
      <c r="H135" s="14" t="s">
        <v>10</v>
      </c>
      <c r="I135" s="14" t="s">
        <v>11</v>
      </c>
      <c r="J135" s="14" t="s">
        <v>35</v>
      </c>
      <c r="K135" s="14" t="s">
        <v>36</v>
      </c>
      <c r="L135" s="39"/>
      <c r="M135" s="39"/>
    </row>
    <row r="136" spans="2:13" x14ac:dyDescent="0.2">
      <c r="B136" s="14">
        <v>100</v>
      </c>
      <c r="C136" s="14">
        <v>13</v>
      </c>
      <c r="D136" s="14">
        <v>5</v>
      </c>
      <c r="E136" s="14">
        <v>2625</v>
      </c>
      <c r="F136" s="14">
        <v>2067</v>
      </c>
      <c r="G136" s="14">
        <v>653</v>
      </c>
      <c r="H136" s="14">
        <v>558</v>
      </c>
      <c r="I136" s="14">
        <v>54.932683978751569</v>
      </c>
      <c r="J136" s="14">
        <v>0</v>
      </c>
      <c r="K136" s="14">
        <v>54.932683978751569</v>
      </c>
      <c r="L136" s="39"/>
      <c r="M136" s="39"/>
    </row>
    <row r="137" spans="2:13" x14ac:dyDescent="0.2">
      <c r="B137" s="14">
        <v>80</v>
      </c>
      <c r="C137" s="14">
        <v>13</v>
      </c>
      <c r="D137" s="14">
        <v>5.8</v>
      </c>
      <c r="E137" s="14">
        <v>2736</v>
      </c>
      <c r="F137" s="14">
        <v>2067</v>
      </c>
      <c r="G137" s="14">
        <v>617</v>
      </c>
      <c r="H137" s="14">
        <v>669</v>
      </c>
      <c r="I137" s="14">
        <v>56.508522355356462</v>
      </c>
      <c r="J137" s="14">
        <v>0</v>
      </c>
      <c r="K137" s="14">
        <v>56.508522355356462</v>
      </c>
      <c r="L137" s="39"/>
      <c r="M137" s="39"/>
    </row>
    <row r="138" spans="2:13" x14ac:dyDescent="0.2">
      <c r="B138" s="14">
        <v>60</v>
      </c>
      <c r="C138" s="14">
        <v>13</v>
      </c>
      <c r="D138" s="14">
        <v>6.4</v>
      </c>
      <c r="E138" s="14">
        <v>2907</v>
      </c>
      <c r="F138" s="14">
        <v>2067</v>
      </c>
      <c r="G138" s="14">
        <v>581</v>
      </c>
      <c r="H138" s="14">
        <v>840</v>
      </c>
      <c r="I138" s="14">
        <v>58.485585721237634</v>
      </c>
      <c r="J138" s="14">
        <v>0</v>
      </c>
      <c r="K138" s="14">
        <v>58.485585721237634</v>
      </c>
      <c r="L138" s="39"/>
      <c r="M138" s="39"/>
    </row>
    <row r="139" spans="2:13" x14ac:dyDescent="0.2">
      <c r="B139" s="14">
        <v>40</v>
      </c>
      <c r="C139" s="14">
        <v>13</v>
      </c>
      <c r="D139" s="14">
        <v>7.1</v>
      </c>
      <c r="E139" s="14">
        <v>3099</v>
      </c>
      <c r="F139" s="14">
        <v>2067</v>
      </c>
      <c r="G139" s="14">
        <v>546</v>
      </c>
      <c r="H139" s="14">
        <v>1032</v>
      </c>
      <c r="I139" s="14">
        <v>60.273593945823848</v>
      </c>
      <c r="J139" s="14">
        <v>0</v>
      </c>
      <c r="K139" s="14">
        <v>60.273593945823848</v>
      </c>
      <c r="L139" s="39"/>
      <c r="M139" s="39"/>
    </row>
    <row r="140" spans="2:13" x14ac:dyDescent="0.2">
      <c r="B140" s="14">
        <v>20</v>
      </c>
      <c r="C140" s="14">
        <v>13</v>
      </c>
      <c r="D140" s="14">
        <v>7.7</v>
      </c>
      <c r="E140" s="14">
        <v>3301</v>
      </c>
      <c r="F140" s="14">
        <v>2067</v>
      </c>
      <c r="G140" s="14">
        <v>510</v>
      </c>
      <c r="H140" s="14">
        <v>1234</v>
      </c>
      <c r="I140" s="14">
        <v>61.826303193944455</v>
      </c>
      <c r="J140" s="14">
        <v>0</v>
      </c>
      <c r="K140" s="14">
        <v>61.826303193944455</v>
      </c>
      <c r="L140" s="39"/>
      <c r="M140" s="39"/>
    </row>
    <row r="141" spans="2:13" x14ac:dyDescent="0.2">
      <c r="B141" s="14">
        <v>0</v>
      </c>
      <c r="C141" s="14">
        <v>13</v>
      </c>
      <c r="D141" s="14">
        <v>8.3000000000000007</v>
      </c>
      <c r="E141" s="14">
        <v>3499</v>
      </c>
      <c r="F141" s="14">
        <v>2067</v>
      </c>
      <c r="G141" s="14">
        <v>476</v>
      </c>
      <c r="H141" s="14">
        <v>1432</v>
      </c>
      <c r="I141" s="14">
        <v>63.118860359436731</v>
      </c>
      <c r="J141" s="14">
        <v>0</v>
      </c>
      <c r="K141" s="14">
        <v>63.118860359436731</v>
      </c>
      <c r="L141" s="39"/>
      <c r="M141" s="39"/>
    </row>
    <row r="142" spans="2:13" x14ac:dyDescent="0.2">
      <c r="B142" s="14">
        <v>-20</v>
      </c>
      <c r="C142" s="14">
        <v>13</v>
      </c>
      <c r="D142" s="14">
        <v>8.9</v>
      </c>
      <c r="E142" s="14">
        <v>3785</v>
      </c>
      <c r="F142" s="14">
        <v>2067</v>
      </c>
      <c r="G142" s="14">
        <v>441</v>
      </c>
      <c r="H142" s="14">
        <v>1718</v>
      </c>
      <c r="I142" s="14">
        <v>64.700463189904468</v>
      </c>
      <c r="J142" s="14">
        <v>0</v>
      </c>
      <c r="K142" s="14">
        <v>64.700463189904468</v>
      </c>
      <c r="L142" s="39"/>
      <c r="M142" s="39"/>
    </row>
    <row r="143" spans="2:13" x14ac:dyDescent="0.2">
      <c r="B143" s="14">
        <v>-40</v>
      </c>
      <c r="C143" s="14">
        <v>13</v>
      </c>
      <c r="D143" s="14">
        <v>9.4</v>
      </c>
      <c r="E143" s="14">
        <v>4110</v>
      </c>
      <c r="F143" s="14">
        <v>2067</v>
      </c>
      <c r="G143" s="14">
        <v>407</v>
      </c>
      <c r="H143" s="14">
        <v>2043</v>
      </c>
      <c r="I143" s="14">
        <v>66.205367332648962</v>
      </c>
      <c r="J143" s="14">
        <v>0</v>
      </c>
      <c r="K143" s="14">
        <v>66.205367332648962</v>
      </c>
      <c r="L143" s="39"/>
      <c r="M143" s="39"/>
    </row>
    <row r="145" spans="2:13" x14ac:dyDescent="0.2">
      <c r="B145" s="14" t="s">
        <v>28</v>
      </c>
      <c r="C145" s="14" t="s">
        <v>3</v>
      </c>
      <c r="D145" s="14" t="s">
        <v>5</v>
      </c>
      <c r="E145" s="14" t="s">
        <v>4</v>
      </c>
      <c r="F145" s="14" t="s">
        <v>6</v>
      </c>
      <c r="G145" s="14" t="s">
        <v>8</v>
      </c>
      <c r="H145" s="14" t="s">
        <v>10</v>
      </c>
      <c r="I145" s="14" t="s">
        <v>11</v>
      </c>
      <c r="J145" s="14" t="s">
        <v>35</v>
      </c>
      <c r="K145" s="14" t="s">
        <v>36</v>
      </c>
      <c r="L145" s="39"/>
      <c r="M145" s="39"/>
    </row>
    <row r="146" spans="2:13" x14ac:dyDescent="0.2">
      <c r="B146" s="14">
        <v>100</v>
      </c>
      <c r="C146" s="14">
        <v>14</v>
      </c>
      <c r="D146" s="14">
        <v>6.1</v>
      </c>
      <c r="E146" s="14">
        <v>2800</v>
      </c>
      <c r="F146" s="14">
        <v>2067</v>
      </c>
      <c r="G146" s="14">
        <v>653</v>
      </c>
      <c r="H146" s="14">
        <v>733</v>
      </c>
      <c r="I146" s="14">
        <v>57.302079492822557</v>
      </c>
      <c r="J146" s="14">
        <v>0</v>
      </c>
      <c r="K146" s="14">
        <v>57.302079492822557</v>
      </c>
      <c r="L146" s="39"/>
      <c r="M146" s="39"/>
    </row>
    <row r="147" spans="2:13" x14ac:dyDescent="0.2">
      <c r="B147" s="14">
        <v>80</v>
      </c>
      <c r="C147" s="14">
        <v>14</v>
      </c>
      <c r="D147" s="14">
        <v>6.9</v>
      </c>
      <c r="E147" s="14">
        <v>2958</v>
      </c>
      <c r="F147" s="14">
        <v>2067</v>
      </c>
      <c r="G147" s="14">
        <v>616</v>
      </c>
      <c r="H147" s="14">
        <v>891</v>
      </c>
      <c r="I147" s="14">
        <v>58.997554080737501</v>
      </c>
      <c r="J147" s="14">
        <v>0</v>
      </c>
      <c r="K147" s="14">
        <v>58.997554080737501</v>
      </c>
      <c r="L147" s="39"/>
      <c r="M147" s="39"/>
    </row>
    <row r="148" spans="2:13" x14ac:dyDescent="0.2">
      <c r="B148" s="14">
        <v>60</v>
      </c>
      <c r="C148" s="14">
        <v>14</v>
      </c>
      <c r="D148" s="14">
        <v>7.6</v>
      </c>
      <c r="E148" s="14">
        <v>3157</v>
      </c>
      <c r="F148" s="14">
        <v>2067</v>
      </c>
      <c r="G148" s="14">
        <v>582</v>
      </c>
      <c r="H148" s="14">
        <v>1090</v>
      </c>
      <c r="I148" s="14">
        <v>60.748529958812476</v>
      </c>
      <c r="J148" s="14">
        <v>0</v>
      </c>
      <c r="K148" s="14">
        <v>60.748529958812476</v>
      </c>
      <c r="L148" s="39"/>
      <c r="M148" s="39"/>
    </row>
    <row r="149" spans="2:13" x14ac:dyDescent="0.2">
      <c r="B149" s="14">
        <v>40</v>
      </c>
      <c r="C149" s="14">
        <v>14</v>
      </c>
      <c r="D149" s="14">
        <v>8.1999999999999993</v>
      </c>
      <c r="E149" s="14">
        <v>3391</v>
      </c>
      <c r="F149" s="14">
        <v>2067</v>
      </c>
      <c r="G149" s="14">
        <v>546</v>
      </c>
      <c r="H149" s="14">
        <v>1324</v>
      </c>
      <c r="I149" s="14">
        <v>62.43775970207362</v>
      </c>
      <c r="J149" s="14">
        <v>0</v>
      </c>
      <c r="K149" s="14">
        <v>62.43775970207362</v>
      </c>
      <c r="L149" s="39"/>
      <c r="M149" s="39"/>
    </row>
    <row r="150" spans="2:13" x14ac:dyDescent="0.2">
      <c r="B150" s="14">
        <v>20</v>
      </c>
      <c r="C150" s="14">
        <v>14</v>
      </c>
      <c r="D150" s="14">
        <v>8.8000000000000007</v>
      </c>
      <c r="E150" s="14">
        <v>3666</v>
      </c>
      <c r="F150" s="14">
        <v>2067</v>
      </c>
      <c r="G150" s="14">
        <v>511</v>
      </c>
      <c r="H150" s="14">
        <v>1599</v>
      </c>
      <c r="I150" s="14">
        <v>64.076969274924693</v>
      </c>
      <c r="J150" s="14">
        <v>0</v>
      </c>
      <c r="K150" s="14">
        <v>64.076969274924693</v>
      </c>
      <c r="L150" s="39"/>
      <c r="M150" s="39"/>
    </row>
    <row r="151" spans="2:13" x14ac:dyDescent="0.2">
      <c r="B151" s="14">
        <v>0</v>
      </c>
      <c r="C151" s="14">
        <v>14</v>
      </c>
      <c r="D151" s="14">
        <v>9.4</v>
      </c>
      <c r="E151" s="14">
        <v>3963</v>
      </c>
      <c r="F151" s="14">
        <v>2067</v>
      </c>
      <c r="G151" s="14">
        <v>475</v>
      </c>
      <c r="H151" s="14">
        <v>1896</v>
      </c>
      <c r="I151" s="14">
        <v>65.55676666004095</v>
      </c>
      <c r="J151" s="14">
        <v>0</v>
      </c>
      <c r="K151" s="14">
        <v>65.55676666004095</v>
      </c>
      <c r="L151" s="39"/>
      <c r="M151" s="39"/>
    </row>
    <row r="152" spans="2:13" x14ac:dyDescent="0.2">
      <c r="B152" s="14">
        <v>-20</v>
      </c>
      <c r="C152" s="14">
        <v>14</v>
      </c>
      <c r="D152" s="14">
        <v>10</v>
      </c>
      <c r="E152" s="14">
        <v>4309</v>
      </c>
      <c r="F152" s="14">
        <v>2067</v>
      </c>
      <c r="G152" s="14">
        <v>441</v>
      </c>
      <c r="H152" s="14">
        <v>2242</v>
      </c>
      <c r="I152" s="14">
        <v>67.012712165179082</v>
      </c>
      <c r="J152" s="14">
        <v>0</v>
      </c>
      <c r="K152" s="14">
        <v>67.012712165179082</v>
      </c>
      <c r="L152" s="39"/>
      <c r="M152" s="39"/>
    </row>
    <row r="153" spans="2:13" x14ac:dyDescent="0.2">
      <c r="B153" s="14">
        <v>-40</v>
      </c>
      <c r="C153" s="14">
        <v>14</v>
      </c>
      <c r="D153" s="14">
        <v>10.6</v>
      </c>
      <c r="E153" s="14">
        <v>4773</v>
      </c>
      <c r="F153" s="14">
        <v>2067</v>
      </c>
      <c r="G153" s="14">
        <v>406</v>
      </c>
      <c r="H153" s="14">
        <v>2706</v>
      </c>
      <c r="I153" s="14">
        <v>68.646555845232086</v>
      </c>
      <c r="J153" s="14">
        <v>0</v>
      </c>
      <c r="K153" s="14">
        <v>68.646555845232086</v>
      </c>
      <c r="L153" s="39"/>
      <c r="M153" s="39"/>
    </row>
    <row r="155" spans="2:13" x14ac:dyDescent="0.2">
      <c r="B155" s="14" t="s">
        <v>28</v>
      </c>
      <c r="C155" s="14" t="s">
        <v>3</v>
      </c>
      <c r="D155" s="14" t="s">
        <v>5</v>
      </c>
      <c r="E155" s="14" t="s">
        <v>4</v>
      </c>
      <c r="F155" s="14" t="s">
        <v>6</v>
      </c>
      <c r="G155" s="14" t="s">
        <v>8</v>
      </c>
      <c r="H155" s="14" t="s">
        <v>10</v>
      </c>
      <c r="I155" s="14" t="s">
        <v>11</v>
      </c>
      <c r="J155" s="14" t="s">
        <v>35</v>
      </c>
      <c r="K155" s="14" t="s">
        <v>36</v>
      </c>
      <c r="L155" s="39"/>
      <c r="M155" s="39"/>
    </row>
    <row r="156" spans="2:13" x14ac:dyDescent="0.2">
      <c r="B156" s="14">
        <v>100</v>
      </c>
      <c r="C156" s="14">
        <v>15</v>
      </c>
      <c r="D156" s="14">
        <v>7</v>
      </c>
      <c r="E156" s="14">
        <v>2955</v>
      </c>
      <c r="F156" s="14">
        <v>2067</v>
      </c>
      <c r="G156" s="14">
        <v>653</v>
      </c>
      <c r="H156" s="14">
        <v>888</v>
      </c>
      <c r="I156" s="14">
        <v>58.96825931557202</v>
      </c>
      <c r="J156" s="14">
        <v>0</v>
      </c>
      <c r="K156" s="14">
        <v>58.96825931557202</v>
      </c>
      <c r="L156" s="39"/>
      <c r="M156" s="39"/>
    </row>
    <row r="157" spans="2:13" x14ac:dyDescent="0.2">
      <c r="B157" s="14">
        <v>80</v>
      </c>
      <c r="C157" s="14">
        <v>15</v>
      </c>
      <c r="D157" s="14">
        <v>7.86</v>
      </c>
      <c r="E157" s="14">
        <v>3172</v>
      </c>
      <c r="F157" s="14">
        <v>2067</v>
      </c>
      <c r="G157" s="14">
        <v>617</v>
      </c>
      <c r="H157" s="14">
        <v>1105</v>
      </c>
      <c r="I157" s="14">
        <v>60.867245560422589</v>
      </c>
      <c r="J157" s="14">
        <v>0</v>
      </c>
      <c r="K157" s="14">
        <v>60.867245560422589</v>
      </c>
      <c r="L157" s="39"/>
      <c r="M157" s="39"/>
    </row>
    <row r="158" spans="2:13" x14ac:dyDescent="0.2">
      <c r="B158" s="14">
        <v>60</v>
      </c>
      <c r="C158" s="14">
        <v>15</v>
      </c>
      <c r="D158" s="14">
        <v>8.5</v>
      </c>
      <c r="E158" s="14">
        <v>3450</v>
      </c>
      <c r="F158" s="14">
        <v>2067</v>
      </c>
      <c r="G158" s="14">
        <v>581</v>
      </c>
      <c r="H158" s="14">
        <v>1383</v>
      </c>
      <c r="I158" s="14">
        <v>62.816443602186212</v>
      </c>
      <c r="J158" s="14">
        <v>0</v>
      </c>
      <c r="K158" s="14">
        <v>62.816443602186212</v>
      </c>
      <c r="L158" s="39"/>
      <c r="M158" s="39"/>
    </row>
    <row r="159" spans="2:13" x14ac:dyDescent="0.2">
      <c r="B159" s="14">
        <v>40</v>
      </c>
      <c r="C159" s="14">
        <v>15</v>
      </c>
      <c r="D159" s="14">
        <v>9.1999999999999993</v>
      </c>
      <c r="E159" s="14">
        <v>3741</v>
      </c>
      <c r="F159" s="14">
        <v>2067</v>
      </c>
      <c r="G159" s="14">
        <v>547</v>
      </c>
      <c r="H159" s="14">
        <v>1674</v>
      </c>
      <c r="I159" s="14">
        <v>64.475109073144822</v>
      </c>
      <c r="J159" s="14">
        <v>0</v>
      </c>
      <c r="K159" s="14">
        <v>64.475109073144822</v>
      </c>
      <c r="L159" s="39"/>
      <c r="M159" s="39"/>
    </row>
    <row r="160" spans="2:13" x14ac:dyDescent="0.2">
      <c r="B160" s="14">
        <v>20</v>
      </c>
      <c r="C160" s="14">
        <v>15</v>
      </c>
      <c r="D160" s="14">
        <v>9.8000000000000007</v>
      </c>
      <c r="E160" s="14">
        <v>4080</v>
      </c>
      <c r="F160" s="14">
        <v>2067</v>
      </c>
      <c r="G160" s="14">
        <v>511</v>
      </c>
      <c r="H160" s="14">
        <v>2013</v>
      </c>
      <c r="I160" s="14">
        <v>66.076875497773088</v>
      </c>
      <c r="J160" s="14">
        <v>0</v>
      </c>
      <c r="K160" s="14">
        <v>66.076875497773088</v>
      </c>
      <c r="L160" s="39"/>
      <c r="M160" s="39"/>
    </row>
    <row r="161" spans="2:15" x14ac:dyDescent="0.2">
      <c r="B161" s="14">
        <v>0</v>
      </c>
      <c r="C161" s="14">
        <v>15</v>
      </c>
      <c r="D161" s="14">
        <v>10.4</v>
      </c>
      <c r="E161" s="14">
        <v>4480</v>
      </c>
      <c r="F161" s="14">
        <v>2067</v>
      </c>
      <c r="G161" s="14">
        <v>476</v>
      </c>
      <c r="H161" s="14">
        <v>2413</v>
      </c>
      <c r="I161" s="14">
        <v>67.651146438175715</v>
      </c>
      <c r="J161" s="14">
        <v>0</v>
      </c>
      <c r="K161" s="14">
        <v>67.651146438175715</v>
      </c>
      <c r="L161" s="39"/>
      <c r="M161" s="39"/>
    </row>
    <row r="162" spans="2:15" x14ac:dyDescent="0.2">
      <c r="B162" s="14">
        <v>-20</v>
      </c>
      <c r="C162" s="14">
        <v>15</v>
      </c>
      <c r="D162" s="14">
        <v>11</v>
      </c>
      <c r="E162" s="14">
        <v>4928</v>
      </c>
      <c r="F162" s="14">
        <v>2067</v>
      </c>
      <c r="G162" s="14">
        <v>441</v>
      </c>
      <c r="H162" s="14">
        <v>2861</v>
      </c>
      <c r="I162" s="14">
        <v>69.130357156105248</v>
      </c>
      <c r="J162" s="14">
        <v>0</v>
      </c>
      <c r="K162" s="14">
        <v>69.130357156105248</v>
      </c>
      <c r="L162" s="39"/>
      <c r="M162" s="39"/>
    </row>
    <row r="163" spans="2:15" x14ac:dyDescent="0.2">
      <c r="B163" s="14">
        <v>-40</v>
      </c>
      <c r="C163" s="14">
        <v>15</v>
      </c>
      <c r="D163" s="14">
        <v>11.6</v>
      </c>
      <c r="E163" s="14">
        <v>5349</v>
      </c>
      <c r="F163" s="14">
        <v>2067</v>
      </c>
      <c r="G163" s="14">
        <v>406</v>
      </c>
      <c r="H163" s="14">
        <v>3282</v>
      </c>
      <c r="I163" s="14">
        <v>70.322771534341484</v>
      </c>
      <c r="J163" s="14">
        <v>0</v>
      </c>
      <c r="K163" s="14">
        <v>70.322771534341484</v>
      </c>
      <c r="L163" s="39"/>
      <c r="M163" s="39"/>
    </row>
    <row r="165" spans="2:15" x14ac:dyDescent="0.2">
      <c r="B165" s="14" t="s">
        <v>28</v>
      </c>
      <c r="C165" s="14" t="s">
        <v>3</v>
      </c>
      <c r="D165" s="14" t="s">
        <v>5</v>
      </c>
      <c r="E165" s="14" t="s">
        <v>4</v>
      </c>
      <c r="F165" s="14" t="s">
        <v>6</v>
      </c>
      <c r="G165" s="14" t="s">
        <v>8</v>
      </c>
      <c r="H165" s="14" t="s">
        <v>10</v>
      </c>
      <c r="I165" s="14" t="s">
        <v>11</v>
      </c>
      <c r="J165" s="14" t="s">
        <v>35</v>
      </c>
      <c r="K165" s="14" t="s">
        <v>36</v>
      </c>
      <c r="L165" s="39" t="s">
        <v>95</v>
      </c>
      <c r="M165" s="39" t="s">
        <v>96</v>
      </c>
      <c r="N165" s="39" t="s">
        <v>97</v>
      </c>
      <c r="O165" s="39" t="s">
        <v>93</v>
      </c>
    </row>
    <row r="166" spans="2:15" x14ac:dyDescent="0.2">
      <c r="B166" s="14">
        <v>100</v>
      </c>
      <c r="C166" s="14">
        <v>16</v>
      </c>
      <c r="D166" s="14">
        <v>8.1</v>
      </c>
      <c r="E166" s="14">
        <v>2171</v>
      </c>
      <c r="F166" s="14">
        <v>2067</v>
      </c>
      <c r="G166" s="14">
        <v>654</v>
      </c>
      <c r="H166" s="14">
        <v>104</v>
      </c>
      <c r="I166" s="14">
        <v>40.340666785975607</v>
      </c>
      <c r="J166" s="14">
        <v>21</v>
      </c>
      <c r="K166" s="14">
        <v>61.340666785975607</v>
      </c>
      <c r="L166" s="39">
        <f>H166/8</f>
        <v>13</v>
      </c>
      <c r="M166" s="39">
        <f>10*LOG10(L166*830/1024)</f>
        <v>10.227214880430989</v>
      </c>
      <c r="N166">
        <f>E$258*M166+F$258</f>
        <v>8.5090838996591174</v>
      </c>
      <c r="O166">
        <f>N166-D166</f>
        <v>0.40908389965911773</v>
      </c>
    </row>
    <row r="167" spans="2:15" x14ac:dyDescent="0.2">
      <c r="B167" s="14">
        <v>80</v>
      </c>
      <c r="C167" s="14">
        <v>16</v>
      </c>
      <c r="D167" s="14">
        <v>8.9</v>
      </c>
      <c r="E167" s="14">
        <v>2186</v>
      </c>
      <c r="F167" s="14">
        <v>2067</v>
      </c>
      <c r="G167" s="14">
        <v>617</v>
      </c>
      <c r="H167" s="14">
        <v>119</v>
      </c>
      <c r="I167" s="14">
        <v>41.510939227850614</v>
      </c>
      <c r="J167" s="14">
        <v>21</v>
      </c>
      <c r="K167" s="14">
        <v>62.510939227850614</v>
      </c>
      <c r="L167" s="39">
        <f t="shared" ref="L167:L173" si="0">H167/8</f>
        <v>14.875</v>
      </c>
      <c r="M167" s="39">
        <f t="shared" ref="M167:M173" si="1">10*LOG10(L167*830/1024)</f>
        <v>10.812351101368492</v>
      </c>
      <c r="N167">
        <f t="shared" ref="N167:N173" si="2">E$258*M167+F$258</f>
        <v>9.0736921392796379</v>
      </c>
      <c r="O167">
        <f t="shared" ref="O167:O173" si="3">N167-D167</f>
        <v>0.17369213927963756</v>
      </c>
    </row>
    <row r="168" spans="2:15" x14ac:dyDescent="0.2">
      <c r="B168" s="14">
        <v>60</v>
      </c>
      <c r="C168" s="14">
        <v>16</v>
      </c>
      <c r="D168" s="14">
        <v>9.6</v>
      </c>
      <c r="E168" s="14">
        <v>2204</v>
      </c>
      <c r="F168" s="14">
        <v>2067</v>
      </c>
      <c r="G168" s="14">
        <v>582</v>
      </c>
      <c r="H168" s="14">
        <v>137</v>
      </c>
      <c r="I168" s="14">
        <v>42.73441134312813</v>
      </c>
      <c r="J168" s="14">
        <v>21</v>
      </c>
      <c r="K168" s="14">
        <v>63.73441134312813</v>
      </c>
      <c r="L168" s="39">
        <f t="shared" si="0"/>
        <v>17.125</v>
      </c>
      <c r="M168" s="39">
        <f t="shared" si="1"/>
        <v>11.424087159007252</v>
      </c>
      <c r="N168">
        <f t="shared" si="2"/>
        <v>9.6639670295649012</v>
      </c>
      <c r="O168">
        <f t="shared" si="3"/>
        <v>6.3967029564901523E-2</v>
      </c>
    </row>
    <row r="169" spans="2:15" x14ac:dyDescent="0.2">
      <c r="B169" s="14">
        <v>40</v>
      </c>
      <c r="C169" s="14">
        <v>16</v>
      </c>
      <c r="D169" s="14">
        <v>10.199999999999999</v>
      </c>
      <c r="E169" s="14">
        <v>2227</v>
      </c>
      <c r="F169" s="14">
        <v>2067</v>
      </c>
      <c r="G169" s="14">
        <v>546</v>
      </c>
      <c r="H169" s="14">
        <v>160</v>
      </c>
      <c r="I169" s="14">
        <v>44.082399653118493</v>
      </c>
      <c r="J169" s="14">
        <v>21</v>
      </c>
      <c r="K169" s="14">
        <v>65.0823996531185</v>
      </c>
      <c r="L169" s="39">
        <f t="shared" si="0"/>
        <v>20</v>
      </c>
      <c r="M169" s="39">
        <f t="shared" si="1"/>
        <v>12.098081314002432</v>
      </c>
      <c r="N169">
        <f t="shared" si="2"/>
        <v>10.314315853906427</v>
      </c>
      <c r="O169">
        <f t="shared" si="3"/>
        <v>0.11431585390642773</v>
      </c>
    </row>
    <row r="170" spans="2:15" x14ac:dyDescent="0.2">
      <c r="B170" s="14">
        <v>20</v>
      </c>
      <c r="C170" s="14">
        <v>16</v>
      </c>
      <c r="D170" s="14">
        <v>10.9</v>
      </c>
      <c r="E170" s="14">
        <v>2251</v>
      </c>
      <c r="F170" s="14">
        <v>2067</v>
      </c>
      <c r="G170" s="14">
        <v>511</v>
      </c>
      <c r="H170" s="14">
        <v>184</v>
      </c>
      <c r="I170" s="14">
        <v>45.296356460190729</v>
      </c>
      <c r="J170" s="14">
        <v>21</v>
      </c>
      <c r="K170" s="14">
        <v>66.296356460190736</v>
      </c>
      <c r="L170" s="39">
        <f t="shared" si="0"/>
        <v>23</v>
      </c>
      <c r="M170" s="39">
        <f t="shared" si="1"/>
        <v>12.70505971753855</v>
      </c>
      <c r="N170">
        <f t="shared" si="2"/>
        <v>10.9</v>
      </c>
      <c r="O170">
        <f t="shared" si="3"/>
        <v>0</v>
      </c>
    </row>
    <row r="171" spans="2:15" x14ac:dyDescent="0.2">
      <c r="B171" s="14">
        <v>0</v>
      </c>
      <c r="C171" s="14">
        <v>16</v>
      </c>
      <c r="D171" s="14">
        <v>11.5</v>
      </c>
      <c r="E171" s="14">
        <v>2279</v>
      </c>
      <c r="F171" s="14">
        <v>2067</v>
      </c>
      <c r="G171" s="14">
        <v>476</v>
      </c>
      <c r="H171" s="14">
        <v>212</v>
      </c>
      <c r="I171" s="14">
        <v>46.526717218575023</v>
      </c>
      <c r="J171" s="14">
        <v>21</v>
      </c>
      <c r="K171" s="14">
        <v>67.526717218575016</v>
      </c>
      <c r="L171" s="39">
        <f t="shared" si="0"/>
        <v>26.5</v>
      </c>
      <c r="M171" s="39">
        <f t="shared" si="1"/>
        <v>13.320240096730698</v>
      </c>
      <c r="N171">
        <f t="shared" si="2"/>
        <v>11.493598376781843</v>
      </c>
      <c r="O171">
        <f t="shared" si="3"/>
        <v>-6.4016232181565158E-3</v>
      </c>
    </row>
    <row r="172" spans="2:15" x14ac:dyDescent="0.2">
      <c r="B172" s="14">
        <v>-20</v>
      </c>
      <c r="C172" s="14">
        <v>16</v>
      </c>
      <c r="D172" s="14">
        <v>12.1</v>
      </c>
      <c r="E172" s="14">
        <v>2314</v>
      </c>
      <c r="F172" s="14">
        <v>2067</v>
      </c>
      <c r="G172" s="14">
        <v>441</v>
      </c>
      <c r="H172" s="14">
        <v>247</v>
      </c>
      <c r="I172" s="14">
        <v>47.853939065193316</v>
      </c>
      <c r="J172" s="14">
        <v>21</v>
      </c>
      <c r="K172" s="14">
        <v>68.853939065193316</v>
      </c>
      <c r="L172" s="39">
        <f t="shared" si="0"/>
        <v>30.875</v>
      </c>
      <c r="M172" s="39">
        <f t="shared" si="1"/>
        <v>13.983851020039841</v>
      </c>
      <c r="N172">
        <f t="shared" si="2"/>
        <v>12.133928238095526</v>
      </c>
      <c r="O172">
        <f t="shared" si="3"/>
        <v>3.3928238095526808E-2</v>
      </c>
    </row>
    <row r="173" spans="2:15" x14ac:dyDescent="0.2">
      <c r="B173" s="14">
        <v>-40</v>
      </c>
      <c r="C173" s="14">
        <v>16</v>
      </c>
      <c r="D173" s="14">
        <v>12.7</v>
      </c>
      <c r="E173" s="14">
        <v>2360</v>
      </c>
      <c r="F173" s="14">
        <v>2067</v>
      </c>
      <c r="G173" s="14">
        <v>406</v>
      </c>
      <c r="H173" s="14">
        <v>293</v>
      </c>
      <c r="I173" s="14">
        <v>49.337352407082193</v>
      </c>
      <c r="J173" s="14">
        <v>21</v>
      </c>
      <c r="K173" s="14">
        <v>70.337352407082193</v>
      </c>
      <c r="L173" s="39">
        <f t="shared" si="0"/>
        <v>36.625</v>
      </c>
      <c r="M173" s="39">
        <f t="shared" si="1"/>
        <v>14.725557690984278</v>
      </c>
      <c r="N173">
        <f t="shared" si="2"/>
        <v>12.849614061006605</v>
      </c>
      <c r="O173">
        <f t="shared" si="3"/>
        <v>0.14961406100660568</v>
      </c>
    </row>
    <row r="175" spans="2:15" x14ac:dyDescent="0.2">
      <c r="B175" s="14" t="s">
        <v>28</v>
      </c>
      <c r="C175" s="14" t="s">
        <v>3</v>
      </c>
      <c r="D175" s="14" t="s">
        <v>5</v>
      </c>
      <c r="E175" s="14" t="s">
        <v>4</v>
      </c>
      <c r="F175" s="14" t="s">
        <v>6</v>
      </c>
      <c r="G175" s="14" t="s">
        <v>8</v>
      </c>
      <c r="H175" s="14" t="s">
        <v>10</v>
      </c>
      <c r="I175" s="14" t="s">
        <v>11</v>
      </c>
      <c r="J175" s="14" t="s">
        <v>35</v>
      </c>
      <c r="K175" s="14" t="s">
        <v>36</v>
      </c>
      <c r="L175" s="39" t="s">
        <v>95</v>
      </c>
      <c r="M175" s="39" t="s">
        <v>96</v>
      </c>
      <c r="N175" s="39" t="s">
        <v>97</v>
      </c>
      <c r="O175" s="39" t="s">
        <v>93</v>
      </c>
    </row>
    <row r="176" spans="2:15" x14ac:dyDescent="0.2">
      <c r="B176" s="14">
        <v>100</v>
      </c>
      <c r="C176" s="14">
        <v>17</v>
      </c>
      <c r="D176" s="14">
        <v>9.3000000000000007</v>
      </c>
      <c r="E176" s="14">
        <v>2196</v>
      </c>
      <c r="F176" s="14">
        <v>2067</v>
      </c>
      <c r="G176" s="14">
        <v>653</v>
      </c>
      <c r="H176" s="14">
        <v>129</v>
      </c>
      <c r="I176" s="14">
        <v>42.211794205984972</v>
      </c>
      <c r="J176" s="14">
        <v>21</v>
      </c>
      <c r="K176" s="14">
        <v>63.211794205984972</v>
      </c>
      <c r="L176" s="39">
        <f>H176/8</f>
        <v>16.125</v>
      </c>
      <c r="M176" s="39">
        <f>10*LOG10(L176*830/1024)</f>
        <v>11.162778590435673</v>
      </c>
      <c r="N176">
        <f>E$258*M176+F$258</f>
        <v>9.4118257919867965</v>
      </c>
      <c r="O176">
        <f>N176-D176</f>
        <v>0.11182579198679576</v>
      </c>
    </row>
    <row r="177" spans="2:15" x14ac:dyDescent="0.2">
      <c r="B177" s="14">
        <v>80</v>
      </c>
      <c r="C177" s="14">
        <v>17</v>
      </c>
      <c r="D177" s="14">
        <v>10.1</v>
      </c>
      <c r="E177" s="14">
        <v>2219</v>
      </c>
      <c r="F177" s="14">
        <v>2067</v>
      </c>
      <c r="G177" s="14">
        <v>618</v>
      </c>
      <c r="H177" s="14">
        <v>152</v>
      </c>
      <c r="I177" s="14">
        <v>43.636871758895452</v>
      </c>
      <c r="J177" s="14">
        <v>21</v>
      </c>
      <c r="K177" s="14">
        <v>64.636871758895452</v>
      </c>
      <c r="L177" s="39">
        <f t="shared" ref="L177:L183" si="4">H177/8</f>
        <v>19</v>
      </c>
      <c r="M177" s="39">
        <f t="shared" ref="M177:M183" si="5">10*LOG10(L177*830/1024)</f>
        <v>11.87531736689091</v>
      </c>
      <c r="N177">
        <f t="shared" ref="N177:N183" si="6">E$258*M177+F$258</f>
        <v>10.099367000068529</v>
      </c>
      <c r="O177">
        <f t="shared" ref="O177:O183" si="7">N177-D177</f>
        <v>-6.3299993147047928E-4</v>
      </c>
    </row>
    <row r="178" spans="2:15" x14ac:dyDescent="0.2">
      <c r="B178" s="14">
        <v>60</v>
      </c>
      <c r="C178" s="14">
        <v>17</v>
      </c>
      <c r="D178" s="14">
        <v>10.8</v>
      </c>
      <c r="E178" s="14">
        <v>2245</v>
      </c>
      <c r="F178" s="14">
        <v>2067</v>
      </c>
      <c r="G178" s="14">
        <v>581</v>
      </c>
      <c r="H178" s="14">
        <v>178</v>
      </c>
      <c r="I178" s="14">
        <v>45.008400046177883</v>
      </c>
      <c r="J178" s="14">
        <v>21</v>
      </c>
      <c r="K178" s="14">
        <v>66.008400046177883</v>
      </c>
      <c r="L178" s="39">
        <f t="shared" si="4"/>
        <v>22.25</v>
      </c>
      <c r="M178" s="39">
        <f t="shared" si="5"/>
        <v>12.561081510532123</v>
      </c>
      <c r="N178">
        <f t="shared" si="6"/>
        <v>10.761072893639412</v>
      </c>
      <c r="O178">
        <f t="shared" si="7"/>
        <v>-3.8927106360588937E-2</v>
      </c>
    </row>
    <row r="179" spans="2:15" x14ac:dyDescent="0.2">
      <c r="B179" s="14">
        <v>40</v>
      </c>
      <c r="C179" s="14">
        <v>17</v>
      </c>
      <c r="D179" s="14">
        <v>11.45</v>
      </c>
      <c r="E179" s="14">
        <v>2276</v>
      </c>
      <c r="F179" s="14">
        <v>2067</v>
      </c>
      <c r="G179" s="14">
        <v>547</v>
      </c>
      <c r="H179" s="14">
        <v>209</v>
      </c>
      <c r="I179" s="14">
        <v>46.402925722221084</v>
      </c>
      <c r="J179" s="14">
        <v>21</v>
      </c>
      <c r="K179" s="14">
        <v>67.402925722221084</v>
      </c>
      <c r="L179" s="39">
        <f t="shared" si="4"/>
        <v>26.125</v>
      </c>
      <c r="M179" s="39">
        <f t="shared" si="5"/>
        <v>13.258344348553724</v>
      </c>
      <c r="N179">
        <f t="shared" si="6"/>
        <v>11.433874079827188</v>
      </c>
      <c r="O179">
        <f t="shared" si="7"/>
        <v>-1.6125920172811448E-2</v>
      </c>
    </row>
    <row r="180" spans="2:15" x14ac:dyDescent="0.2">
      <c r="B180" s="14">
        <v>20</v>
      </c>
      <c r="C180" s="14">
        <v>17</v>
      </c>
      <c r="D180" s="14">
        <v>12.1</v>
      </c>
      <c r="E180" s="14">
        <v>2313</v>
      </c>
      <c r="F180" s="14">
        <v>2067</v>
      </c>
      <c r="G180" s="14">
        <v>512</v>
      </c>
      <c r="H180" s="14">
        <v>246</v>
      </c>
      <c r="I180" s="14">
        <v>47.818702142067586</v>
      </c>
      <c r="J180" s="14">
        <v>21</v>
      </c>
      <c r="K180" s="14">
        <v>68.818702142067593</v>
      </c>
      <c r="L180" s="39">
        <f t="shared" si="4"/>
        <v>30.75</v>
      </c>
      <c r="M180" s="39">
        <f t="shared" si="5"/>
        <v>13.966232558476975</v>
      </c>
      <c r="N180">
        <f t="shared" si="6"/>
        <v>12.116927874399199</v>
      </c>
      <c r="O180">
        <f t="shared" si="7"/>
        <v>1.6927874399199183E-2</v>
      </c>
    </row>
    <row r="181" spans="2:15" x14ac:dyDescent="0.2">
      <c r="B181" s="14">
        <v>0</v>
      </c>
      <c r="C181" s="14">
        <v>17</v>
      </c>
      <c r="D181" s="14">
        <v>12.7</v>
      </c>
      <c r="E181" s="14">
        <v>2356</v>
      </c>
      <c r="F181" s="14">
        <v>2067</v>
      </c>
      <c r="G181" s="14">
        <v>476</v>
      </c>
      <c r="H181" s="14">
        <v>289</v>
      </c>
      <c r="I181" s="14">
        <v>49.217956855130957</v>
      </c>
      <c r="J181" s="14">
        <v>21</v>
      </c>
      <c r="K181" s="14">
        <v>70.21795685513095</v>
      </c>
      <c r="L181" s="39">
        <f t="shared" si="4"/>
        <v>36.125</v>
      </c>
      <c r="M181" s="39">
        <f t="shared" si="5"/>
        <v>14.665859915008664</v>
      </c>
      <c r="N181">
        <f t="shared" si="6"/>
        <v>12.792010626119513</v>
      </c>
      <c r="O181">
        <f t="shared" si="7"/>
        <v>9.2010626119513717E-2</v>
      </c>
    </row>
    <row r="182" spans="2:15" x14ac:dyDescent="0.2">
      <c r="B182" s="14">
        <v>-20</v>
      </c>
      <c r="C182" s="14">
        <v>17</v>
      </c>
      <c r="D182" s="14">
        <v>13.3</v>
      </c>
      <c r="E182" s="14">
        <v>2407</v>
      </c>
      <c r="F182" s="14">
        <v>2067</v>
      </c>
      <c r="G182" s="14">
        <v>441</v>
      </c>
      <c r="H182" s="14">
        <v>340</v>
      </c>
      <c r="I182" s="14">
        <v>50.6295783408451</v>
      </c>
      <c r="J182" s="14">
        <v>21</v>
      </c>
      <c r="K182" s="14">
        <v>71.6295783408451</v>
      </c>
      <c r="L182" s="39">
        <f t="shared" si="4"/>
        <v>42.5</v>
      </c>
      <c r="M182" s="39">
        <f t="shared" si="5"/>
        <v>15.371670657865735</v>
      </c>
      <c r="N182">
        <f t="shared" si="6"/>
        <v>13.473059836150124</v>
      </c>
      <c r="O182">
        <f t="shared" si="7"/>
        <v>0.17305983615012366</v>
      </c>
    </row>
    <row r="183" spans="2:15" x14ac:dyDescent="0.2">
      <c r="B183" s="14">
        <v>-40</v>
      </c>
      <c r="C183" s="14">
        <v>17</v>
      </c>
      <c r="D183" s="14">
        <v>13.9</v>
      </c>
      <c r="E183" s="14">
        <v>2466</v>
      </c>
      <c r="F183" s="14">
        <v>2067</v>
      </c>
      <c r="G183" s="14">
        <v>407</v>
      </c>
      <c r="H183" s="14">
        <v>399</v>
      </c>
      <c r="I183" s="14">
        <v>52.019457913734968</v>
      </c>
      <c r="J183" s="14">
        <v>21</v>
      </c>
      <c r="K183" s="14">
        <v>73.019457913734968</v>
      </c>
      <c r="L183" s="39">
        <f t="shared" si="4"/>
        <v>49.875</v>
      </c>
      <c r="M183" s="39">
        <f t="shared" si="5"/>
        <v>16.066610444310665</v>
      </c>
      <c r="N183">
        <f t="shared" si="6"/>
        <v>14.143619468979349</v>
      </c>
      <c r="O183">
        <f t="shared" si="7"/>
        <v>0.2436194689793485</v>
      </c>
    </row>
    <row r="185" spans="2:15" x14ac:dyDescent="0.2">
      <c r="B185" s="14" t="s">
        <v>28</v>
      </c>
      <c r="C185" s="14" t="s">
        <v>3</v>
      </c>
      <c r="D185" s="14" t="s">
        <v>5</v>
      </c>
      <c r="E185" s="14" t="s">
        <v>4</v>
      </c>
      <c r="F185" s="14" t="s">
        <v>6</v>
      </c>
      <c r="G185" s="14" t="s">
        <v>8</v>
      </c>
      <c r="H185" s="14" t="s">
        <v>10</v>
      </c>
      <c r="I185" s="14" t="s">
        <v>11</v>
      </c>
      <c r="J185" s="14" t="s">
        <v>35</v>
      </c>
      <c r="K185" s="14" t="s">
        <v>36</v>
      </c>
      <c r="L185" s="39" t="s">
        <v>95</v>
      </c>
      <c r="M185" s="39" t="s">
        <v>96</v>
      </c>
      <c r="N185" s="39" t="s">
        <v>97</v>
      </c>
      <c r="O185" s="39" t="s">
        <v>93</v>
      </c>
    </row>
    <row r="186" spans="2:15" x14ac:dyDescent="0.2">
      <c r="B186" s="14">
        <v>100</v>
      </c>
      <c r="C186" s="14">
        <v>18</v>
      </c>
      <c r="D186" s="14">
        <v>10.3</v>
      </c>
      <c r="E186" s="14">
        <v>2225</v>
      </c>
      <c r="F186" s="14">
        <v>2067</v>
      </c>
      <c r="G186" s="14">
        <v>653</v>
      </c>
      <c r="H186" s="14">
        <v>158</v>
      </c>
      <c r="I186" s="14">
        <v>43.973141739088454</v>
      </c>
      <c r="J186" s="14">
        <v>21</v>
      </c>
      <c r="K186" s="14">
        <v>64.973141739088447</v>
      </c>
      <c r="L186" s="39">
        <f>H186/8</f>
        <v>19.75</v>
      </c>
      <c r="M186" s="39">
        <f>10*LOG10(L186*830/1024)</f>
        <v>12.043452356987409</v>
      </c>
      <c r="N186">
        <f>E$258*M186+F$258</f>
        <v>10.261603411659836</v>
      </c>
      <c r="O186">
        <f>N186-D186</f>
        <v>-3.8396588340164683E-2</v>
      </c>
    </row>
    <row r="187" spans="2:15" x14ac:dyDescent="0.2">
      <c r="B187" s="14">
        <v>80</v>
      </c>
      <c r="C187" s="14">
        <v>18</v>
      </c>
      <c r="D187" s="14">
        <v>11.1</v>
      </c>
      <c r="E187" s="14">
        <v>2256</v>
      </c>
      <c r="F187" s="14">
        <v>2067</v>
      </c>
      <c r="G187" s="14">
        <v>618</v>
      </c>
      <c r="H187" s="14">
        <v>189</v>
      </c>
      <c r="I187" s="14">
        <v>45.529236083464887</v>
      </c>
      <c r="J187" s="14">
        <v>21</v>
      </c>
      <c r="K187" s="14">
        <v>66.529236083464895</v>
      </c>
      <c r="L187" s="39">
        <f t="shared" ref="L187:L193" si="8">H187/8</f>
        <v>23.625</v>
      </c>
      <c r="M187" s="39">
        <f t="shared" ref="M187:M193" si="9">10*LOG10(L187*830/1024)</f>
        <v>12.821499529175625</v>
      </c>
      <c r="N187">
        <f t="shared" ref="N187:N193" si="10">E$258*M187+F$258</f>
        <v>11.012354823915739</v>
      </c>
      <c r="O187">
        <f t="shared" ref="O187:O193" si="11">N187-D187</f>
        <v>-8.7645176084260257E-2</v>
      </c>
    </row>
    <row r="188" spans="2:15" x14ac:dyDescent="0.2">
      <c r="B188" s="14">
        <v>60</v>
      </c>
      <c r="C188" s="14">
        <v>18</v>
      </c>
      <c r="D188" s="14">
        <v>11.85</v>
      </c>
      <c r="E188" s="14">
        <v>2298</v>
      </c>
      <c r="F188" s="14">
        <v>2067</v>
      </c>
      <c r="G188" s="14">
        <v>582</v>
      </c>
      <c r="H188" s="14">
        <v>231</v>
      </c>
      <c r="I188" s="14">
        <v>47.272239597842891</v>
      </c>
      <c r="J188" s="14">
        <v>21</v>
      </c>
      <c r="K188" s="14">
        <v>68.272239597842884</v>
      </c>
      <c r="L188" s="39">
        <f t="shared" si="8"/>
        <v>28.875</v>
      </c>
      <c r="M188" s="39">
        <f t="shared" si="9"/>
        <v>13.693001286364627</v>
      </c>
      <c r="N188">
        <f t="shared" si="10"/>
        <v>11.853282210301598</v>
      </c>
      <c r="O188">
        <f t="shared" si="11"/>
        <v>3.2822103015988091E-3</v>
      </c>
    </row>
    <row r="189" spans="2:15" x14ac:dyDescent="0.2">
      <c r="B189" s="14">
        <v>40</v>
      </c>
      <c r="C189" s="14">
        <v>18</v>
      </c>
      <c r="D189" s="14">
        <v>12.5</v>
      </c>
      <c r="E189" s="14">
        <v>2337</v>
      </c>
      <c r="F189" s="14">
        <v>2067</v>
      </c>
      <c r="G189" s="14">
        <v>548</v>
      </c>
      <c r="H189" s="14">
        <v>270</v>
      </c>
      <c r="I189" s="14">
        <v>48.627275283179749</v>
      </c>
      <c r="J189" s="14">
        <v>21</v>
      </c>
      <c r="K189" s="14">
        <v>69.627275283179756</v>
      </c>
      <c r="L189" s="39">
        <f t="shared" si="8"/>
        <v>33.75</v>
      </c>
      <c r="M189" s="39">
        <f t="shared" si="9"/>
        <v>14.370519129033056</v>
      </c>
      <c r="N189">
        <f t="shared" si="10"/>
        <v>12.507031102905826</v>
      </c>
      <c r="O189">
        <f t="shared" si="11"/>
        <v>7.031102905825648E-3</v>
      </c>
    </row>
    <row r="190" spans="2:15" x14ac:dyDescent="0.2">
      <c r="B190" s="14">
        <v>20</v>
      </c>
      <c r="C190" s="14">
        <v>18</v>
      </c>
      <c r="D190" s="14">
        <v>13.1</v>
      </c>
      <c r="E190" s="14">
        <v>2376</v>
      </c>
      <c r="F190" s="14">
        <v>2067</v>
      </c>
      <c r="G190" s="14">
        <v>511</v>
      </c>
      <c r="H190" s="14">
        <v>309</v>
      </c>
      <c r="I190" s="14">
        <v>49.799169588496696</v>
      </c>
      <c r="J190" s="14">
        <v>21</v>
      </c>
      <c r="K190" s="14">
        <v>70.799169588496696</v>
      </c>
      <c r="L190" s="39">
        <f t="shared" si="8"/>
        <v>38.625</v>
      </c>
      <c r="M190" s="39">
        <f t="shared" si="9"/>
        <v>14.956466281691529</v>
      </c>
      <c r="N190">
        <f t="shared" si="10"/>
        <v>13.072421824818582</v>
      </c>
      <c r="O190">
        <f t="shared" si="11"/>
        <v>-2.7578175181417919E-2</v>
      </c>
    </row>
    <row r="191" spans="2:15" x14ac:dyDescent="0.2">
      <c r="B191" s="14">
        <v>0</v>
      </c>
      <c r="C191" s="14">
        <v>18</v>
      </c>
      <c r="D191" s="14">
        <v>13.8</v>
      </c>
      <c r="E191" s="14">
        <v>2428</v>
      </c>
      <c r="F191" s="14">
        <v>2067</v>
      </c>
      <c r="G191" s="14">
        <v>477</v>
      </c>
      <c r="H191" s="14">
        <v>361</v>
      </c>
      <c r="I191" s="14">
        <v>51.150144038113154</v>
      </c>
      <c r="J191" s="14">
        <v>21</v>
      </c>
      <c r="K191" s="14">
        <v>72.150144038113154</v>
      </c>
      <c r="L191" s="39">
        <f t="shared" si="8"/>
        <v>45.125</v>
      </c>
      <c r="M191" s="39">
        <f t="shared" si="9"/>
        <v>15.631953506499762</v>
      </c>
      <c r="N191">
        <f t="shared" si="10"/>
        <v>13.724211338504938</v>
      </c>
      <c r="O191">
        <f t="shared" si="11"/>
        <v>-7.578866149506247E-2</v>
      </c>
    </row>
    <row r="192" spans="2:15" x14ac:dyDescent="0.2">
      <c r="B192" s="14">
        <v>-20</v>
      </c>
      <c r="C192" s="14">
        <v>18</v>
      </c>
      <c r="D192" s="14">
        <v>14.4</v>
      </c>
      <c r="E192" s="14">
        <v>2502</v>
      </c>
      <c r="F192" s="14">
        <v>2067</v>
      </c>
      <c r="G192" s="14">
        <v>442</v>
      </c>
      <c r="H192" s="14">
        <v>435</v>
      </c>
      <c r="I192" s="14">
        <v>52.769785139092747</v>
      </c>
      <c r="J192" s="14">
        <v>21</v>
      </c>
      <c r="K192" s="14">
        <v>73.769785139092747</v>
      </c>
      <c r="L192" s="39">
        <f t="shared" si="8"/>
        <v>54.375</v>
      </c>
      <c r="M192" s="39">
        <f t="shared" si="9"/>
        <v>16.441774056989559</v>
      </c>
      <c r="N192">
        <f t="shared" si="10"/>
        <v>14.505621442784571</v>
      </c>
      <c r="O192">
        <f t="shared" si="11"/>
        <v>0.10562144278457097</v>
      </c>
    </row>
    <row r="193" spans="2:15" x14ac:dyDescent="0.2">
      <c r="B193" s="14">
        <v>-40</v>
      </c>
      <c r="C193" s="14">
        <v>18</v>
      </c>
      <c r="D193" s="14">
        <v>15</v>
      </c>
      <c r="E193" s="14">
        <v>2587</v>
      </c>
      <c r="F193" s="14">
        <v>2067</v>
      </c>
      <c r="G193" s="14">
        <v>407</v>
      </c>
      <c r="H193" s="14">
        <v>520</v>
      </c>
      <c r="I193" s="14">
        <v>54.320066872695982</v>
      </c>
      <c r="J193" s="14">
        <v>21</v>
      </c>
      <c r="K193" s="14">
        <v>75.320066872695975</v>
      </c>
      <c r="L193" s="39">
        <f t="shared" si="8"/>
        <v>65</v>
      </c>
      <c r="M193" s="39">
        <f t="shared" si="9"/>
        <v>17.216914923791176</v>
      </c>
      <c r="N193">
        <f t="shared" si="10"/>
        <v>15.253568509813823</v>
      </c>
      <c r="O193">
        <f t="shared" si="11"/>
        <v>0.25356850981382273</v>
      </c>
    </row>
    <row r="195" spans="2:15" x14ac:dyDescent="0.2">
      <c r="B195" s="14" t="s">
        <v>28</v>
      </c>
      <c r="C195" s="14" t="s">
        <v>3</v>
      </c>
      <c r="D195" s="14" t="s">
        <v>5</v>
      </c>
      <c r="E195" s="14" t="s">
        <v>4</v>
      </c>
      <c r="F195" s="14" t="s">
        <v>6</v>
      </c>
      <c r="G195" s="14" t="s">
        <v>8</v>
      </c>
      <c r="H195" s="14" t="s">
        <v>10</v>
      </c>
      <c r="I195" s="14" t="s">
        <v>11</v>
      </c>
      <c r="J195" s="14" t="s">
        <v>35</v>
      </c>
      <c r="K195" s="14" t="s">
        <v>36</v>
      </c>
      <c r="L195" s="39" t="s">
        <v>95</v>
      </c>
      <c r="M195" s="39" t="s">
        <v>96</v>
      </c>
      <c r="N195" s="39" t="s">
        <v>97</v>
      </c>
      <c r="O195" s="39" t="s">
        <v>93</v>
      </c>
    </row>
    <row r="196" spans="2:15" x14ac:dyDescent="0.2">
      <c r="B196" s="14">
        <v>100</v>
      </c>
      <c r="C196" s="14">
        <v>19</v>
      </c>
      <c r="D196" s="14">
        <v>11.46</v>
      </c>
      <c r="E196" s="14">
        <v>2269</v>
      </c>
      <c r="F196" s="14">
        <v>2067</v>
      </c>
      <c r="G196" s="14">
        <v>653</v>
      </c>
      <c r="H196" s="14">
        <v>202</v>
      </c>
      <c r="I196" s="14">
        <v>46.10702738893248</v>
      </c>
      <c r="J196" s="14">
        <v>21</v>
      </c>
      <c r="K196" s="14">
        <v>67.10702738893248</v>
      </c>
      <c r="L196" s="39">
        <f>H196/8</f>
        <v>25.25</v>
      </c>
      <c r="M196" s="39">
        <f>10*LOG10(L196*830/1024)</f>
        <v>13.110395181909421</v>
      </c>
      <c r="N196">
        <f>E$258*M196+F$258</f>
        <v>11.29111532461199</v>
      </c>
      <c r="O196">
        <f>N196-D196</f>
        <v>-0.16888467538801066</v>
      </c>
    </row>
    <row r="197" spans="2:15" x14ac:dyDescent="0.2">
      <c r="B197" s="14">
        <v>80</v>
      </c>
      <c r="C197" s="14">
        <v>19</v>
      </c>
      <c r="D197" s="14">
        <v>12.3</v>
      </c>
      <c r="E197" s="14">
        <v>2312</v>
      </c>
      <c r="F197" s="14">
        <v>2067</v>
      </c>
      <c r="G197" s="14">
        <v>618</v>
      </c>
      <c r="H197" s="14">
        <v>245</v>
      </c>
      <c r="I197" s="14">
        <v>47.783321687290652</v>
      </c>
      <c r="J197" s="14">
        <v>21</v>
      </c>
      <c r="K197" s="14">
        <v>68.783321687290652</v>
      </c>
      <c r="L197" s="39">
        <f t="shared" ref="L197:L203" si="12">H197/8</f>
        <v>30.625</v>
      </c>
      <c r="M197" s="39">
        <f t="shared" ref="M197:M203" si="13">10*LOG10(L197*830/1024)</f>
        <v>13.948542331088509</v>
      </c>
      <c r="N197">
        <f t="shared" ref="N197:N203" si="14">E$258*M197+F$258</f>
        <v>12.099858262594472</v>
      </c>
      <c r="O197">
        <f t="shared" ref="O197:O203" si="15">N197-D197</f>
        <v>-0.20014173740552899</v>
      </c>
    </row>
    <row r="198" spans="2:15" x14ac:dyDescent="0.2">
      <c r="B198" s="14">
        <v>60</v>
      </c>
      <c r="C198" s="14">
        <v>19</v>
      </c>
      <c r="D198" s="14">
        <v>13</v>
      </c>
      <c r="E198" s="14">
        <v>2364</v>
      </c>
      <c r="F198" s="14">
        <v>2067</v>
      </c>
      <c r="G198" s="14">
        <v>583</v>
      </c>
      <c r="H198" s="14">
        <v>297</v>
      </c>
      <c r="I198" s="14">
        <v>49.455128986344249</v>
      </c>
      <c r="J198" s="14">
        <v>21</v>
      </c>
      <c r="K198" s="14">
        <v>70.455128986344249</v>
      </c>
      <c r="L198" s="39">
        <f t="shared" si="12"/>
        <v>37.125</v>
      </c>
      <c r="M198" s="39">
        <f t="shared" si="13"/>
        <v>14.784445980615306</v>
      </c>
      <c r="N198">
        <f t="shared" si="14"/>
        <v>12.906436408270574</v>
      </c>
      <c r="O198">
        <f t="shared" si="15"/>
        <v>-9.3563591729425966E-2</v>
      </c>
    </row>
    <row r="199" spans="2:15" x14ac:dyDescent="0.2">
      <c r="B199" s="14">
        <v>40</v>
      </c>
      <c r="C199" s="14">
        <v>19</v>
      </c>
      <c r="D199" s="14">
        <v>13.67</v>
      </c>
      <c r="E199" s="14">
        <v>2416</v>
      </c>
      <c r="F199" s="14">
        <v>2067</v>
      </c>
      <c r="G199" s="14">
        <v>547</v>
      </c>
      <c r="H199" s="14">
        <v>349</v>
      </c>
      <c r="I199" s="14">
        <v>50.856508539183594</v>
      </c>
      <c r="J199" s="14">
        <v>21</v>
      </c>
      <c r="K199" s="14">
        <v>71.856508539183594</v>
      </c>
      <c r="L199" s="39">
        <f t="shared" si="12"/>
        <v>43.625</v>
      </c>
      <c r="M199" s="39">
        <f t="shared" si="13"/>
        <v>15.485135757034982</v>
      </c>
      <c r="N199">
        <f t="shared" si="14"/>
        <v>13.582544307642376</v>
      </c>
      <c r="O199">
        <f t="shared" si="15"/>
        <v>-8.745569235762396E-2</v>
      </c>
    </row>
    <row r="200" spans="2:15" x14ac:dyDescent="0.2">
      <c r="B200" s="14">
        <v>20</v>
      </c>
      <c r="C200" s="14">
        <v>19</v>
      </c>
      <c r="D200" s="14">
        <v>14.3</v>
      </c>
      <c r="E200" s="14">
        <v>2481</v>
      </c>
      <c r="F200" s="14">
        <v>2067</v>
      </c>
      <c r="G200" s="14">
        <v>513</v>
      </c>
      <c r="H200" s="14">
        <v>414</v>
      </c>
      <c r="I200" s="14">
        <v>52.340006822417983</v>
      </c>
      <c r="J200" s="14">
        <v>21</v>
      </c>
      <c r="K200" s="14">
        <v>73.34000682241799</v>
      </c>
      <c r="L200" s="39">
        <f t="shared" si="12"/>
        <v>51.75</v>
      </c>
      <c r="M200" s="39">
        <f t="shared" si="13"/>
        <v>16.226884898652173</v>
      </c>
      <c r="N200">
        <f t="shared" si="14"/>
        <v>14.298271111253198</v>
      </c>
      <c r="O200">
        <f t="shared" si="15"/>
        <v>-1.7288887468023262E-3</v>
      </c>
    </row>
    <row r="201" spans="2:15" x14ac:dyDescent="0.2">
      <c r="B201" s="14">
        <v>0</v>
      </c>
      <c r="C201" s="14">
        <v>19</v>
      </c>
      <c r="D201" s="14">
        <v>14.9</v>
      </c>
      <c r="E201" s="14">
        <v>2545</v>
      </c>
      <c r="F201" s="14">
        <v>2067</v>
      </c>
      <c r="G201" s="14">
        <v>478</v>
      </c>
      <c r="H201" s="14">
        <v>478</v>
      </c>
      <c r="I201" s="14">
        <v>53.588557932242374</v>
      </c>
      <c r="J201" s="14">
        <v>21</v>
      </c>
      <c r="K201" s="14">
        <v>74.588557932242367</v>
      </c>
      <c r="L201" s="39">
        <f t="shared" si="12"/>
        <v>59.75</v>
      </c>
      <c r="M201" s="39">
        <f t="shared" si="13"/>
        <v>16.851160453564372</v>
      </c>
      <c r="N201">
        <f t="shared" si="14"/>
        <v>14.900645583187908</v>
      </c>
      <c r="O201">
        <f t="shared" si="15"/>
        <v>6.4558318790730596E-4</v>
      </c>
    </row>
    <row r="202" spans="2:15" x14ac:dyDescent="0.2">
      <c r="B202" s="14">
        <v>-20</v>
      </c>
      <c r="C202" s="14">
        <v>19</v>
      </c>
      <c r="D202" s="14">
        <v>15.5</v>
      </c>
      <c r="E202" s="14">
        <v>2636</v>
      </c>
      <c r="F202" s="14">
        <v>2067</v>
      </c>
      <c r="G202" s="14">
        <v>442</v>
      </c>
      <c r="H202" s="14">
        <v>569</v>
      </c>
      <c r="I202" s="14">
        <v>55.102245327901429</v>
      </c>
      <c r="J202" s="14">
        <v>21</v>
      </c>
      <c r="K202" s="14">
        <v>76.102245327901429</v>
      </c>
      <c r="L202" s="39">
        <f t="shared" si="12"/>
        <v>71.125</v>
      </c>
      <c r="M202" s="39">
        <f t="shared" si="13"/>
        <v>17.608004151393896</v>
      </c>
      <c r="N202">
        <f t="shared" si="14"/>
        <v>15.630937389794516</v>
      </c>
      <c r="O202">
        <f t="shared" si="15"/>
        <v>0.13093738979451608</v>
      </c>
    </row>
    <row r="203" spans="2:15" x14ac:dyDescent="0.2">
      <c r="B203" s="14">
        <v>-40</v>
      </c>
      <c r="C203" s="14">
        <v>19</v>
      </c>
      <c r="D203" s="14">
        <v>16.100000000000001</v>
      </c>
      <c r="E203" s="39">
        <v>2714</v>
      </c>
      <c r="F203" s="39">
        <v>2067</v>
      </c>
      <c r="G203" s="39">
        <v>408</v>
      </c>
      <c r="H203" s="39">
        <f>E203-F203</f>
        <v>647</v>
      </c>
      <c r="I203">
        <f>10*LOG10(H203)*2</f>
        <v>56.218085613374015</v>
      </c>
      <c r="J203" s="39">
        <v>21</v>
      </c>
      <c r="K203" s="39">
        <v>89.659385817488115</v>
      </c>
      <c r="L203" s="39">
        <f t="shared" si="12"/>
        <v>80.875</v>
      </c>
      <c r="M203" s="39">
        <f t="shared" si="13"/>
        <v>18.165924294130186</v>
      </c>
      <c r="N203">
        <f t="shared" si="14"/>
        <v>16.169284356479409</v>
      </c>
      <c r="O203">
        <f t="shared" si="15"/>
        <v>6.928435647940745E-2</v>
      </c>
    </row>
    <row r="205" spans="2:15" x14ac:dyDescent="0.2">
      <c r="B205" s="14" t="s">
        <v>28</v>
      </c>
      <c r="C205" s="14" t="s">
        <v>3</v>
      </c>
      <c r="D205" s="14" t="s">
        <v>5</v>
      </c>
      <c r="E205" s="14" t="s">
        <v>4</v>
      </c>
      <c r="F205" s="14" t="s">
        <v>6</v>
      </c>
      <c r="G205" s="14" t="s">
        <v>8</v>
      </c>
      <c r="H205" s="14" t="s">
        <v>10</v>
      </c>
      <c r="I205" s="14" t="s">
        <v>11</v>
      </c>
      <c r="J205" s="14" t="s">
        <v>35</v>
      </c>
      <c r="K205" s="14" t="s">
        <v>36</v>
      </c>
      <c r="L205" s="39" t="s">
        <v>95</v>
      </c>
      <c r="M205" s="39" t="s">
        <v>96</v>
      </c>
      <c r="N205" s="39" t="s">
        <v>97</v>
      </c>
      <c r="O205" s="39" t="s">
        <v>93</v>
      </c>
    </row>
    <row r="206" spans="2:15" x14ac:dyDescent="0.2">
      <c r="B206" s="14">
        <v>100</v>
      </c>
      <c r="C206" s="14">
        <v>20</v>
      </c>
      <c r="D206" s="14">
        <v>12.3</v>
      </c>
      <c r="E206" s="14">
        <v>2306</v>
      </c>
      <c r="F206" s="14">
        <v>2067</v>
      </c>
      <c r="G206" s="14">
        <v>653</v>
      </c>
      <c r="H206" s="14">
        <v>239</v>
      </c>
      <c r="I206" s="14">
        <v>47.567958018962749</v>
      </c>
      <c r="J206" s="14">
        <v>21</v>
      </c>
      <c r="K206" s="14">
        <v>68.567958018962742</v>
      </c>
      <c r="L206" s="39">
        <f>H206/8</f>
        <v>29.875</v>
      </c>
      <c r="M206" s="39">
        <f>10*LOG10(L206*830/1024)</f>
        <v>13.840860496924561</v>
      </c>
      <c r="N206">
        <f>E$258*M206+F$258</f>
        <v>11.995954165307509</v>
      </c>
      <c r="O206">
        <f>N206-D206</f>
        <v>-0.30404583469249147</v>
      </c>
    </row>
    <row r="207" spans="2:15" x14ac:dyDescent="0.2">
      <c r="B207" s="14">
        <v>80</v>
      </c>
      <c r="C207" s="14">
        <v>20</v>
      </c>
      <c r="D207" s="14">
        <v>13.1</v>
      </c>
      <c r="E207" s="14">
        <v>2359</v>
      </c>
      <c r="F207" s="14">
        <v>2067</v>
      </c>
      <c r="G207" s="14">
        <v>618</v>
      </c>
      <c r="H207" s="14">
        <v>292</v>
      </c>
      <c r="I207" s="14">
        <v>49.307657028968364</v>
      </c>
      <c r="J207" s="14">
        <v>21</v>
      </c>
      <c r="K207" s="14">
        <v>70.307657028968364</v>
      </c>
      <c r="L207" s="39">
        <f t="shared" ref="L207:L213" si="16">H207/8</f>
        <v>36.5</v>
      </c>
      <c r="M207" s="39">
        <f t="shared" ref="M207:M213" si="17">10*LOG10(L207*830/1024)</f>
        <v>14.710710001927367</v>
      </c>
      <c r="N207">
        <f t="shared" ref="N207:N213" si="18">E$258*M207+F$258</f>
        <v>12.835287264474639</v>
      </c>
      <c r="O207">
        <f t="shared" ref="O207:O213" si="19">N207-D207</f>
        <v>-0.2647127355253609</v>
      </c>
    </row>
    <row r="208" spans="2:15" x14ac:dyDescent="0.2">
      <c r="B208" s="14">
        <v>60</v>
      </c>
      <c r="C208" s="14">
        <v>20</v>
      </c>
      <c r="D208" s="14">
        <v>13.8</v>
      </c>
      <c r="E208" s="14">
        <v>2423</v>
      </c>
      <c r="F208" s="14">
        <v>2067</v>
      </c>
      <c r="G208" s="14">
        <v>583</v>
      </c>
      <c r="H208" s="14">
        <v>356</v>
      </c>
      <c r="I208" s="14">
        <v>51.028999959457508</v>
      </c>
      <c r="J208" s="14">
        <v>21</v>
      </c>
      <c r="K208" s="14">
        <v>72.028999959457508</v>
      </c>
      <c r="L208" s="39">
        <f t="shared" si="16"/>
        <v>44.5</v>
      </c>
      <c r="M208" s="39">
        <f t="shared" si="17"/>
        <v>15.571381467171935</v>
      </c>
      <c r="N208">
        <f t="shared" si="18"/>
        <v>13.665764311519812</v>
      </c>
      <c r="O208">
        <f t="shared" si="19"/>
        <v>-0.13423568848018874</v>
      </c>
    </row>
    <row r="209" spans="2:15" x14ac:dyDescent="0.2">
      <c r="B209" s="14">
        <v>40</v>
      </c>
      <c r="C209" s="14">
        <v>20</v>
      </c>
      <c r="D209" s="14">
        <v>14.5</v>
      </c>
      <c r="E209" s="14">
        <v>2488</v>
      </c>
      <c r="F209" s="14">
        <v>2067</v>
      </c>
      <c r="G209" s="14">
        <v>547</v>
      </c>
      <c r="H209" s="14">
        <v>421</v>
      </c>
      <c r="I209" s="14">
        <v>52.485641916713362</v>
      </c>
      <c r="J209" s="14">
        <v>21</v>
      </c>
      <c r="K209" s="14">
        <v>73.485641916713362</v>
      </c>
      <c r="L209" s="39">
        <f t="shared" si="16"/>
        <v>52.625</v>
      </c>
      <c r="M209" s="39">
        <f t="shared" si="17"/>
        <v>16.299702445799866</v>
      </c>
      <c r="N209">
        <f t="shared" si="18"/>
        <v>14.368534044288982</v>
      </c>
      <c r="O209">
        <f t="shared" si="19"/>
        <v>-0.13146595571101827</v>
      </c>
    </row>
    <row r="210" spans="2:15" x14ac:dyDescent="0.2">
      <c r="B210" s="14">
        <v>20</v>
      </c>
      <c r="C210" s="14">
        <v>20</v>
      </c>
      <c r="D210" s="14">
        <v>15.1</v>
      </c>
      <c r="E210" s="14">
        <v>2572</v>
      </c>
      <c r="F210" s="14">
        <v>2067</v>
      </c>
      <c r="G210" s="14">
        <v>513</v>
      </c>
      <c r="H210" s="14">
        <v>505</v>
      </c>
      <c r="I210" s="14">
        <v>54.065827562373229</v>
      </c>
      <c r="J210" s="14">
        <v>21</v>
      </c>
      <c r="K210" s="14">
        <v>75.065827562373229</v>
      </c>
      <c r="L210" s="39">
        <f t="shared" si="16"/>
        <v>63.125</v>
      </c>
      <c r="M210" s="39">
        <f t="shared" si="17"/>
        <v>17.089795268629796</v>
      </c>
      <c r="N210">
        <f t="shared" si="18"/>
        <v>15.130908516886295</v>
      </c>
      <c r="O210">
        <f t="shared" si="19"/>
        <v>3.09085168862957E-2</v>
      </c>
    </row>
    <row r="211" spans="2:15" x14ac:dyDescent="0.2">
      <c r="B211" s="14">
        <v>0</v>
      </c>
      <c r="C211" s="14">
        <v>20</v>
      </c>
      <c r="D211" s="14">
        <v>15.8</v>
      </c>
      <c r="E211" s="14">
        <v>2661</v>
      </c>
      <c r="F211" s="14">
        <v>2067</v>
      </c>
      <c r="G211" s="14">
        <v>477</v>
      </c>
      <c r="H211" s="14">
        <v>594</v>
      </c>
      <c r="I211" s="14">
        <v>55.475728899623874</v>
      </c>
      <c r="J211" s="14">
        <v>21</v>
      </c>
      <c r="K211" s="14">
        <v>76.475728899623874</v>
      </c>
      <c r="L211" s="39">
        <f t="shared" si="16"/>
        <v>74.25</v>
      </c>
      <c r="M211" s="39">
        <f t="shared" si="17"/>
        <v>17.794745937255119</v>
      </c>
      <c r="N211">
        <f t="shared" si="18"/>
        <v>15.811127826150974</v>
      </c>
      <c r="O211">
        <f t="shared" si="19"/>
        <v>1.1127826150973519E-2</v>
      </c>
    </row>
    <row r="212" spans="2:15" x14ac:dyDescent="0.2">
      <c r="B212" s="14">
        <v>-20</v>
      </c>
      <c r="C212" s="14">
        <v>20</v>
      </c>
      <c r="D212" s="14">
        <v>16.399999999999999</v>
      </c>
      <c r="E212" s="14">
        <v>2764</v>
      </c>
      <c r="F212" s="14">
        <v>2067</v>
      </c>
      <c r="G212" s="14">
        <v>443</v>
      </c>
      <c r="H212" s="14">
        <v>697</v>
      </c>
      <c r="I212" s="14">
        <v>56.864655561960191</v>
      </c>
      <c r="J212" s="14">
        <v>21</v>
      </c>
      <c r="K212" s="14">
        <v>77.864655561960191</v>
      </c>
      <c r="L212" s="39">
        <f t="shared" si="16"/>
        <v>87.125</v>
      </c>
      <c r="M212" s="39">
        <f t="shared" si="17"/>
        <v>18.489209268423281</v>
      </c>
      <c r="N212">
        <f t="shared" si="18"/>
        <v>16.481227718896697</v>
      </c>
      <c r="O212">
        <f t="shared" si="19"/>
        <v>8.1227718896698775E-2</v>
      </c>
    </row>
    <row r="213" spans="2:15" x14ac:dyDescent="0.2">
      <c r="B213" s="14">
        <v>-40</v>
      </c>
      <c r="C213" s="14">
        <v>20</v>
      </c>
      <c r="D213" s="14">
        <v>17</v>
      </c>
      <c r="E213" s="39">
        <v>2858</v>
      </c>
      <c r="F213" s="39">
        <v>2067</v>
      </c>
      <c r="G213" s="39">
        <v>408</v>
      </c>
      <c r="H213" s="39">
        <f>E213-F213</f>
        <v>791</v>
      </c>
      <c r="I213">
        <f>10*LOG10(H213)*2</f>
        <v>57.96352966995353</v>
      </c>
      <c r="J213" s="39">
        <v>21</v>
      </c>
      <c r="K213" s="39">
        <v>89.659385817488115</v>
      </c>
      <c r="L213" s="39">
        <f t="shared" si="16"/>
        <v>98.875</v>
      </c>
      <c r="M213" s="39">
        <f t="shared" si="17"/>
        <v>19.03864632241995</v>
      </c>
      <c r="N213">
        <f t="shared" si="18"/>
        <v>17.011389203930591</v>
      </c>
      <c r="O213">
        <f t="shared" si="19"/>
        <v>1.1389203930590952E-2</v>
      </c>
    </row>
    <row r="215" spans="2:15" x14ac:dyDescent="0.2">
      <c r="B215" s="14" t="s">
        <v>28</v>
      </c>
      <c r="C215" s="14" t="s">
        <v>3</v>
      </c>
      <c r="D215" s="14" t="s">
        <v>5</v>
      </c>
      <c r="E215" s="14" t="s">
        <v>4</v>
      </c>
      <c r="F215" s="14" t="s">
        <v>6</v>
      </c>
      <c r="G215" s="14" t="s">
        <v>8</v>
      </c>
      <c r="H215" s="14" t="s">
        <v>10</v>
      </c>
      <c r="I215" s="14" t="s">
        <v>11</v>
      </c>
      <c r="J215" s="14" t="s">
        <v>35</v>
      </c>
      <c r="K215" s="14" t="s">
        <v>36</v>
      </c>
      <c r="L215" s="39" t="s">
        <v>95</v>
      </c>
      <c r="M215" s="39" t="s">
        <v>96</v>
      </c>
      <c r="N215" s="39" t="s">
        <v>97</v>
      </c>
      <c r="O215" s="39" t="s">
        <v>93</v>
      </c>
    </row>
    <row r="216" spans="2:15" x14ac:dyDescent="0.2">
      <c r="B216" s="14">
        <v>100</v>
      </c>
      <c r="C216" s="14">
        <v>21</v>
      </c>
      <c r="D216" s="14">
        <v>13.36</v>
      </c>
      <c r="E216" s="14">
        <v>2376</v>
      </c>
      <c r="F216" s="14">
        <v>2067</v>
      </c>
      <c r="G216" s="14">
        <v>654</v>
      </c>
      <c r="H216" s="14">
        <v>309</v>
      </c>
      <c r="I216" s="14">
        <v>49.799169588496696</v>
      </c>
      <c r="J216" s="14">
        <v>21</v>
      </c>
      <c r="K216" s="14">
        <v>70.799169588496696</v>
      </c>
      <c r="L216" s="39">
        <f>H216/8</f>
        <v>38.625</v>
      </c>
      <c r="M216" s="39">
        <f>10*LOG10(L216*830/1024)</f>
        <v>14.956466281691529</v>
      </c>
      <c r="N216">
        <f>E$258*M216+F$258</f>
        <v>13.072421824818582</v>
      </c>
      <c r="O216">
        <f>N216-D216</f>
        <v>-0.28757817518141771</v>
      </c>
    </row>
    <row r="217" spans="2:15" x14ac:dyDescent="0.2">
      <c r="B217" s="14">
        <v>80</v>
      </c>
      <c r="C217" s="14">
        <v>21</v>
      </c>
      <c r="D217" s="14">
        <v>14.2</v>
      </c>
      <c r="E217" s="14">
        <v>2444</v>
      </c>
      <c r="F217" s="14">
        <v>2067</v>
      </c>
      <c r="G217" s="14">
        <v>618</v>
      </c>
      <c r="H217" s="14">
        <v>377</v>
      </c>
      <c r="I217" s="14">
        <v>51.526827004115859</v>
      </c>
      <c r="J217" s="14">
        <v>21</v>
      </c>
      <c r="K217" s="14">
        <v>72.526827004115859</v>
      </c>
      <c r="L217" s="39">
        <f t="shared" ref="L217:L223" si="20">H217/8</f>
        <v>47.125</v>
      </c>
      <c r="M217" s="39">
        <f t="shared" ref="M217:M223" si="21">10*LOG10(L217*830/1024)</f>
        <v>15.820294989501111</v>
      </c>
      <c r="N217">
        <f t="shared" ref="N217:N223" si="22">E$258*M217+F$258</f>
        <v>13.905945350791058</v>
      </c>
      <c r="O217">
        <f t="shared" ref="O217:O223" si="23">N217-D217</f>
        <v>-0.29405464920894175</v>
      </c>
    </row>
    <row r="218" spans="2:15" x14ac:dyDescent="0.2">
      <c r="B218" s="14">
        <v>60</v>
      </c>
      <c r="C218" s="14">
        <v>21</v>
      </c>
      <c r="D218" s="14">
        <v>14.9</v>
      </c>
      <c r="E218" s="14">
        <v>2527</v>
      </c>
      <c r="F218" s="14">
        <v>2067</v>
      </c>
      <c r="G218" s="14">
        <v>582</v>
      </c>
      <c r="H218" s="14">
        <v>460</v>
      </c>
      <c r="I218" s="14">
        <v>53.255156633631479</v>
      </c>
      <c r="J218" s="14">
        <v>21</v>
      </c>
      <c r="K218" s="14">
        <v>74.255156633631486</v>
      </c>
      <c r="L218" s="39">
        <f t="shared" si="20"/>
        <v>57.5</v>
      </c>
      <c r="M218" s="39">
        <f t="shared" si="21"/>
        <v>16.684459804258925</v>
      </c>
      <c r="N218">
        <f t="shared" si="22"/>
        <v>14.739793192274307</v>
      </c>
      <c r="O218">
        <f t="shared" si="23"/>
        <v>-0.16020680772569307</v>
      </c>
    </row>
    <row r="219" spans="2:15" x14ac:dyDescent="0.2">
      <c r="B219" s="14">
        <v>40</v>
      </c>
      <c r="C219" s="14">
        <v>21</v>
      </c>
      <c r="D219" s="14">
        <v>15.6</v>
      </c>
      <c r="E219" s="14">
        <v>2618</v>
      </c>
      <c r="F219" s="14">
        <v>2067</v>
      </c>
      <c r="G219" s="14">
        <v>547</v>
      </c>
      <c r="H219" s="14">
        <v>551</v>
      </c>
      <c r="I219" s="14">
        <v>54.823031977035697</v>
      </c>
      <c r="J219" s="14">
        <v>21</v>
      </c>
      <c r="K219" s="14">
        <v>75.823031977035697</v>
      </c>
      <c r="L219" s="39">
        <f t="shared" si="20"/>
        <v>68.875</v>
      </c>
      <c r="M219" s="39">
        <f t="shared" si="21"/>
        <v>17.468397475961034</v>
      </c>
      <c r="N219">
        <f t="shared" si="22"/>
        <v>15.496228451200471</v>
      </c>
      <c r="O219">
        <f t="shared" si="23"/>
        <v>-0.10377154879952855</v>
      </c>
    </row>
    <row r="220" spans="2:15" x14ac:dyDescent="0.2">
      <c r="B220" s="14">
        <v>20</v>
      </c>
      <c r="C220" s="14">
        <v>21</v>
      </c>
      <c r="D220" s="14">
        <v>16.2</v>
      </c>
      <c r="E220" s="14">
        <v>2707</v>
      </c>
      <c r="F220" s="14">
        <v>2067</v>
      </c>
      <c r="G220" s="14">
        <v>512</v>
      </c>
      <c r="H220" s="14">
        <v>640</v>
      </c>
      <c r="I220" s="14">
        <v>56.123599479677743</v>
      </c>
      <c r="J220" s="14">
        <v>21</v>
      </c>
      <c r="K220" s="14">
        <v>77.12359947967775</v>
      </c>
      <c r="L220" s="39">
        <f t="shared" si="20"/>
        <v>80</v>
      </c>
      <c r="M220" s="39">
        <f t="shared" si="21"/>
        <v>18.118681227282057</v>
      </c>
      <c r="N220">
        <f t="shared" si="22"/>
        <v>16.123698689667229</v>
      </c>
      <c r="O220">
        <f t="shared" si="23"/>
        <v>-7.63013103327701E-2</v>
      </c>
    </row>
    <row r="221" spans="2:15" x14ac:dyDescent="0.2">
      <c r="B221" s="14">
        <v>0</v>
      </c>
      <c r="C221" s="14">
        <v>21</v>
      </c>
      <c r="D221" s="14">
        <v>16.899999999999999</v>
      </c>
      <c r="E221" s="14">
        <v>2832</v>
      </c>
      <c r="F221" s="14">
        <v>2067</v>
      </c>
      <c r="G221" s="14">
        <v>477</v>
      </c>
      <c r="H221" s="14">
        <v>765</v>
      </c>
      <c r="I221" s="14">
        <v>57.673228703072354</v>
      </c>
      <c r="J221" s="14">
        <v>21</v>
      </c>
      <c r="K221" s="14">
        <v>78.673228703072354</v>
      </c>
      <c r="L221" s="39">
        <f t="shared" si="20"/>
        <v>95.625</v>
      </c>
      <c r="M221" s="39">
        <f t="shared" si="21"/>
        <v>18.893495838979359</v>
      </c>
      <c r="N221">
        <f t="shared" si="22"/>
        <v>16.871330947403322</v>
      </c>
      <c r="O221">
        <f t="shared" si="23"/>
        <v>-2.8669052596676181E-2</v>
      </c>
    </row>
    <row r="222" spans="2:15" x14ac:dyDescent="0.2">
      <c r="B222" s="14">
        <v>-20</v>
      </c>
      <c r="C222" s="14">
        <v>21</v>
      </c>
      <c r="D222" s="14">
        <v>17.5</v>
      </c>
      <c r="E222" s="14">
        <v>2972</v>
      </c>
      <c r="F222" s="14">
        <v>2067</v>
      </c>
      <c r="G222" s="14">
        <v>443</v>
      </c>
      <c r="H222" s="14">
        <v>905</v>
      </c>
      <c r="I222" s="14">
        <v>59.13297158410407</v>
      </c>
      <c r="J222" s="14">
        <v>21</v>
      </c>
      <c r="K222" s="14">
        <v>80.13297158410407</v>
      </c>
      <c r="L222" s="39">
        <f t="shared" si="20"/>
        <v>113.125</v>
      </c>
      <c r="M222" s="39">
        <f t="shared" si="21"/>
        <v>19.623367279495216</v>
      </c>
      <c r="N222">
        <f t="shared" si="22"/>
        <v>17.575596748140626</v>
      </c>
      <c r="O222">
        <f t="shared" si="23"/>
        <v>7.5596748140625891E-2</v>
      </c>
    </row>
    <row r="223" spans="2:15" x14ac:dyDescent="0.2">
      <c r="B223" s="14">
        <v>-40</v>
      </c>
      <c r="C223" s="14">
        <v>21</v>
      </c>
      <c r="D223" s="14">
        <v>18</v>
      </c>
      <c r="E223" s="39">
        <v>3090</v>
      </c>
      <c r="F223" s="39">
        <v>2067</v>
      </c>
      <c r="G223" s="39">
        <v>408</v>
      </c>
      <c r="H223" s="39">
        <f>E223-F223</f>
        <v>1023</v>
      </c>
      <c r="I223">
        <f>10*LOG10(H223)*2</f>
        <v>60.1975126742432</v>
      </c>
      <c r="J223" s="39">
        <v>21</v>
      </c>
      <c r="K223" s="39">
        <v>89.659385817488115</v>
      </c>
      <c r="L223" s="39">
        <f t="shared" si="20"/>
        <v>127.875</v>
      </c>
      <c r="M223" s="39">
        <f t="shared" si="21"/>
        <v>20.155637824564785</v>
      </c>
      <c r="N223">
        <f t="shared" si="22"/>
        <v>18.089193966532072</v>
      </c>
      <c r="O223">
        <f t="shared" si="23"/>
        <v>8.9193966532072011E-2</v>
      </c>
    </row>
    <row r="225" spans="2:15" x14ac:dyDescent="0.2">
      <c r="B225" s="14" t="s">
        <v>28</v>
      </c>
      <c r="C225" s="14" t="s">
        <v>3</v>
      </c>
      <c r="D225" s="14" t="s">
        <v>5</v>
      </c>
      <c r="E225" s="14" t="s">
        <v>4</v>
      </c>
      <c r="F225" s="14" t="s">
        <v>6</v>
      </c>
      <c r="G225" s="14" t="s">
        <v>8</v>
      </c>
      <c r="H225" s="14" t="s">
        <v>10</v>
      </c>
      <c r="I225" s="14" t="s">
        <v>11</v>
      </c>
      <c r="J225" s="14" t="s">
        <v>35</v>
      </c>
      <c r="K225" s="14" t="s">
        <v>36</v>
      </c>
      <c r="L225" s="39" t="s">
        <v>95</v>
      </c>
      <c r="M225" s="39" t="s">
        <v>96</v>
      </c>
      <c r="N225" s="39" t="s">
        <v>97</v>
      </c>
      <c r="O225" s="39" t="s">
        <v>93</v>
      </c>
    </row>
    <row r="226" spans="2:15" x14ac:dyDescent="0.2">
      <c r="B226" s="14">
        <v>100</v>
      </c>
      <c r="C226" s="14">
        <v>22</v>
      </c>
      <c r="D226" s="14">
        <v>14.45</v>
      </c>
      <c r="E226" s="14">
        <v>2458</v>
      </c>
      <c r="F226" s="14">
        <v>2067</v>
      </c>
      <c r="G226" s="14">
        <v>654</v>
      </c>
      <c r="H226" s="14">
        <v>391</v>
      </c>
      <c r="I226" s="14">
        <v>51.843535147917336</v>
      </c>
      <c r="J226" s="14">
        <v>21</v>
      </c>
      <c r="K226" s="14">
        <v>72.843535147917336</v>
      </c>
      <c r="L226" s="39">
        <f>H226/8</f>
        <v>48.875</v>
      </c>
      <c r="M226" s="39">
        <f>10*LOG10(L226*830/1024)</f>
        <v>15.978649061401853</v>
      </c>
      <c r="N226">
        <f>E$258*M226+F$258</f>
        <v>14.058743982243698</v>
      </c>
      <c r="O226">
        <f>N226-D226</f>
        <v>-0.39125601775630159</v>
      </c>
    </row>
    <row r="227" spans="2:15" x14ac:dyDescent="0.2">
      <c r="B227" s="14">
        <v>80</v>
      </c>
      <c r="C227" s="14">
        <v>22</v>
      </c>
      <c r="D227" s="14">
        <v>15.3</v>
      </c>
      <c r="E227" s="14">
        <v>2549</v>
      </c>
      <c r="F227" s="14">
        <v>2067</v>
      </c>
      <c r="G227" s="14">
        <v>618</v>
      </c>
      <c r="H227" s="14">
        <v>482</v>
      </c>
      <c r="I227" s="14">
        <v>53.660940764776996</v>
      </c>
      <c r="J227" s="14">
        <v>21</v>
      </c>
      <c r="K227" s="14">
        <v>74.660940764776996</v>
      </c>
      <c r="L227" s="39">
        <f t="shared" ref="L227:L233" si="24">H227/8</f>
        <v>60.25</v>
      </c>
      <c r="M227" s="39">
        <f t="shared" ref="M227:M233" si="25">10*LOG10(L227*830/1024)</f>
        <v>16.887351869831679</v>
      </c>
      <c r="N227">
        <f t="shared" ref="N227:N233" si="26">E$258*M227+F$258</f>
        <v>14.935567317814622</v>
      </c>
      <c r="O227">
        <f t="shared" ref="O227:O233" si="27">N227-D227</f>
        <v>-0.36443268218537916</v>
      </c>
    </row>
    <row r="228" spans="2:15" x14ac:dyDescent="0.2">
      <c r="B228" s="14">
        <v>60</v>
      </c>
      <c r="C228" s="14">
        <v>22</v>
      </c>
      <c r="D228" s="14">
        <v>16</v>
      </c>
      <c r="E228" s="14">
        <v>2658</v>
      </c>
      <c r="F228" s="14">
        <v>2067</v>
      </c>
      <c r="G228" s="14">
        <v>582</v>
      </c>
      <c r="H228" s="14">
        <v>591</v>
      </c>
      <c r="I228" s="14">
        <v>55.431749617625108</v>
      </c>
      <c r="J228" s="14">
        <v>21</v>
      </c>
      <c r="K228" s="14">
        <v>76.431749617625115</v>
      </c>
      <c r="L228" s="39">
        <f t="shared" si="24"/>
        <v>73.875</v>
      </c>
      <c r="M228" s="39">
        <f t="shared" si="25"/>
        <v>17.772756296255739</v>
      </c>
      <c r="N228">
        <f t="shared" si="26"/>
        <v>15.789909634471345</v>
      </c>
      <c r="O228">
        <f t="shared" si="27"/>
        <v>-0.21009036552865545</v>
      </c>
    </row>
    <row r="229" spans="2:15" x14ac:dyDescent="0.2">
      <c r="B229" s="14">
        <v>40</v>
      </c>
      <c r="C229" s="14">
        <v>22</v>
      </c>
      <c r="D229" s="14">
        <v>16.7</v>
      </c>
      <c r="E229" s="14">
        <v>2781</v>
      </c>
      <c r="F229" s="14">
        <v>2067</v>
      </c>
      <c r="G229" s="14">
        <v>547</v>
      </c>
      <c r="H229" s="14">
        <v>714</v>
      </c>
      <c r="I229" s="14">
        <v>57.073964235523491</v>
      </c>
      <c r="J229" s="14">
        <v>21</v>
      </c>
      <c r="K229" s="14">
        <v>78.073964235523491</v>
      </c>
      <c r="L229" s="39">
        <f t="shared" si="24"/>
        <v>89.25</v>
      </c>
      <c r="M229" s="39">
        <f t="shared" si="25"/>
        <v>18.593863605204927</v>
      </c>
      <c r="N229">
        <f t="shared" si="26"/>
        <v>16.582210530667034</v>
      </c>
      <c r="O229">
        <f t="shared" si="27"/>
        <v>-0.11778946933296552</v>
      </c>
    </row>
    <row r="230" spans="2:15" x14ac:dyDescent="0.2">
      <c r="B230" s="14">
        <v>20</v>
      </c>
      <c r="C230" s="14">
        <v>22</v>
      </c>
      <c r="D230" s="14">
        <v>17.3</v>
      </c>
      <c r="E230" s="14">
        <v>2899</v>
      </c>
      <c r="F230" s="14">
        <v>2067</v>
      </c>
      <c r="G230" s="14">
        <v>513</v>
      </c>
      <c r="H230" s="14">
        <v>832</v>
      </c>
      <c r="I230" s="14">
        <v>58.402466525814482</v>
      </c>
      <c r="J230" s="14">
        <v>21</v>
      </c>
      <c r="K230" s="14">
        <v>79.402466525814475</v>
      </c>
      <c r="L230" s="39">
        <f t="shared" si="24"/>
        <v>104</v>
      </c>
      <c r="M230" s="39">
        <f t="shared" si="25"/>
        <v>19.258114750350423</v>
      </c>
      <c r="N230">
        <f t="shared" si="26"/>
        <v>17.223158153300311</v>
      </c>
      <c r="O230">
        <f t="shared" si="27"/>
        <v>-7.6841846699689853E-2</v>
      </c>
    </row>
    <row r="231" spans="2:15" x14ac:dyDescent="0.2">
      <c r="B231" s="14">
        <v>0</v>
      </c>
      <c r="C231" s="14">
        <v>22</v>
      </c>
      <c r="D231" s="14">
        <v>17.899999999999999</v>
      </c>
      <c r="E231" s="14">
        <v>3050</v>
      </c>
      <c r="F231" s="14">
        <v>2067</v>
      </c>
      <c r="G231" s="14">
        <v>477</v>
      </c>
      <c r="H231" s="14">
        <v>983</v>
      </c>
      <c r="I231" s="14">
        <v>59.851070356642708</v>
      </c>
      <c r="J231" s="14">
        <v>21</v>
      </c>
      <c r="K231" s="14">
        <v>80.851070356642708</v>
      </c>
      <c r="L231" s="39">
        <f t="shared" si="24"/>
        <v>122.875</v>
      </c>
      <c r="M231" s="39">
        <f t="shared" si="25"/>
        <v>19.982416665764539</v>
      </c>
      <c r="N231">
        <f t="shared" si="26"/>
        <v>17.922049821227695</v>
      </c>
      <c r="O231">
        <f t="shared" si="27"/>
        <v>2.2049821227696498E-2</v>
      </c>
    </row>
    <row r="232" spans="2:15" x14ac:dyDescent="0.2">
      <c r="B232" s="14">
        <v>-20</v>
      </c>
      <c r="C232" s="14">
        <v>22</v>
      </c>
      <c r="D232" s="14">
        <v>18.5</v>
      </c>
      <c r="E232" s="14">
        <v>3255</v>
      </c>
      <c r="F232" s="14">
        <v>2067</v>
      </c>
      <c r="G232" s="14">
        <v>443</v>
      </c>
      <c r="H232" s="14">
        <v>1188</v>
      </c>
      <c r="I232" s="14">
        <v>61.496328812903499</v>
      </c>
      <c r="J232" s="14">
        <v>21</v>
      </c>
      <c r="K232" s="14">
        <v>82.496328812903499</v>
      </c>
      <c r="L232" s="39">
        <f t="shared" si="24"/>
        <v>148.5</v>
      </c>
      <c r="M232" s="39">
        <f t="shared" si="25"/>
        <v>20.805045893894931</v>
      </c>
      <c r="N232">
        <f t="shared" si="26"/>
        <v>18.715819244031373</v>
      </c>
      <c r="O232">
        <f t="shared" si="27"/>
        <v>0.21581924403137265</v>
      </c>
    </row>
    <row r="233" spans="2:15" x14ac:dyDescent="0.2">
      <c r="B233" s="14">
        <v>-40</v>
      </c>
      <c r="C233" s="14">
        <v>22</v>
      </c>
      <c r="D233" s="14">
        <v>19.100000000000001</v>
      </c>
      <c r="E233" s="39">
        <v>3398</v>
      </c>
      <c r="F233" s="39">
        <v>2067</v>
      </c>
      <c r="G233" s="39">
        <v>408</v>
      </c>
      <c r="H233" s="39">
        <f>E233-F233</f>
        <v>1331</v>
      </c>
      <c r="I233">
        <f>10*LOG10(H233)*2</f>
        <v>62.483561109493508</v>
      </c>
      <c r="J233" s="39">
        <v>21</v>
      </c>
      <c r="K233" s="39">
        <v>89.659385817488115</v>
      </c>
      <c r="L233" s="39">
        <f t="shared" si="24"/>
        <v>166.375</v>
      </c>
      <c r="M233" s="39">
        <f t="shared" si="25"/>
        <v>21.298662042189935</v>
      </c>
      <c r="N233">
        <f t="shared" si="26"/>
        <v>19.192118154549291</v>
      </c>
      <c r="O233">
        <f t="shared" si="27"/>
        <v>9.2118154549289955E-2</v>
      </c>
    </row>
    <row r="235" spans="2:15" x14ac:dyDescent="0.2">
      <c r="B235" s="14" t="s">
        <v>28</v>
      </c>
      <c r="C235" s="14" t="s">
        <v>3</v>
      </c>
      <c r="D235" s="14" t="s">
        <v>5</v>
      </c>
      <c r="E235" s="14" t="s">
        <v>4</v>
      </c>
      <c r="F235" s="14" t="s">
        <v>6</v>
      </c>
      <c r="G235" s="14" t="s">
        <v>8</v>
      </c>
      <c r="H235" s="14" t="s">
        <v>10</v>
      </c>
      <c r="I235" s="14" t="s">
        <v>11</v>
      </c>
      <c r="J235" s="14" t="s">
        <v>35</v>
      </c>
      <c r="K235" s="14" t="s">
        <v>36</v>
      </c>
      <c r="L235" s="39" t="s">
        <v>95</v>
      </c>
      <c r="M235" s="39" t="s">
        <v>96</v>
      </c>
      <c r="N235" s="39" t="s">
        <v>97</v>
      </c>
      <c r="O235" s="39" t="s">
        <v>93</v>
      </c>
    </row>
    <row r="236" spans="2:15" x14ac:dyDescent="0.2">
      <c r="B236" s="14">
        <v>100</v>
      </c>
      <c r="C236" s="14">
        <v>23</v>
      </c>
      <c r="D236" s="14">
        <v>15.6</v>
      </c>
      <c r="E236" s="14">
        <v>2582</v>
      </c>
      <c r="F236" s="14">
        <v>2067</v>
      </c>
      <c r="G236" s="14">
        <v>655</v>
      </c>
      <c r="H236" s="14">
        <v>515</v>
      </c>
      <c r="I236" s="14">
        <v>54.236144580823826</v>
      </c>
      <c r="J236" s="14">
        <v>21</v>
      </c>
      <c r="K236" s="14">
        <v>75.236144580823833</v>
      </c>
      <c r="L236" s="39">
        <f>H236/8</f>
        <v>64.375</v>
      </c>
      <c r="M236" s="39">
        <f>10*LOG10(L236*830/1024)</f>
        <v>17.174953777855094</v>
      </c>
      <c r="N236">
        <f>E$258*M236+F$258</f>
        <v>15.213079461466291</v>
      </c>
      <c r="O236">
        <f>N236-D236</f>
        <v>-0.38692053853370822</v>
      </c>
    </row>
    <row r="237" spans="2:15" x14ac:dyDescent="0.2">
      <c r="B237" s="14">
        <v>80</v>
      </c>
      <c r="C237" s="14">
        <v>23</v>
      </c>
      <c r="D237" s="14">
        <v>16.46</v>
      </c>
      <c r="E237" s="14">
        <v>2693</v>
      </c>
      <c r="F237" s="14">
        <v>2067</v>
      </c>
      <c r="G237" s="14">
        <v>619</v>
      </c>
      <c r="H237" s="14">
        <v>626</v>
      </c>
      <c r="I237" s="14">
        <v>55.931486664208592</v>
      </c>
      <c r="J237" s="14">
        <v>21</v>
      </c>
      <c r="K237" s="14">
        <v>76.931486664208592</v>
      </c>
      <c r="L237" s="39">
        <f t="shared" ref="L237:L243" si="28">H237/8</f>
        <v>78.25</v>
      </c>
      <c r="M237" s="39">
        <f t="shared" ref="M237:M243" si="29">10*LOG10(L237*830/1024)</f>
        <v>18.022624819547481</v>
      </c>
      <c r="N237">
        <f t="shared" ref="N237:N243" si="30">E$258*M237+F$258</f>
        <v>16.031012170982066</v>
      </c>
      <c r="O237">
        <f t="shared" ref="O237:O243" si="31">N237-D237</f>
        <v>-0.42898782901793453</v>
      </c>
    </row>
    <row r="238" spans="2:15" x14ac:dyDescent="0.2">
      <c r="B238" s="14">
        <v>60</v>
      </c>
      <c r="C238" s="14">
        <v>23</v>
      </c>
      <c r="D238" s="14">
        <v>17.100000000000001</v>
      </c>
      <c r="E238" s="14">
        <v>2844</v>
      </c>
      <c r="F238" s="14">
        <v>2067</v>
      </c>
      <c r="G238" s="14">
        <v>583</v>
      </c>
      <c r="H238" s="14">
        <v>777</v>
      </c>
      <c r="I238" s="14">
        <v>57.808420376018283</v>
      </c>
      <c r="J238" s="14">
        <v>21</v>
      </c>
      <c r="K238" s="14">
        <v>78.80842037601829</v>
      </c>
      <c r="L238" s="39">
        <f t="shared" si="28"/>
        <v>97.125</v>
      </c>
      <c r="M238" s="39">
        <f t="shared" si="29"/>
        <v>18.961091675452327</v>
      </c>
      <c r="N238">
        <f t="shared" si="30"/>
        <v>16.936555359892317</v>
      </c>
      <c r="O238">
        <f t="shared" si="31"/>
        <v>-0.16344464010768434</v>
      </c>
    </row>
    <row r="239" spans="2:15" x14ac:dyDescent="0.2">
      <c r="B239" s="14">
        <v>40</v>
      </c>
      <c r="C239" s="14">
        <v>23</v>
      </c>
      <c r="D239" s="14">
        <v>17.8</v>
      </c>
      <c r="E239" s="14">
        <v>3000</v>
      </c>
      <c r="F239" s="14">
        <v>2067</v>
      </c>
      <c r="G239" s="14">
        <v>548</v>
      </c>
      <c r="H239" s="14">
        <v>933</v>
      </c>
      <c r="I239" s="14">
        <v>59.397632874930004</v>
      </c>
      <c r="J239" s="14">
        <v>21</v>
      </c>
      <c r="K239" s="14">
        <v>80.397632874929997</v>
      </c>
      <c r="L239" s="39">
        <f t="shared" si="28"/>
        <v>116.625</v>
      </c>
      <c r="M239" s="39">
        <f t="shared" si="29"/>
        <v>19.755697924908183</v>
      </c>
      <c r="N239">
        <f t="shared" si="30"/>
        <v>17.703284917289949</v>
      </c>
      <c r="O239">
        <f t="shared" si="31"/>
        <v>-9.6715082710051803E-2</v>
      </c>
    </row>
    <row r="240" spans="2:15" x14ac:dyDescent="0.2">
      <c r="B240" s="14">
        <v>20</v>
      </c>
      <c r="C240" s="14">
        <v>23</v>
      </c>
      <c r="D240" s="14">
        <v>18.399999999999999</v>
      </c>
      <c r="E240" s="14">
        <v>3154</v>
      </c>
      <c r="F240" s="14">
        <v>2067</v>
      </c>
      <c r="G240" s="14">
        <v>514</v>
      </c>
      <c r="H240" s="14">
        <v>1087</v>
      </c>
      <c r="I240" s="14">
        <v>60.724590881725895</v>
      </c>
      <c r="J240" s="14">
        <v>21</v>
      </c>
      <c r="K240" s="14">
        <v>81.724590881725902</v>
      </c>
      <c r="L240" s="39">
        <f t="shared" si="28"/>
        <v>135.875</v>
      </c>
      <c r="M240" s="39">
        <f t="shared" si="29"/>
        <v>20.419176928306129</v>
      </c>
      <c r="N240">
        <f t="shared" si="30"/>
        <v>18.343487486759159</v>
      </c>
      <c r="O240">
        <f t="shared" si="31"/>
        <v>-5.6512513240839723E-2</v>
      </c>
    </row>
    <row r="241" spans="2:15" x14ac:dyDescent="0.2">
      <c r="B241" s="14">
        <v>0</v>
      </c>
      <c r="C241" s="14">
        <v>23</v>
      </c>
      <c r="D241" s="14">
        <v>19</v>
      </c>
      <c r="E241" s="14">
        <v>3364</v>
      </c>
      <c r="F241" s="14">
        <v>2067</v>
      </c>
      <c r="G241" s="14">
        <v>476</v>
      </c>
      <c r="H241" s="14">
        <v>1297</v>
      </c>
      <c r="I241" s="14">
        <v>62.258799521681603</v>
      </c>
      <c r="J241" s="14">
        <v>21</v>
      </c>
      <c r="K241" s="14">
        <v>83.258799521681595</v>
      </c>
      <c r="L241" s="39">
        <f t="shared" si="28"/>
        <v>162.125</v>
      </c>
      <c r="M241" s="39">
        <f t="shared" si="29"/>
        <v>21.186281248283983</v>
      </c>
      <c r="N241">
        <f t="shared" si="30"/>
        <v>19.083679948292406</v>
      </c>
      <c r="O241">
        <f t="shared" si="31"/>
        <v>8.3679948292406436E-2</v>
      </c>
    </row>
    <row r="242" spans="2:15" x14ac:dyDescent="0.2">
      <c r="B242" s="14">
        <v>-20</v>
      </c>
      <c r="C242" s="14">
        <v>23</v>
      </c>
      <c r="D242" s="14">
        <v>19.600000000000001</v>
      </c>
      <c r="E242" s="14">
        <v>3629</v>
      </c>
      <c r="F242" s="14">
        <v>2067</v>
      </c>
      <c r="G242" s="14">
        <v>443</v>
      </c>
      <c r="H242" s="14">
        <v>1562</v>
      </c>
      <c r="I242" s="14">
        <v>63.873620590825631</v>
      </c>
      <c r="J242" s="14">
        <v>21</v>
      </c>
      <c r="K242" s="14">
        <v>84.873620590825624</v>
      </c>
      <c r="L242" s="39">
        <f t="shared" si="28"/>
        <v>195.25</v>
      </c>
      <c r="M242" s="39">
        <f t="shared" si="29"/>
        <v>21.993691782856001</v>
      </c>
      <c r="N242">
        <f t="shared" si="30"/>
        <v>19.86276458578994</v>
      </c>
      <c r="O242">
        <f t="shared" si="31"/>
        <v>0.26276458578993811</v>
      </c>
    </row>
    <row r="243" spans="2:15" x14ac:dyDescent="0.2">
      <c r="B243" s="14">
        <v>-40</v>
      </c>
      <c r="C243" s="14">
        <v>23</v>
      </c>
      <c r="D243" s="14">
        <v>20.2</v>
      </c>
      <c r="E243" s="39">
        <v>3814</v>
      </c>
      <c r="F243" s="39">
        <v>2067</v>
      </c>
      <c r="G243" s="39">
        <v>408</v>
      </c>
      <c r="H243" s="39">
        <f>E243-F243</f>
        <v>1747</v>
      </c>
      <c r="I243">
        <f>10*LOG10(H243)*2</f>
        <v>64.845858099658614</v>
      </c>
      <c r="J243" s="39">
        <v>21</v>
      </c>
      <c r="K243" s="39">
        <v>89.659385817488115</v>
      </c>
      <c r="L243" s="39">
        <f t="shared" si="28"/>
        <v>218.375</v>
      </c>
      <c r="M243" s="39">
        <f t="shared" si="29"/>
        <v>22.479810537272492</v>
      </c>
      <c r="N243">
        <f t="shared" si="30"/>
        <v>20.331829128979329</v>
      </c>
      <c r="O243">
        <f t="shared" si="31"/>
        <v>0.13182912897933008</v>
      </c>
    </row>
    <row r="245" spans="2:15" x14ac:dyDescent="0.2">
      <c r="B245" s="14" t="s">
        <v>28</v>
      </c>
      <c r="C245" s="14" t="s">
        <v>3</v>
      </c>
      <c r="D245" s="14" t="s">
        <v>5</v>
      </c>
      <c r="E245" s="14" t="s">
        <v>4</v>
      </c>
      <c r="F245" s="14" t="s">
        <v>6</v>
      </c>
      <c r="G245" s="14" t="s">
        <v>8</v>
      </c>
      <c r="H245" s="14" t="s">
        <v>10</v>
      </c>
      <c r="I245" s="14" t="s">
        <v>11</v>
      </c>
      <c r="J245" s="14" t="s">
        <v>35</v>
      </c>
      <c r="K245" s="14" t="s">
        <v>36</v>
      </c>
      <c r="L245" s="39" t="s">
        <v>95</v>
      </c>
      <c r="M245" s="39" t="s">
        <v>96</v>
      </c>
      <c r="N245" s="39" t="s">
        <v>97</v>
      </c>
      <c r="O245" s="39" t="s">
        <v>93</v>
      </c>
    </row>
    <row r="246" spans="2:15" x14ac:dyDescent="0.2">
      <c r="B246" s="14">
        <v>100</v>
      </c>
      <c r="C246" s="14">
        <v>24</v>
      </c>
      <c r="D246" s="14">
        <v>17.25</v>
      </c>
      <c r="E246" s="14">
        <v>2805</v>
      </c>
      <c r="F246" s="14">
        <v>2067</v>
      </c>
      <c r="G246" s="14">
        <v>654</v>
      </c>
      <c r="H246" s="14">
        <v>738</v>
      </c>
      <c r="I246" s="14">
        <v>57.361127236460831</v>
      </c>
      <c r="J246" s="14">
        <v>21</v>
      </c>
      <c r="K246" s="14">
        <v>78.361127236460831</v>
      </c>
      <c r="L246" s="39">
        <f>H246/8</f>
        <v>92.25</v>
      </c>
      <c r="M246" s="39">
        <f>10*LOG10(L246*830/1024)</f>
        <v>18.737445105673601</v>
      </c>
      <c r="N246">
        <f>E$258*M246+F$258</f>
        <v>16.7207548479062</v>
      </c>
      <c r="O246">
        <f>N246-D246</f>
        <v>-0.52924515209380019</v>
      </c>
    </row>
    <row r="247" spans="2:15" x14ac:dyDescent="0.2">
      <c r="B247" s="14">
        <v>80</v>
      </c>
      <c r="C247" s="14">
        <v>24</v>
      </c>
      <c r="D247" s="14">
        <v>18</v>
      </c>
      <c r="E247" s="14">
        <v>2980</v>
      </c>
      <c r="F247" s="14">
        <v>2067</v>
      </c>
      <c r="G247" s="14">
        <v>618</v>
      </c>
      <c r="H247" s="14">
        <v>913</v>
      </c>
      <c r="I247" s="14">
        <v>59.209415550685982</v>
      </c>
      <c r="J247" s="14">
        <v>21</v>
      </c>
      <c r="K247" s="14">
        <v>80.209415550685975</v>
      </c>
      <c r="L247" s="39">
        <f t="shared" ref="L247:L253" si="32">H247/8</f>
        <v>114.125</v>
      </c>
      <c r="M247" s="39">
        <f t="shared" ref="M247:M253" si="33">10*LOG10(L247*830/1024)</f>
        <v>19.661589262786173</v>
      </c>
      <c r="N247">
        <f t="shared" ref="N247:N253" si="34">E$258*M247+F$258</f>
        <v>17.612477812632136</v>
      </c>
      <c r="O247">
        <f t="shared" ref="O247:O253" si="35">N247-D247</f>
        <v>-0.38752218736786403</v>
      </c>
    </row>
    <row r="248" spans="2:15" x14ac:dyDescent="0.2">
      <c r="B248" s="14">
        <v>60</v>
      </c>
      <c r="C248" s="14">
        <v>24</v>
      </c>
      <c r="D248" s="14">
        <v>18.760000000000002</v>
      </c>
      <c r="E248" s="14">
        <v>3179</v>
      </c>
      <c r="F248" s="14">
        <v>2067</v>
      </c>
      <c r="G248" s="14">
        <v>583</v>
      </c>
      <c r="H248" s="14">
        <v>1112</v>
      </c>
      <c r="I248" s="14">
        <v>60.922095744920775</v>
      </c>
      <c r="J248" s="14">
        <v>21</v>
      </c>
      <c r="K248" s="14">
        <v>81.922095744920767</v>
      </c>
      <c r="L248" s="39">
        <f t="shared" si="32"/>
        <v>139</v>
      </c>
      <c r="M248" s="39">
        <f t="shared" si="33"/>
        <v>20.517929359903569</v>
      </c>
      <c r="N248">
        <f t="shared" si="34"/>
        <v>18.438775446327178</v>
      </c>
      <c r="O248">
        <f t="shared" si="35"/>
        <v>-0.32122455367282399</v>
      </c>
    </row>
    <row r="249" spans="2:15" x14ac:dyDescent="0.2">
      <c r="B249" s="14">
        <v>40</v>
      </c>
      <c r="C249" s="14">
        <v>24</v>
      </c>
      <c r="D249" s="14">
        <v>19.399999999999999</v>
      </c>
      <c r="E249" s="14">
        <v>3408</v>
      </c>
      <c r="F249" s="14">
        <v>2067</v>
      </c>
      <c r="G249" s="14">
        <v>548</v>
      </c>
      <c r="H249" s="14">
        <v>1341</v>
      </c>
      <c r="I249" s="14">
        <v>62.548575557031974</v>
      </c>
      <c r="J249" s="14">
        <v>21</v>
      </c>
      <c r="K249" s="14">
        <v>83.548575557031967</v>
      </c>
      <c r="L249" s="39">
        <f t="shared" si="32"/>
        <v>167.625</v>
      </c>
      <c r="M249" s="39">
        <f t="shared" si="33"/>
        <v>21.331169265959172</v>
      </c>
      <c r="N249">
        <f t="shared" si="34"/>
        <v>19.223484946982502</v>
      </c>
      <c r="O249">
        <f t="shared" si="35"/>
        <v>-0.17651505301749637</v>
      </c>
    </row>
    <row r="250" spans="2:15" x14ac:dyDescent="0.2">
      <c r="B250" s="14">
        <v>20</v>
      </c>
      <c r="C250" s="14">
        <v>24</v>
      </c>
      <c r="D250" s="14">
        <v>20</v>
      </c>
      <c r="E250" s="14">
        <v>3681</v>
      </c>
      <c r="F250" s="14">
        <v>2067</v>
      </c>
      <c r="G250" s="14">
        <v>513</v>
      </c>
      <c r="H250" s="14">
        <v>1614</v>
      </c>
      <c r="I250" s="14">
        <v>64.158070607721029</v>
      </c>
      <c r="J250" s="14">
        <v>21</v>
      </c>
      <c r="K250" s="14">
        <v>85.158070607721029</v>
      </c>
      <c r="L250" s="39">
        <f t="shared" si="32"/>
        <v>201.75</v>
      </c>
      <c r="M250" s="39">
        <f t="shared" si="33"/>
        <v>22.1359167913037</v>
      </c>
      <c r="N250">
        <f t="shared" si="34"/>
        <v>20</v>
      </c>
      <c r="O250">
        <f t="shared" si="35"/>
        <v>0</v>
      </c>
    </row>
    <row r="251" spans="2:15" x14ac:dyDescent="0.2">
      <c r="B251" s="14">
        <v>0</v>
      </c>
      <c r="C251" s="14">
        <v>24</v>
      </c>
      <c r="D251" s="14">
        <v>20.5</v>
      </c>
      <c r="E251" s="14">
        <v>3963</v>
      </c>
      <c r="F251" s="14">
        <v>2067</v>
      </c>
      <c r="G251" s="14">
        <v>476</v>
      </c>
      <c r="H251" s="14">
        <v>1896</v>
      </c>
      <c r="I251" s="14">
        <v>65.55676666004095</v>
      </c>
      <c r="J251" s="14">
        <v>21</v>
      </c>
      <c r="K251" s="14">
        <v>86.55676666004095</v>
      </c>
      <c r="L251" s="39">
        <f t="shared" si="32"/>
        <v>237</v>
      </c>
      <c r="M251" s="39">
        <f t="shared" si="33"/>
        <v>22.835264817463656</v>
      </c>
      <c r="N251">
        <f t="shared" si="34"/>
        <v>20.674813220927632</v>
      </c>
      <c r="O251">
        <f t="shared" si="35"/>
        <v>0.17481322092763207</v>
      </c>
    </row>
    <row r="252" spans="2:15" x14ac:dyDescent="0.2">
      <c r="B252" s="14">
        <v>-20</v>
      </c>
      <c r="C252" s="14">
        <v>24</v>
      </c>
      <c r="D252" s="14">
        <v>21.1</v>
      </c>
      <c r="E252" s="14">
        <v>4347</v>
      </c>
      <c r="F252" s="14">
        <v>2067</v>
      </c>
      <c r="G252" s="14">
        <v>443</v>
      </c>
      <c r="H252" s="14">
        <v>2280</v>
      </c>
      <c r="I252" s="14">
        <v>67.158696940009079</v>
      </c>
      <c r="J252" s="14">
        <v>21</v>
      </c>
      <c r="K252" s="14">
        <v>88.158696940009079</v>
      </c>
      <c r="L252" s="39">
        <f t="shared" si="32"/>
        <v>285</v>
      </c>
      <c r="M252" s="39">
        <f t="shared" si="33"/>
        <v>23.636229957447725</v>
      </c>
      <c r="N252">
        <f t="shared" si="34"/>
        <v>21.447678583730237</v>
      </c>
      <c r="O252">
        <f t="shared" si="35"/>
        <v>0.34767858373023586</v>
      </c>
    </row>
    <row r="253" spans="2:15" x14ac:dyDescent="0.2">
      <c r="B253" s="14">
        <v>-40</v>
      </c>
      <c r="C253" s="14">
        <v>24</v>
      </c>
      <c r="D253" s="14">
        <v>21.6</v>
      </c>
      <c r="E253" s="14">
        <v>4623</v>
      </c>
      <c r="F253" s="14">
        <v>2067</v>
      </c>
      <c r="G253" s="14">
        <v>408</v>
      </c>
      <c r="H253" s="14">
        <f>E253-F253</f>
        <v>2556</v>
      </c>
      <c r="I253">
        <f>10*LOG10(H253)*2</f>
        <v>68.15121698972726</v>
      </c>
      <c r="J253" s="14">
        <v>21</v>
      </c>
      <c r="K253" s="14">
        <v>89.659385817488115</v>
      </c>
      <c r="L253" s="39">
        <f t="shared" si="32"/>
        <v>319.5</v>
      </c>
      <c r="M253" s="39">
        <f t="shared" si="33"/>
        <v>24.132489982306812</v>
      </c>
      <c r="N253">
        <f t="shared" si="34"/>
        <v>21.926528617284482</v>
      </c>
      <c r="O253">
        <f t="shared" si="35"/>
        <v>0.32652861728448102</v>
      </c>
    </row>
    <row r="256" spans="2:15" ht="15" thickBot="1" x14ac:dyDescent="0.25"/>
    <row r="257" spans="4:6" x14ac:dyDescent="0.2">
      <c r="D257" s="23" t="s">
        <v>61</v>
      </c>
      <c r="E257" s="15" t="s">
        <v>22</v>
      </c>
      <c r="F257" s="16" t="s">
        <v>23</v>
      </c>
    </row>
    <row r="258" spans="4:6" x14ac:dyDescent="0.2">
      <c r="D258" s="17" t="s">
        <v>58</v>
      </c>
      <c r="E258" s="18">
        <v>0.96491760280351069</v>
      </c>
      <c r="F258" s="19">
        <v>-1.3593357661227454</v>
      </c>
    </row>
    <row r="259" spans="4:6" ht="15" thickBot="1" x14ac:dyDescent="0.25">
      <c r="D259" s="20" t="s">
        <v>59</v>
      </c>
      <c r="E259" s="21">
        <v>0.98373806482609494</v>
      </c>
      <c r="F259" s="22">
        <v>-12.919744652087893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9"/>
  <sheetViews>
    <sheetView topLeftCell="A74" workbookViewId="0">
      <selection activeCell="H104" sqref="H104"/>
    </sheetView>
  </sheetViews>
  <sheetFormatPr defaultColWidth="6.5" defaultRowHeight="14.25" x14ac:dyDescent="0.2"/>
  <cols>
    <col min="1" max="1" width="13.375" style="39" bestFit="1" customWidth="1"/>
    <col min="2" max="2" width="12.75" style="39" bestFit="1" customWidth="1"/>
    <col min="3" max="3" width="16" style="39" bestFit="1" customWidth="1"/>
    <col min="4" max="4" width="21.125" style="39" bestFit="1" customWidth="1"/>
    <col min="5" max="5" width="17.875" style="39" hidden="1" customWidth="1"/>
    <col min="6" max="6" width="12.125" style="39" hidden="1" customWidth="1"/>
    <col min="7" max="7" width="15.375" style="39" hidden="1" customWidth="1"/>
    <col min="8" max="9" width="12.75" style="39" bestFit="1" customWidth="1"/>
    <col min="10" max="10" width="13.875" style="39" bestFit="1" customWidth="1"/>
    <col min="11" max="11" width="16.5" style="39" bestFit="1" customWidth="1"/>
    <col min="12" max="12" width="15.5" style="39" bestFit="1" customWidth="1"/>
    <col min="13" max="13" width="14" style="39" bestFit="1" customWidth="1"/>
    <col min="14" max="14" width="7.5" style="39" bestFit="1" customWidth="1"/>
    <col min="15" max="15" width="13.875" style="39" bestFit="1" customWidth="1"/>
    <col min="16" max="16384" width="6.5" style="39"/>
  </cols>
  <sheetData>
    <row r="1" spans="2:15" ht="15" thickBot="1" x14ac:dyDescent="0.25"/>
    <row r="2" spans="2:15" x14ac:dyDescent="0.2">
      <c r="K2" s="23" t="s">
        <v>61</v>
      </c>
      <c r="L2" s="15" t="s">
        <v>60</v>
      </c>
      <c r="M2" s="16" t="s">
        <v>23</v>
      </c>
    </row>
    <row r="3" spans="2:15" x14ac:dyDescent="0.2">
      <c r="K3" s="17" t="s">
        <v>58</v>
      </c>
      <c r="L3" s="18">
        <v>0.96491760280351069</v>
      </c>
      <c r="M3" s="19">
        <v>-1.3593357661227454</v>
      </c>
    </row>
    <row r="4" spans="2:15" ht="15" thickBot="1" x14ac:dyDescent="0.25">
      <c r="K4" s="20" t="s">
        <v>59</v>
      </c>
      <c r="L4" s="21">
        <v>0.98373806482609494</v>
      </c>
      <c r="M4" s="22">
        <v>-12.919744652087893</v>
      </c>
    </row>
    <row r="6" spans="2:15" x14ac:dyDescent="0.2">
      <c r="B6" s="39" t="s">
        <v>7</v>
      </c>
      <c r="C6" s="39" t="s">
        <v>3</v>
      </c>
      <c r="D6" s="39" t="s">
        <v>5</v>
      </c>
      <c r="E6" s="39" t="s">
        <v>4</v>
      </c>
      <c r="F6" s="39" t="s">
        <v>6</v>
      </c>
      <c r="G6" s="39" t="s">
        <v>8</v>
      </c>
      <c r="H6" s="39" t="s">
        <v>55</v>
      </c>
      <c r="I6" s="39" t="s">
        <v>11</v>
      </c>
      <c r="J6" s="39" t="s">
        <v>35</v>
      </c>
      <c r="K6" s="39" t="s">
        <v>36</v>
      </c>
      <c r="L6" s="39" t="s">
        <v>56</v>
      </c>
      <c r="M6" s="39" t="s">
        <v>11</v>
      </c>
      <c r="O6" s="39" t="s">
        <v>65</v>
      </c>
    </row>
    <row r="7" spans="2:15" x14ac:dyDescent="0.2">
      <c r="E7" s="39">
        <v>2072</v>
      </c>
      <c r="F7" s="39">
        <f>2105-38</f>
        <v>2067</v>
      </c>
      <c r="G7" s="39">
        <v>620</v>
      </c>
      <c r="H7" s="39">
        <f>E7-F7</f>
        <v>5</v>
      </c>
      <c r="I7" s="39">
        <f>20*LOG10(H7)</f>
        <v>13.979400086720377</v>
      </c>
      <c r="J7" s="39">
        <v>0</v>
      </c>
      <c r="K7" s="39">
        <f>I7+J7</f>
        <v>13.979400086720377</v>
      </c>
      <c r="L7" s="39">
        <f>H7/8</f>
        <v>0.625</v>
      </c>
      <c r="M7" s="39">
        <f>10*LOG10(L7*830/1024)</f>
        <v>-2.9534184691966283</v>
      </c>
      <c r="O7" s="39">
        <f>L3*M7+M3</f>
        <v>-4.2091412354955704</v>
      </c>
    </row>
    <row r="12" spans="2:15" x14ac:dyDescent="0.2">
      <c r="I12" s="39" t="s">
        <v>68</v>
      </c>
      <c r="J12" s="39">
        <f>HEX2DEC(I12)</f>
        <v>271</v>
      </c>
      <c r="K12" s="39">
        <v>256</v>
      </c>
      <c r="L12" s="39">
        <f>20*LOG10(J12/K12)</f>
        <v>0.49458651125112335</v>
      </c>
    </row>
    <row r="15" spans="2:15" x14ac:dyDescent="0.2">
      <c r="C15" s="39" t="s">
        <v>66</v>
      </c>
      <c r="D15" s="39" t="s">
        <v>67</v>
      </c>
      <c r="E15" s="39" t="s">
        <v>8</v>
      </c>
    </row>
    <row r="16" spans="2:15" x14ac:dyDescent="0.2">
      <c r="C16" s="39">
        <v>10.9</v>
      </c>
      <c r="D16" s="39">
        <v>9.6</v>
      </c>
      <c r="E16" s="39">
        <v>650</v>
      </c>
    </row>
    <row r="17" spans="3:13" x14ac:dyDescent="0.2">
      <c r="D17" s="39">
        <v>10.3</v>
      </c>
      <c r="E17" s="39">
        <v>620</v>
      </c>
    </row>
    <row r="18" spans="3:13" x14ac:dyDescent="0.2">
      <c r="D18" s="39">
        <v>10.6</v>
      </c>
      <c r="E18" s="39">
        <v>597</v>
      </c>
    </row>
    <row r="19" spans="3:13" x14ac:dyDescent="0.2">
      <c r="D19" s="39">
        <v>11.2</v>
      </c>
      <c r="E19" s="39">
        <v>580</v>
      </c>
    </row>
    <row r="20" spans="3:13" x14ac:dyDescent="0.2">
      <c r="D20" s="39">
        <v>11.3</v>
      </c>
      <c r="E20" s="39">
        <v>562</v>
      </c>
    </row>
    <row r="21" spans="3:13" x14ac:dyDescent="0.2">
      <c r="D21" s="39">
        <v>11.3</v>
      </c>
      <c r="E21" s="39">
        <v>543</v>
      </c>
    </row>
    <row r="22" spans="3:13" x14ac:dyDescent="0.2">
      <c r="D22" s="39">
        <v>11.2</v>
      </c>
      <c r="E22" s="39">
        <v>527</v>
      </c>
    </row>
    <row r="23" spans="3:13" x14ac:dyDescent="0.2">
      <c r="D23" s="39">
        <v>11.3</v>
      </c>
      <c r="E23" s="39">
        <v>518</v>
      </c>
    </row>
    <row r="27" spans="3:13" x14ac:dyDescent="0.2">
      <c r="C27" s="29" t="s">
        <v>72</v>
      </c>
      <c r="D27" s="39" t="s">
        <v>73</v>
      </c>
      <c r="E27" s="8" t="s">
        <v>74</v>
      </c>
      <c r="F27" s="39" t="s">
        <v>71</v>
      </c>
      <c r="G27" s="39" t="s">
        <v>69</v>
      </c>
      <c r="H27" s="39" t="s">
        <v>70</v>
      </c>
    </row>
    <row r="28" spans="3:13" x14ac:dyDescent="0.2">
      <c r="C28" s="30">
        <v>10.9</v>
      </c>
      <c r="D28" s="39">
        <v>8.1</v>
      </c>
      <c r="E28" s="37">
        <v>9.6999999999999993</v>
      </c>
      <c r="F28" s="39">
        <v>100</v>
      </c>
      <c r="G28" s="39">
        <v>653</v>
      </c>
    </row>
    <row r="29" spans="3:13" x14ac:dyDescent="0.2">
      <c r="E29" s="37">
        <v>10.1</v>
      </c>
      <c r="F29" s="39">
        <v>90</v>
      </c>
      <c r="G29" s="39">
        <v>634</v>
      </c>
    </row>
    <row r="30" spans="3:13" x14ac:dyDescent="0.2">
      <c r="D30" s="39">
        <v>8.9</v>
      </c>
      <c r="E30" s="37">
        <v>10.4</v>
      </c>
      <c r="F30" s="39">
        <v>80</v>
      </c>
      <c r="G30" s="39">
        <v>615</v>
      </c>
    </row>
    <row r="31" spans="3:13" ht="15" thickBot="1" x14ac:dyDescent="0.25">
      <c r="E31" s="37">
        <v>10.7</v>
      </c>
      <c r="F31" s="39">
        <v>70</v>
      </c>
      <c r="G31" s="39">
        <v>595</v>
      </c>
    </row>
    <row r="32" spans="3:13" x14ac:dyDescent="0.2">
      <c r="D32" s="39">
        <v>9.6</v>
      </c>
      <c r="E32" s="37">
        <v>11.1</v>
      </c>
      <c r="F32" s="39">
        <v>60</v>
      </c>
      <c r="G32" s="39">
        <v>580</v>
      </c>
      <c r="L32" s="2" t="s">
        <v>9</v>
      </c>
      <c r="M32" s="3" t="s">
        <v>2</v>
      </c>
    </row>
    <row r="33" spans="4:13" x14ac:dyDescent="0.2">
      <c r="E33" s="37">
        <v>11.3</v>
      </c>
      <c r="F33" s="39">
        <v>50</v>
      </c>
      <c r="G33" s="39">
        <v>561</v>
      </c>
      <c r="H33" s="39">
        <v>2253</v>
      </c>
      <c r="L33" s="4">
        <v>100</v>
      </c>
      <c r="M33" s="5">
        <v>651</v>
      </c>
    </row>
    <row r="34" spans="4:13" x14ac:dyDescent="0.2">
      <c r="D34" s="39">
        <v>10.199999999999999</v>
      </c>
      <c r="E34" s="38">
        <v>11.3</v>
      </c>
      <c r="F34" s="39">
        <v>40</v>
      </c>
      <c r="G34" s="39">
        <v>545</v>
      </c>
      <c r="H34" s="39">
        <v>2252</v>
      </c>
      <c r="L34" s="4">
        <v>90</v>
      </c>
      <c r="M34" s="5">
        <v>633</v>
      </c>
    </row>
    <row r="35" spans="4:13" x14ac:dyDescent="0.2">
      <c r="E35" s="38">
        <v>11.2</v>
      </c>
      <c r="F35" s="39">
        <v>30</v>
      </c>
      <c r="G35" s="39">
        <v>527</v>
      </c>
      <c r="H35" s="39">
        <v>2250</v>
      </c>
      <c r="L35" s="4">
        <v>80</v>
      </c>
      <c r="M35" s="5">
        <v>614</v>
      </c>
    </row>
    <row r="36" spans="4:13" x14ac:dyDescent="0.2">
      <c r="D36" s="39">
        <v>10.9</v>
      </c>
      <c r="E36" s="38">
        <v>11.2</v>
      </c>
      <c r="F36" s="39">
        <v>20</v>
      </c>
      <c r="G36" s="39">
        <v>509</v>
      </c>
      <c r="H36" s="39">
        <v>2251</v>
      </c>
      <c r="L36" s="4">
        <v>70</v>
      </c>
      <c r="M36" s="5">
        <v>597</v>
      </c>
    </row>
    <row r="37" spans="4:13" x14ac:dyDescent="0.2">
      <c r="E37" s="38">
        <v>11.2</v>
      </c>
      <c r="F37" s="39">
        <v>10</v>
      </c>
      <c r="G37" s="39">
        <v>491</v>
      </c>
      <c r="H37" s="39">
        <v>2251</v>
      </c>
      <c r="L37" s="4">
        <v>60</v>
      </c>
      <c r="M37" s="5">
        <v>580</v>
      </c>
    </row>
    <row r="38" spans="4:13" x14ac:dyDescent="0.2">
      <c r="D38" s="39">
        <v>11.5</v>
      </c>
      <c r="E38" s="38">
        <v>11.2</v>
      </c>
      <c r="F38" s="39">
        <v>0</v>
      </c>
      <c r="G38" s="39">
        <v>475</v>
      </c>
      <c r="H38" s="39">
        <v>2251</v>
      </c>
      <c r="L38" s="4">
        <v>50</v>
      </c>
      <c r="M38" s="5">
        <v>562</v>
      </c>
    </row>
    <row r="39" spans="4:13" x14ac:dyDescent="0.2">
      <c r="E39" s="38">
        <v>11.2</v>
      </c>
      <c r="F39" s="39">
        <v>-10</v>
      </c>
      <c r="G39" s="39">
        <v>457</v>
      </c>
      <c r="H39" s="39">
        <v>2251</v>
      </c>
      <c r="L39" s="4">
        <v>40</v>
      </c>
      <c r="M39" s="5">
        <v>543</v>
      </c>
    </row>
    <row r="40" spans="4:13" x14ac:dyDescent="0.2">
      <c r="D40" s="39">
        <v>12.1</v>
      </c>
      <c r="E40" s="38">
        <v>11.2</v>
      </c>
      <c r="F40" s="39">
        <v>-20</v>
      </c>
      <c r="G40" s="39">
        <v>441</v>
      </c>
      <c r="H40" s="39">
        <v>2246</v>
      </c>
      <c r="L40" s="4">
        <v>30</v>
      </c>
      <c r="M40" s="5">
        <v>527</v>
      </c>
    </row>
    <row r="41" spans="4:13" x14ac:dyDescent="0.2">
      <c r="E41" s="38">
        <v>11.5</v>
      </c>
      <c r="F41" s="39">
        <v>-30</v>
      </c>
      <c r="G41" s="39">
        <v>422</v>
      </c>
      <c r="H41" s="39">
        <v>2271</v>
      </c>
      <c r="L41" s="4">
        <v>20</v>
      </c>
      <c r="M41" s="5">
        <v>507</v>
      </c>
    </row>
    <row r="42" spans="4:13" x14ac:dyDescent="0.2">
      <c r="D42" s="39">
        <v>12.7</v>
      </c>
      <c r="E42" s="38">
        <v>11.4</v>
      </c>
      <c r="F42" s="39">
        <v>-40</v>
      </c>
      <c r="G42" s="39">
        <v>405</v>
      </c>
      <c r="H42" s="39">
        <v>2267</v>
      </c>
      <c r="L42" s="4">
        <v>10</v>
      </c>
      <c r="M42" s="5">
        <v>490</v>
      </c>
    </row>
    <row r="43" spans="4:13" x14ac:dyDescent="0.2">
      <c r="L43" s="4">
        <v>0</v>
      </c>
      <c r="M43" s="5">
        <v>473</v>
      </c>
    </row>
    <row r="44" spans="4:13" x14ac:dyDescent="0.2">
      <c r="L44" s="4">
        <v>-10</v>
      </c>
      <c r="M44" s="5">
        <v>456</v>
      </c>
    </row>
    <row r="45" spans="4:13" x14ac:dyDescent="0.2">
      <c r="L45" s="4">
        <v>-20</v>
      </c>
      <c r="M45" s="5">
        <v>439</v>
      </c>
    </row>
    <row r="46" spans="4:13" x14ac:dyDescent="0.2">
      <c r="L46" s="4">
        <v>-30</v>
      </c>
      <c r="M46" s="5">
        <v>422</v>
      </c>
    </row>
    <row r="47" spans="4:13" ht="15" thickBot="1" x14ac:dyDescent="0.25">
      <c r="L47" s="6">
        <v>-40</v>
      </c>
      <c r="M47" s="7">
        <v>405</v>
      </c>
    </row>
    <row r="48" spans="4:13" ht="15" thickBot="1" x14ac:dyDescent="0.25"/>
    <row r="49" spans="1:10" x14ac:dyDescent="0.2">
      <c r="A49" s="23" t="s">
        <v>61</v>
      </c>
      <c r="B49" s="15" t="s">
        <v>22</v>
      </c>
      <c r="C49" s="16" t="s">
        <v>23</v>
      </c>
    </row>
    <row r="50" spans="1:10" x14ac:dyDescent="0.2">
      <c r="A50" s="17" t="s">
        <v>58</v>
      </c>
      <c r="B50" s="18">
        <v>0.96491760280351069</v>
      </c>
      <c r="C50" s="19">
        <v>-1.3593357661227454</v>
      </c>
    </row>
    <row r="51" spans="1:10" ht="15" thickBot="1" x14ac:dyDescent="0.25">
      <c r="A51" s="20" t="s">
        <v>59</v>
      </c>
      <c r="B51" s="21">
        <v>0.98373806482609494</v>
      </c>
      <c r="C51" s="22">
        <v>-12.919744652087893</v>
      </c>
    </row>
    <row r="53" spans="1:10" x14ac:dyDescent="0.2">
      <c r="A53" s="36" t="s">
        <v>99</v>
      </c>
      <c r="I53" s="30" t="s">
        <v>94</v>
      </c>
    </row>
    <row r="54" spans="1:10" x14ac:dyDescent="0.2">
      <c r="A54" s="39" t="s">
        <v>100</v>
      </c>
      <c r="B54" s="39" t="s">
        <v>3</v>
      </c>
      <c r="C54" s="39" t="s">
        <v>5</v>
      </c>
      <c r="D54" s="39" t="s">
        <v>4</v>
      </c>
      <c r="E54" s="39" t="s">
        <v>6</v>
      </c>
      <c r="F54" s="39" t="s">
        <v>10</v>
      </c>
      <c r="G54" s="39" t="s">
        <v>95</v>
      </c>
      <c r="H54" s="39" t="s">
        <v>96</v>
      </c>
      <c r="I54" s="39" t="s">
        <v>97</v>
      </c>
      <c r="J54" s="39" t="s">
        <v>93</v>
      </c>
    </row>
    <row r="55" spans="1:10" x14ac:dyDescent="0.2">
      <c r="A55" s="39">
        <v>-40</v>
      </c>
      <c r="B55" s="39">
        <v>22</v>
      </c>
      <c r="C55" s="39">
        <v>19.5</v>
      </c>
      <c r="D55" s="39">
        <v>3500</v>
      </c>
      <c r="E55" s="39">
        <v>2067</v>
      </c>
      <c r="F55" s="39">
        <f t="shared" ref="F55:F62" si="0">D55-E55</f>
        <v>1433</v>
      </c>
      <c r="G55" s="39">
        <f t="shared" ref="G55:G62" si="1">F55/8</f>
        <v>179.125</v>
      </c>
      <c r="H55" s="39">
        <f t="shared" ref="H55:H62" si="2">10*LOG10(G55*830/1024)</f>
        <v>21.619343391416628</v>
      </c>
      <c r="I55" s="39">
        <f t="shared" ref="I55:I62" si="3">L$3*H55+M$3</f>
        <v>19.501549233308907</v>
      </c>
      <c r="J55" s="39">
        <f t="shared" ref="J55:J62" si="4">I55-C55</f>
        <v>1.5492333089071053E-3</v>
      </c>
    </row>
    <row r="56" spans="1:10" x14ac:dyDescent="0.2">
      <c r="A56" s="39">
        <v>-20</v>
      </c>
      <c r="B56" s="39">
        <v>22</v>
      </c>
      <c r="C56" s="39">
        <v>19</v>
      </c>
      <c r="D56" s="39">
        <v>3256</v>
      </c>
      <c r="E56" s="39">
        <v>2067</v>
      </c>
      <c r="F56" s="39">
        <f t="shared" si="0"/>
        <v>1189</v>
      </c>
      <c r="G56" s="39">
        <f t="shared" si="1"/>
        <v>148.625</v>
      </c>
      <c r="H56" s="39">
        <f t="shared" si="2"/>
        <v>20.8087000336301</v>
      </c>
      <c r="I56" s="39">
        <f t="shared" si="3"/>
        <v>18.719345187784945</v>
      </c>
      <c r="J56" s="39">
        <f t="shared" si="4"/>
        <v>-0.28065481221505451</v>
      </c>
    </row>
    <row r="57" spans="1:10" x14ac:dyDescent="0.2">
      <c r="A57" s="39">
        <v>0</v>
      </c>
      <c r="B57" s="39">
        <v>22</v>
      </c>
      <c r="C57" s="39">
        <v>18.3</v>
      </c>
      <c r="D57" s="39">
        <v>3050</v>
      </c>
      <c r="E57" s="39">
        <v>2067</v>
      </c>
      <c r="F57" s="39">
        <f t="shared" si="0"/>
        <v>983</v>
      </c>
      <c r="G57" s="39">
        <f t="shared" si="1"/>
        <v>122.875</v>
      </c>
      <c r="H57" s="39">
        <f t="shared" si="2"/>
        <v>19.982416665764539</v>
      </c>
      <c r="I57" s="39">
        <f t="shared" si="3"/>
        <v>17.922049821227695</v>
      </c>
      <c r="J57" s="39">
        <f t="shared" si="4"/>
        <v>-0.37795017877230563</v>
      </c>
    </row>
    <row r="58" spans="1:10" x14ac:dyDescent="0.2">
      <c r="A58" s="39">
        <v>20</v>
      </c>
      <c r="B58" s="39">
        <v>22</v>
      </c>
      <c r="C58" s="39">
        <v>17.670000000000002</v>
      </c>
      <c r="D58" s="39">
        <v>2895</v>
      </c>
      <c r="E58" s="39">
        <v>2067</v>
      </c>
      <c r="F58" s="39">
        <f t="shared" si="0"/>
        <v>828</v>
      </c>
      <c r="G58" s="39">
        <f t="shared" si="1"/>
        <v>103.5</v>
      </c>
      <c r="H58" s="39">
        <f t="shared" si="2"/>
        <v>19.237184855291986</v>
      </c>
      <c r="I58" s="39">
        <f t="shared" si="3"/>
        <v>17.2029625291336</v>
      </c>
      <c r="J58" s="39">
        <f t="shared" si="4"/>
        <v>-0.46703747086640135</v>
      </c>
    </row>
    <row r="59" spans="1:10" x14ac:dyDescent="0.2">
      <c r="A59" s="39">
        <v>40</v>
      </c>
      <c r="B59" s="39">
        <v>22</v>
      </c>
      <c r="C59" s="39">
        <v>17.309999999999999</v>
      </c>
      <c r="D59" s="39">
        <v>2823</v>
      </c>
      <c r="E59" s="39">
        <v>2067</v>
      </c>
      <c r="F59" s="39">
        <f t="shared" si="0"/>
        <v>756</v>
      </c>
      <c r="G59" s="39">
        <f t="shared" si="1"/>
        <v>94.5</v>
      </c>
      <c r="H59" s="39">
        <f t="shared" si="2"/>
        <v>18.84209944245525</v>
      </c>
      <c r="I59" s="39">
        <f t="shared" si="3"/>
        <v>16.821737659676543</v>
      </c>
      <c r="J59" s="39">
        <f t="shared" si="4"/>
        <v>-0.48826234032345539</v>
      </c>
    </row>
    <row r="60" spans="1:10" x14ac:dyDescent="0.2">
      <c r="A60" s="39">
        <v>60</v>
      </c>
      <c r="B60" s="39">
        <v>22</v>
      </c>
      <c r="C60" s="39">
        <v>16.64</v>
      </c>
      <c r="D60" s="39">
        <v>2700</v>
      </c>
      <c r="E60" s="39">
        <v>2067</v>
      </c>
      <c r="F60" s="39">
        <f t="shared" si="0"/>
        <v>633</v>
      </c>
      <c r="G60" s="39">
        <f t="shared" si="1"/>
        <v>79.125</v>
      </c>
      <c r="H60" s="39">
        <f t="shared" si="2"/>
        <v>18.070918587616735</v>
      </c>
      <c r="I60" s="39">
        <f t="shared" si="3"/>
        <v>16.077611677897799</v>
      </c>
      <c r="J60" s="39">
        <f t="shared" si="4"/>
        <v>-0.56238832210220124</v>
      </c>
    </row>
    <row r="61" spans="1:10" x14ac:dyDescent="0.2">
      <c r="A61" s="39">
        <v>80</v>
      </c>
      <c r="B61" s="39">
        <v>22</v>
      </c>
      <c r="C61" s="39">
        <v>16.100000000000001</v>
      </c>
      <c r="D61" s="39">
        <v>2610</v>
      </c>
      <c r="E61" s="39">
        <v>2067</v>
      </c>
      <c r="F61" s="39">
        <f t="shared" si="0"/>
        <v>543</v>
      </c>
      <c r="G61" s="39">
        <f t="shared" si="1"/>
        <v>67.875</v>
      </c>
      <c r="H61" s="39">
        <f t="shared" si="2"/>
        <v>17.404879783331651</v>
      </c>
      <c r="I61" s="39">
        <f t="shared" si="3"/>
        <v>15.434939111492918</v>
      </c>
      <c r="J61" s="39">
        <f t="shared" si="4"/>
        <v>-0.66506088850708345</v>
      </c>
    </row>
    <row r="62" spans="1:10" x14ac:dyDescent="0.2">
      <c r="A62" s="39">
        <v>100</v>
      </c>
      <c r="B62" s="39">
        <v>22</v>
      </c>
      <c r="C62" s="39">
        <v>15.35</v>
      </c>
      <c r="D62" s="39">
        <v>2515</v>
      </c>
      <c r="E62" s="39">
        <v>2067</v>
      </c>
      <c r="F62" s="39">
        <f t="shared" si="0"/>
        <v>448</v>
      </c>
      <c r="G62" s="39">
        <f t="shared" si="1"/>
        <v>56</v>
      </c>
      <c r="H62" s="39">
        <f t="shared" si="2"/>
        <v>16.569661627424622</v>
      </c>
      <c r="I62" s="39">
        <f t="shared" si="3"/>
        <v>14.629022410677139</v>
      </c>
      <c r="J62" s="39">
        <f t="shared" si="4"/>
        <v>-0.72097758932286027</v>
      </c>
    </row>
    <row r="64" spans="1:10" x14ac:dyDescent="0.2">
      <c r="A64" s="36" t="s">
        <v>98</v>
      </c>
    </row>
    <row r="65" spans="1:4" x14ac:dyDescent="0.2">
      <c r="A65" s="39" t="s">
        <v>28</v>
      </c>
      <c r="B65" s="39" t="s">
        <v>3</v>
      </c>
      <c r="C65" s="39" t="s">
        <v>5</v>
      </c>
      <c r="D65" s="39" t="s">
        <v>101</v>
      </c>
    </row>
    <row r="66" spans="1:4" x14ac:dyDescent="0.2">
      <c r="A66" s="39">
        <v>-40</v>
      </c>
      <c r="B66" s="39">
        <v>22</v>
      </c>
      <c r="C66" s="39">
        <v>19.100000000000001</v>
      </c>
      <c r="D66" s="39">
        <f>C55-C66</f>
        <v>0.39999999999999858</v>
      </c>
    </row>
    <row r="67" spans="1:4" x14ac:dyDescent="0.2">
      <c r="A67" s="39">
        <v>-20</v>
      </c>
      <c r="B67" s="39">
        <v>22</v>
      </c>
      <c r="C67" s="39">
        <v>18.5</v>
      </c>
      <c r="D67" s="39">
        <f t="shared" ref="D67:D73" si="5">C56-C67</f>
        <v>0.5</v>
      </c>
    </row>
    <row r="68" spans="1:4" x14ac:dyDescent="0.2">
      <c r="A68" s="39">
        <v>0</v>
      </c>
      <c r="B68" s="39">
        <v>22</v>
      </c>
      <c r="C68" s="39">
        <v>17.899999999999999</v>
      </c>
      <c r="D68" s="39">
        <f t="shared" si="5"/>
        <v>0.40000000000000213</v>
      </c>
    </row>
    <row r="69" spans="1:4" x14ac:dyDescent="0.2">
      <c r="A69" s="39">
        <v>20</v>
      </c>
      <c r="B69" s="39">
        <v>22</v>
      </c>
      <c r="C69" s="39">
        <v>17.3</v>
      </c>
      <c r="D69" s="39">
        <f t="shared" si="5"/>
        <v>0.37000000000000099</v>
      </c>
    </row>
    <row r="70" spans="1:4" x14ac:dyDescent="0.2">
      <c r="A70" s="39">
        <v>40</v>
      </c>
      <c r="B70" s="39">
        <v>22</v>
      </c>
      <c r="C70" s="39">
        <v>16.7</v>
      </c>
      <c r="D70" s="39">
        <f t="shared" si="5"/>
        <v>0.60999999999999943</v>
      </c>
    </row>
    <row r="71" spans="1:4" x14ac:dyDescent="0.2">
      <c r="A71" s="39">
        <v>60</v>
      </c>
      <c r="B71" s="39">
        <v>22</v>
      </c>
      <c r="C71" s="39">
        <v>16</v>
      </c>
      <c r="D71" s="39">
        <f t="shared" si="5"/>
        <v>0.64000000000000057</v>
      </c>
    </row>
    <row r="72" spans="1:4" x14ac:dyDescent="0.2">
      <c r="A72" s="39">
        <v>80</v>
      </c>
      <c r="B72" s="39">
        <v>22</v>
      </c>
      <c r="C72" s="39">
        <v>15.3</v>
      </c>
      <c r="D72" s="39">
        <f t="shared" si="5"/>
        <v>0.80000000000000071</v>
      </c>
    </row>
    <row r="73" spans="1:4" x14ac:dyDescent="0.2">
      <c r="A73" s="39">
        <v>100</v>
      </c>
      <c r="B73" s="39">
        <v>22</v>
      </c>
      <c r="C73" s="39">
        <v>14.45</v>
      </c>
      <c r="D73" s="39">
        <f t="shared" si="5"/>
        <v>0.90000000000000036</v>
      </c>
    </row>
    <row r="75" spans="1:4" ht="15" thickBot="1" x14ac:dyDescent="0.25"/>
    <row r="76" spans="1:4" x14ac:dyDescent="0.2">
      <c r="B76" s="55"/>
      <c r="C76" s="56" t="s">
        <v>102</v>
      </c>
      <c r="D76" s="57" t="s">
        <v>104</v>
      </c>
    </row>
    <row r="77" spans="1:4" x14ac:dyDescent="0.2">
      <c r="B77" s="58" t="s">
        <v>106</v>
      </c>
      <c r="C77" s="59">
        <v>0.94943912789001628</v>
      </c>
      <c r="D77" s="60">
        <v>-0.73591609763402488</v>
      </c>
    </row>
    <row r="78" spans="1:4" ht="15" thickBot="1" x14ac:dyDescent="0.25">
      <c r="B78" s="61" t="s">
        <v>108</v>
      </c>
      <c r="C78" s="62">
        <v>0.98087745317978858</v>
      </c>
      <c r="D78" s="63">
        <v>-12.472153133568767</v>
      </c>
    </row>
    <row r="79" spans="1:4" x14ac:dyDescent="0.2">
      <c r="A79" s="54">
        <v>44343</v>
      </c>
      <c r="B79" s="41"/>
    </row>
    <row r="80" spans="1:4" x14ac:dyDescent="0.2">
      <c r="A80" s="30" t="s">
        <v>145</v>
      </c>
      <c r="B80" s="64" t="s">
        <v>146</v>
      </c>
    </row>
    <row r="81" spans="1:13" x14ac:dyDescent="0.2">
      <c r="A81" s="45" t="s">
        <v>100</v>
      </c>
      <c r="B81" s="45" t="s">
        <v>3</v>
      </c>
      <c r="C81" s="45" t="s">
        <v>5</v>
      </c>
      <c r="D81" s="45" t="s">
        <v>4</v>
      </c>
      <c r="E81" s="45" t="s">
        <v>6</v>
      </c>
      <c r="F81" s="45" t="s">
        <v>10</v>
      </c>
      <c r="G81" s="45" t="s">
        <v>95</v>
      </c>
      <c r="H81" s="45" t="s">
        <v>96</v>
      </c>
      <c r="I81" s="45" t="s">
        <v>97</v>
      </c>
      <c r="J81" s="45" t="s">
        <v>88</v>
      </c>
      <c r="K81" s="39" t="s">
        <v>147</v>
      </c>
      <c r="M81" s="39" t="s">
        <v>148</v>
      </c>
    </row>
    <row r="82" spans="1:13" x14ac:dyDescent="0.2">
      <c r="A82" s="45">
        <v>-40</v>
      </c>
      <c r="B82" s="45">
        <v>22</v>
      </c>
      <c r="C82" s="45">
        <v>17.239999999999998</v>
      </c>
      <c r="D82" s="45">
        <v>2892</v>
      </c>
      <c r="E82" s="45">
        <v>2067</v>
      </c>
      <c r="F82" s="45">
        <f>D82-E82</f>
        <v>825</v>
      </c>
      <c r="G82" s="45">
        <f t="shared" ref="G82:G89" si="6">F82/8</f>
        <v>103.125</v>
      </c>
      <c r="H82" s="45">
        <f t="shared" ref="H82:H89" si="7">10*LOG10(G82*830/1024)</f>
        <v>19.221420972942433</v>
      </c>
      <c r="I82" s="45">
        <f>C$77*H82+D$77</f>
        <v>17.513653067723308</v>
      </c>
      <c r="J82" s="45">
        <f>I82-C82</f>
        <v>0.27365306772330911</v>
      </c>
      <c r="K82" s="39">
        <v>-0.5</v>
      </c>
      <c r="M82" s="39">
        <v>405</v>
      </c>
    </row>
    <row r="83" spans="1:13" x14ac:dyDescent="0.2">
      <c r="A83" s="45">
        <v>-20</v>
      </c>
      <c r="B83" s="45">
        <v>22</v>
      </c>
      <c r="C83" s="45">
        <v>17.100000000000001</v>
      </c>
      <c r="D83" s="45">
        <v>2824</v>
      </c>
      <c r="E83" s="45">
        <v>2067</v>
      </c>
      <c r="F83" s="45">
        <f>D83-E83</f>
        <v>757</v>
      </c>
      <c r="G83" s="45">
        <f t="shared" ref="G83" si="8">F83/8</f>
        <v>94.625</v>
      </c>
      <c r="H83" s="45">
        <f t="shared" ref="H83" si="9">10*LOG10(G83*830/1024)</f>
        <v>18.847840282443912</v>
      </c>
      <c r="I83" s="44">
        <f>C$77*H83+D$77</f>
        <v>17.158960942739842</v>
      </c>
      <c r="J83" s="45">
        <f>I83-C83</f>
        <v>5.896094273984076E-2</v>
      </c>
      <c r="K83" s="45">
        <v>-0.3</v>
      </c>
      <c r="M83" s="39">
        <v>439</v>
      </c>
    </row>
    <row r="84" spans="1:13" x14ac:dyDescent="0.2">
      <c r="A84" s="45">
        <v>0</v>
      </c>
      <c r="B84" s="45">
        <v>22</v>
      </c>
      <c r="C84" s="45">
        <v>17</v>
      </c>
      <c r="D84" s="45">
        <v>2793</v>
      </c>
      <c r="E84" s="45">
        <v>2067</v>
      </c>
      <c r="F84" s="45">
        <f>D84-E84</f>
        <v>726</v>
      </c>
      <c r="G84" s="45">
        <f t="shared" ref="G84" si="10">F84/8</f>
        <v>90.75</v>
      </c>
      <c r="H84" s="45">
        <f t="shared" ref="H84" si="11">10*LOG10(G84*830/1024)</f>
        <v>18.66624769444412</v>
      </c>
      <c r="I84" s="45">
        <f>C$77*H84+D$77</f>
        <v>16.986549834358026</v>
      </c>
      <c r="J84" s="45">
        <f>I84-C84</f>
        <v>-1.3450165641973655E-2</v>
      </c>
      <c r="K84" s="39">
        <v>0</v>
      </c>
    </row>
    <row r="85" spans="1:13" x14ac:dyDescent="0.2">
      <c r="A85" s="45">
        <v>20</v>
      </c>
      <c r="B85" s="45">
        <v>22</v>
      </c>
      <c r="C85" s="45">
        <v>17.100000000000001</v>
      </c>
      <c r="D85" s="45">
        <v>2803</v>
      </c>
      <c r="E85" s="45">
        <v>2067</v>
      </c>
      <c r="F85" s="45">
        <f>D85-E85</f>
        <v>736</v>
      </c>
      <c r="G85" s="45">
        <f t="shared" ref="G85" si="12">F85/8</f>
        <v>92</v>
      </c>
      <c r="H85" s="45">
        <f t="shared" ref="H85" si="13">10*LOG10(G85*830/1024)</f>
        <v>18.725659630818171</v>
      </c>
      <c r="I85" s="45">
        <f>C$77*H85+D$77</f>
        <v>17.042957851415263</v>
      </c>
      <c r="J85" s="45">
        <f>I85-C85</f>
        <v>-5.7042148584738328E-2</v>
      </c>
      <c r="K85" s="39">
        <v>0</v>
      </c>
    </row>
    <row r="86" spans="1:13" x14ac:dyDescent="0.2">
      <c r="A86" s="45">
        <v>40</v>
      </c>
      <c r="B86" s="45">
        <v>22</v>
      </c>
      <c r="C86" s="45">
        <v>17.2</v>
      </c>
      <c r="D86" s="45">
        <v>2793</v>
      </c>
      <c r="E86" s="45">
        <v>2067</v>
      </c>
      <c r="F86" s="45">
        <f>D86-E86</f>
        <v>726</v>
      </c>
      <c r="G86" s="45">
        <f t="shared" ref="G86" si="14">F86/8</f>
        <v>90.75</v>
      </c>
      <c r="H86" s="45">
        <f t="shared" ref="H86" si="15">10*LOG10(G86*830/1024)</f>
        <v>18.66624769444412</v>
      </c>
      <c r="I86" s="45">
        <f>C$77*H86+D$77</f>
        <v>16.986549834358026</v>
      </c>
      <c r="J86" s="45">
        <f>I86-C86</f>
        <v>-0.21345016564197294</v>
      </c>
      <c r="K86" s="39">
        <v>0</v>
      </c>
      <c r="L86" s="39">
        <v>548</v>
      </c>
    </row>
    <row r="87" spans="1:13" x14ac:dyDescent="0.2">
      <c r="A87" s="45">
        <v>60</v>
      </c>
      <c r="B87" s="45">
        <v>22</v>
      </c>
      <c r="C87" s="45">
        <v>17.14</v>
      </c>
      <c r="D87" s="45">
        <v>2763</v>
      </c>
      <c r="E87" s="45">
        <v>2067</v>
      </c>
      <c r="F87" s="45">
        <f>D87-E87</f>
        <v>696</v>
      </c>
      <c r="G87" s="45">
        <f t="shared" ref="G87" si="16">F87/8</f>
        <v>87</v>
      </c>
      <c r="H87" s="45">
        <f t="shared" ref="H87" si="17">10*LOG10(G87*830/1024)</f>
        <v>18.482973883548805</v>
      </c>
      <c r="I87" s="45">
        <f>C$77*H87+D$77</f>
        <v>16.812542507176499</v>
      </c>
      <c r="J87" s="45">
        <f>I87-C87</f>
        <v>-0.32745749282350189</v>
      </c>
      <c r="K87" s="39">
        <v>0.2</v>
      </c>
      <c r="M87" s="39">
        <v>580</v>
      </c>
    </row>
    <row r="88" spans="1:13" x14ac:dyDescent="0.2">
      <c r="A88" s="45">
        <v>80</v>
      </c>
      <c r="B88" s="45">
        <v>22</v>
      </c>
      <c r="C88" s="45">
        <v>16.8</v>
      </c>
      <c r="D88" s="45">
        <v>2690</v>
      </c>
      <c r="E88" s="45">
        <v>2067</v>
      </c>
      <c r="F88" s="45">
        <f>D88-E88</f>
        <v>623</v>
      </c>
      <c r="G88" s="45">
        <f t="shared" ref="G88" si="18">F88/8</f>
        <v>77.875</v>
      </c>
      <c r="H88" s="45">
        <f t="shared" ref="H88" si="19">10*LOG10(G88*830/1024)</f>
        <v>18.00176195403488</v>
      </c>
      <c r="I88" s="45">
        <f>C$77*H88+D$77</f>
        <v>16.355661072488527</v>
      </c>
      <c r="J88" s="45">
        <f>I88-C88</f>
        <v>-0.44433892751147397</v>
      </c>
      <c r="K88" s="39">
        <v>0.4</v>
      </c>
      <c r="M88" s="39">
        <v>614</v>
      </c>
    </row>
    <row r="89" spans="1:13" x14ac:dyDescent="0.2">
      <c r="A89" s="45">
        <v>100</v>
      </c>
      <c r="B89" s="45">
        <v>22</v>
      </c>
      <c r="C89" s="45" t="s">
        <v>149</v>
      </c>
      <c r="D89" s="45"/>
      <c r="E89" s="45"/>
      <c r="F89" s="45"/>
      <c r="G89" s="45"/>
      <c r="H89" s="45"/>
      <c r="I89" s="45"/>
      <c r="J89" s="45"/>
      <c r="K89" s="39">
        <v>0.5</v>
      </c>
      <c r="M89" s="39">
        <v>633</v>
      </c>
    </row>
  </sheetData>
  <sortState ref="A66:D73">
    <sortCondition descending="1" ref="D66"/>
  </sortState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5"/>
  <sheetViews>
    <sheetView workbookViewId="0">
      <selection activeCell="H95" sqref="H95"/>
    </sheetView>
  </sheetViews>
  <sheetFormatPr defaultColWidth="9.125" defaultRowHeight="14.25" x14ac:dyDescent="0.2"/>
  <cols>
    <col min="1" max="1" width="13.375" style="28" bestFit="1" customWidth="1"/>
    <col min="2" max="2" width="16" style="28" bestFit="1" customWidth="1"/>
    <col min="3" max="3" width="21.125" style="28" bestFit="1" customWidth="1"/>
    <col min="4" max="4" width="17.875" style="28" bestFit="1" customWidth="1"/>
    <col min="5" max="5" width="9.875" style="28" bestFit="1" customWidth="1"/>
    <col min="6" max="6" width="12.125" style="28" bestFit="1" customWidth="1"/>
    <col min="7" max="7" width="11.875" style="28" bestFit="1" customWidth="1"/>
    <col min="8" max="8" width="8.875" style="28" bestFit="1" customWidth="1"/>
    <col min="9" max="9" width="8.75" style="28" customWidth="1"/>
    <col min="10" max="10" width="8.75" style="32" customWidth="1"/>
    <col min="11" max="11" width="20.375" style="32" customWidth="1"/>
    <col min="12" max="12" width="8.125" style="32" bestFit="1" customWidth="1"/>
    <col min="13" max="13" width="11.875" style="28" bestFit="1" customWidth="1"/>
    <col min="14" max="14" width="16.5" style="28" bestFit="1" customWidth="1"/>
    <col min="15" max="15" width="8.5" style="28" bestFit="1" customWidth="1"/>
    <col min="16" max="16" width="12.75" style="28" bestFit="1" customWidth="1"/>
    <col min="17" max="18" width="13.875" style="28" bestFit="1" customWidth="1"/>
    <col min="19" max="19" width="12.75" style="28" bestFit="1" customWidth="1"/>
    <col min="20" max="21" width="13.875" style="28" bestFit="1" customWidth="1"/>
    <col min="22" max="22" width="9.125" style="28"/>
    <col min="23" max="23" width="15.5" style="28" bestFit="1" customWidth="1"/>
    <col min="24" max="24" width="14" style="28" bestFit="1" customWidth="1"/>
    <col min="25" max="25" width="7.5" style="28" bestFit="1" customWidth="1"/>
    <col min="26" max="16384" width="9.125" style="28"/>
  </cols>
  <sheetData>
    <row r="1" spans="3:25" ht="15" thickBot="1" x14ac:dyDescent="0.25"/>
    <row r="2" spans="3:25" x14ac:dyDescent="0.2">
      <c r="S2" s="23" t="s">
        <v>61</v>
      </c>
      <c r="T2" s="15" t="s">
        <v>22</v>
      </c>
      <c r="U2" s="16" t="s">
        <v>23</v>
      </c>
      <c r="W2" s="2" t="s">
        <v>9</v>
      </c>
      <c r="X2" s="3" t="s">
        <v>2</v>
      </c>
    </row>
    <row r="3" spans="3:25" x14ac:dyDescent="0.2">
      <c r="S3" s="17" t="s">
        <v>58</v>
      </c>
      <c r="T3" s="18">
        <v>0.96491760280351069</v>
      </c>
      <c r="U3" s="19">
        <v>-1.3593357661227454</v>
      </c>
      <c r="W3" s="4">
        <v>100</v>
      </c>
      <c r="X3" s="5">
        <v>651</v>
      </c>
    </row>
    <row r="4" spans="3:25" ht="15" thickBot="1" x14ac:dyDescent="0.25">
      <c r="S4" s="20" t="s">
        <v>59</v>
      </c>
      <c r="T4" s="21">
        <v>0.98373806482609494</v>
      </c>
      <c r="U4" s="22">
        <v>-12.919744652087893</v>
      </c>
      <c r="W4" s="4">
        <v>90</v>
      </c>
      <c r="X4" s="5">
        <v>633</v>
      </c>
    </row>
    <row r="5" spans="3:25" x14ac:dyDescent="0.2">
      <c r="W5" s="4">
        <v>80</v>
      </c>
      <c r="X5" s="5">
        <v>614</v>
      </c>
    </row>
    <row r="6" spans="3:25" x14ac:dyDescent="0.2">
      <c r="C6" s="28" t="s">
        <v>75</v>
      </c>
      <c r="D6" s="28" t="s">
        <v>76</v>
      </c>
      <c r="W6" s="4">
        <v>70</v>
      </c>
      <c r="X6" s="5">
        <v>597</v>
      </c>
    </row>
    <row r="7" spans="3:25" x14ac:dyDescent="0.2">
      <c r="W7" s="4">
        <v>60</v>
      </c>
      <c r="X7" s="5">
        <v>580</v>
      </c>
    </row>
    <row r="8" spans="3:25" x14ac:dyDescent="0.2">
      <c r="W8" s="4">
        <v>50</v>
      </c>
      <c r="X8" s="5">
        <v>562</v>
      </c>
    </row>
    <row r="9" spans="3:25" x14ac:dyDescent="0.2">
      <c r="W9" s="4">
        <v>40</v>
      </c>
      <c r="X9" s="5">
        <v>543</v>
      </c>
    </row>
    <row r="10" spans="3:25" x14ac:dyDescent="0.2">
      <c r="C10" s="28">
        <v>9</v>
      </c>
      <c r="D10" s="28">
        <v>9.66</v>
      </c>
      <c r="W10" s="4">
        <v>30</v>
      </c>
      <c r="X10" s="5">
        <v>527</v>
      </c>
      <c r="Y10" s="28">
        <f>TREND(W9:W10,X9:X10,524)</f>
        <v>28.125</v>
      </c>
    </row>
    <row r="11" spans="3:25" x14ac:dyDescent="0.2">
      <c r="C11" s="28">
        <v>10.9</v>
      </c>
      <c r="D11" s="28">
        <v>11.4</v>
      </c>
      <c r="W11" s="4">
        <v>20</v>
      </c>
      <c r="X11" s="5">
        <v>507</v>
      </c>
    </row>
    <row r="12" spans="3:25" x14ac:dyDescent="0.2">
      <c r="C12" s="28">
        <v>5</v>
      </c>
      <c r="D12" s="28">
        <v>5.3</v>
      </c>
      <c r="W12" s="4">
        <v>10</v>
      </c>
      <c r="X12" s="5">
        <v>490</v>
      </c>
    </row>
    <row r="13" spans="3:25" x14ac:dyDescent="0.2">
      <c r="C13" s="28">
        <v>3</v>
      </c>
      <c r="D13" s="28">
        <v>3.6</v>
      </c>
      <c r="W13" s="4">
        <v>0</v>
      </c>
      <c r="X13" s="5">
        <v>473</v>
      </c>
    </row>
    <row r="14" spans="3:25" x14ac:dyDescent="0.2">
      <c r="C14" s="28">
        <v>0</v>
      </c>
      <c r="D14" s="28">
        <v>0.65</v>
      </c>
      <c r="W14" s="4">
        <v>-10</v>
      </c>
      <c r="X14" s="5">
        <v>456</v>
      </c>
    </row>
    <row r="15" spans="3:25" x14ac:dyDescent="0.2">
      <c r="W15" s="4">
        <v>-20</v>
      </c>
      <c r="X15" s="5">
        <v>439</v>
      </c>
    </row>
    <row r="16" spans="3:25" x14ac:dyDescent="0.2">
      <c r="W16" s="4">
        <v>-30</v>
      </c>
      <c r="X16" s="5">
        <v>422</v>
      </c>
    </row>
    <row r="17" spans="1:24" ht="15" thickBot="1" x14ac:dyDescent="0.25">
      <c r="W17" s="6">
        <v>-40</v>
      </c>
      <c r="X17" s="7">
        <v>405</v>
      </c>
    </row>
    <row r="18" spans="1:24" x14ac:dyDescent="0.2">
      <c r="A18" s="33" t="s">
        <v>77</v>
      </c>
      <c r="B18" s="34" t="s">
        <v>7</v>
      </c>
      <c r="C18" s="34" t="s">
        <v>3</v>
      </c>
      <c r="D18" s="34" t="s">
        <v>5</v>
      </c>
      <c r="E18" s="34" t="s">
        <v>4</v>
      </c>
      <c r="F18" s="34" t="s">
        <v>6</v>
      </c>
      <c r="G18" s="34" t="s">
        <v>8</v>
      </c>
      <c r="H18" s="34" t="s">
        <v>10</v>
      </c>
      <c r="I18" s="34" t="s">
        <v>11</v>
      </c>
      <c r="J18" s="34"/>
      <c r="K18" s="34"/>
      <c r="L18" s="34"/>
      <c r="M18" s="34" t="s">
        <v>35</v>
      </c>
      <c r="N18" s="34" t="s">
        <v>36</v>
      </c>
      <c r="O18" s="34" t="s">
        <v>56</v>
      </c>
      <c r="P18" s="34" t="s">
        <v>11</v>
      </c>
      <c r="Q18" s="34"/>
      <c r="R18" s="34" t="s">
        <v>57</v>
      </c>
      <c r="S18" s="34"/>
      <c r="T18" s="34"/>
    </row>
    <row r="19" spans="1:24" x14ac:dyDescent="0.2">
      <c r="A19" s="34"/>
      <c r="B19" s="34"/>
      <c r="C19" s="34">
        <v>0</v>
      </c>
      <c r="D19" s="34">
        <v>-6.9</v>
      </c>
      <c r="E19" s="34">
        <v>2109</v>
      </c>
      <c r="F19" s="34">
        <f>2105-38</f>
        <v>2067</v>
      </c>
      <c r="G19" s="34">
        <v>509</v>
      </c>
      <c r="H19" s="34">
        <f t="shared" ref="H19:H43" si="0">E19-F19</f>
        <v>42</v>
      </c>
      <c r="I19" s="34">
        <f t="shared" ref="I19:I43" si="1">20*LOG10(H19)</f>
        <v>32.464985807958008</v>
      </c>
      <c r="J19" s="34"/>
      <c r="K19" s="34"/>
      <c r="L19" s="34"/>
      <c r="M19" s="34">
        <v>0</v>
      </c>
      <c r="N19" s="34">
        <f>I19+M19</f>
        <v>32.464985807958008</v>
      </c>
      <c r="O19" s="34">
        <f>H19/8</f>
        <v>5.25</v>
      </c>
      <c r="P19" s="34">
        <f>10*LOG10(O19*830/1024)</f>
        <v>6.2893743914221876</v>
      </c>
      <c r="Q19" s="34">
        <f>S$38*P19+T$38</f>
        <v>-6.9390788472417366</v>
      </c>
      <c r="R19" s="34">
        <f t="shared" ref="R19:R43" si="2">Q19-D19</f>
        <v>-3.907884724173627E-2</v>
      </c>
      <c r="S19" s="34"/>
      <c r="T19" s="34"/>
    </row>
    <row r="20" spans="1:24" x14ac:dyDescent="0.2">
      <c r="A20" s="34"/>
      <c r="B20" s="34"/>
      <c r="C20" s="34">
        <v>1</v>
      </c>
      <c r="D20" s="34">
        <v>-5.8</v>
      </c>
      <c r="E20" s="34">
        <v>2121</v>
      </c>
      <c r="F20" s="34">
        <f t="shared" ref="F20:F43" si="3">2105-38</f>
        <v>2067</v>
      </c>
      <c r="G20" s="34">
        <v>510</v>
      </c>
      <c r="H20" s="34">
        <f t="shared" si="0"/>
        <v>54</v>
      </c>
      <c r="I20" s="34">
        <f t="shared" si="1"/>
        <v>34.647875196459374</v>
      </c>
      <c r="J20" s="34"/>
      <c r="K20" s="34"/>
      <c r="L20" s="34"/>
      <c r="M20" s="34">
        <v>0</v>
      </c>
      <c r="N20" s="34">
        <f t="shared" ref="N20:N43" si="4">I20+M20</f>
        <v>34.647875196459374</v>
      </c>
      <c r="O20" s="34">
        <f t="shared" ref="O20:O43" si="5">H20/8</f>
        <v>6.75</v>
      </c>
      <c r="P20" s="34">
        <f t="shared" ref="P20:P43" si="6">10*LOG10(O20*830/1024)</f>
        <v>7.3808190856728686</v>
      </c>
      <c r="Q20" s="34">
        <f t="shared" ref="Q20:Q34" si="7">S$38*P20+T$38</f>
        <v>-5.8457641954784982</v>
      </c>
      <c r="R20" s="34">
        <f t="shared" si="2"/>
        <v>-4.5764195478498415E-2</v>
      </c>
      <c r="S20" s="34"/>
      <c r="T20" s="34"/>
    </row>
    <row r="21" spans="1:24" x14ac:dyDescent="0.2">
      <c r="A21" s="34"/>
      <c r="B21" s="34"/>
      <c r="C21" s="34">
        <v>2</v>
      </c>
      <c r="D21" s="34">
        <v>-4.8</v>
      </c>
      <c r="E21" s="34">
        <v>2132</v>
      </c>
      <c r="F21" s="34">
        <f t="shared" si="3"/>
        <v>2067</v>
      </c>
      <c r="G21" s="34">
        <v>510</v>
      </c>
      <c r="H21" s="34">
        <f t="shared" si="0"/>
        <v>65</v>
      </c>
      <c r="I21" s="34">
        <f t="shared" si="1"/>
        <v>36.258267132857107</v>
      </c>
      <c r="J21" s="34"/>
      <c r="K21" s="34"/>
      <c r="L21" s="34"/>
      <c r="M21" s="34">
        <v>0</v>
      </c>
      <c r="N21" s="34">
        <f t="shared" si="4"/>
        <v>36.258267132857107</v>
      </c>
      <c r="O21" s="34">
        <f t="shared" si="5"/>
        <v>8.125</v>
      </c>
      <c r="P21" s="34">
        <f t="shared" si="6"/>
        <v>8.1860150538717384</v>
      </c>
      <c r="Q21" s="34">
        <f t="shared" si="7"/>
        <v>-5.039188695858801</v>
      </c>
      <c r="R21" s="34">
        <f t="shared" si="2"/>
        <v>-0.2391886958588012</v>
      </c>
      <c r="S21" s="34"/>
      <c r="T21" s="34"/>
    </row>
    <row r="22" spans="1:24" x14ac:dyDescent="0.2">
      <c r="A22" s="34"/>
      <c r="B22" s="34"/>
      <c r="C22" s="34">
        <v>3</v>
      </c>
      <c r="D22" s="34">
        <v>-4.0999999999999996</v>
      </c>
      <c r="E22" s="34">
        <v>2146</v>
      </c>
      <c r="F22" s="34">
        <f t="shared" si="3"/>
        <v>2067</v>
      </c>
      <c r="G22" s="34">
        <v>510</v>
      </c>
      <c r="H22" s="34">
        <f t="shared" si="0"/>
        <v>79</v>
      </c>
      <c r="I22" s="34">
        <f t="shared" si="1"/>
        <v>37.952541825808829</v>
      </c>
      <c r="J22" s="34"/>
      <c r="K22" s="34"/>
      <c r="L22" s="34"/>
      <c r="M22" s="34">
        <v>0</v>
      </c>
      <c r="N22" s="34">
        <f t="shared" si="4"/>
        <v>37.952541825808829</v>
      </c>
      <c r="O22" s="34">
        <f t="shared" si="5"/>
        <v>9.875</v>
      </c>
      <c r="P22" s="34">
        <f t="shared" si="6"/>
        <v>9.033152400347598</v>
      </c>
      <c r="Q22" s="34">
        <f t="shared" si="7"/>
        <v>-4.1905999603629063</v>
      </c>
      <c r="R22" s="34">
        <f t="shared" si="2"/>
        <v>-9.0599960362906629E-2</v>
      </c>
      <c r="S22" s="34"/>
      <c r="T22" s="34"/>
    </row>
    <row r="23" spans="1:24" x14ac:dyDescent="0.2">
      <c r="A23" s="34"/>
      <c r="B23" s="34"/>
      <c r="C23" s="34">
        <v>4</v>
      </c>
      <c r="D23" s="34">
        <v>-3</v>
      </c>
      <c r="E23" s="34">
        <v>2168</v>
      </c>
      <c r="F23" s="34">
        <f t="shared" si="3"/>
        <v>2067</v>
      </c>
      <c r="G23" s="34">
        <v>510</v>
      </c>
      <c r="H23" s="34">
        <f t="shared" si="0"/>
        <v>101</v>
      </c>
      <c r="I23" s="34">
        <f t="shared" si="1"/>
        <v>40.086427475652854</v>
      </c>
      <c r="J23" s="34"/>
      <c r="K23" s="34"/>
      <c r="L23" s="34"/>
      <c r="M23" s="34">
        <v>0</v>
      </c>
      <c r="N23" s="34">
        <f t="shared" si="4"/>
        <v>40.086427475652854</v>
      </c>
      <c r="O23" s="34">
        <f t="shared" si="5"/>
        <v>12.625</v>
      </c>
      <c r="P23" s="34">
        <f t="shared" si="6"/>
        <v>10.100095225269609</v>
      </c>
      <c r="Q23" s="34">
        <f t="shared" si="7"/>
        <v>-3.1218291566514598</v>
      </c>
      <c r="R23" s="34">
        <f t="shared" si="2"/>
        <v>-0.12182915665145977</v>
      </c>
      <c r="S23" s="34"/>
      <c r="T23" s="34"/>
    </row>
    <row r="24" spans="1:24" x14ac:dyDescent="0.2">
      <c r="A24" s="34"/>
      <c r="B24" s="34"/>
      <c r="C24" s="34">
        <v>5</v>
      </c>
      <c r="D24" s="34">
        <v>-2</v>
      </c>
      <c r="E24" s="34">
        <v>2191</v>
      </c>
      <c r="F24" s="34">
        <f t="shared" si="3"/>
        <v>2067</v>
      </c>
      <c r="G24" s="34">
        <v>510</v>
      </c>
      <c r="H24" s="34">
        <f t="shared" si="0"/>
        <v>124</v>
      </c>
      <c r="I24" s="34">
        <f t="shared" si="1"/>
        <v>41.868433703244705</v>
      </c>
      <c r="J24" s="34"/>
      <c r="K24" s="34"/>
      <c r="L24" s="34"/>
      <c r="M24" s="34">
        <v>0</v>
      </c>
      <c r="N24" s="34">
        <f t="shared" si="4"/>
        <v>41.868433703244705</v>
      </c>
      <c r="O24" s="34">
        <f t="shared" si="5"/>
        <v>15.5</v>
      </c>
      <c r="P24" s="34">
        <f t="shared" si="6"/>
        <v>10.991098339065534</v>
      </c>
      <c r="Q24" s="34">
        <f t="shared" si="7"/>
        <v>-2.2292994992064337</v>
      </c>
      <c r="R24" s="34">
        <f t="shared" si="2"/>
        <v>-0.22929949920643367</v>
      </c>
      <c r="S24" s="34"/>
      <c r="T24" s="34"/>
    </row>
    <row r="25" spans="1:24" x14ac:dyDescent="0.2">
      <c r="A25" s="34"/>
      <c r="B25" s="34"/>
      <c r="C25" s="34">
        <v>6</v>
      </c>
      <c r="D25" s="34">
        <v>-0.97</v>
      </c>
      <c r="E25" s="34">
        <v>2226</v>
      </c>
      <c r="F25" s="34">
        <f t="shared" si="3"/>
        <v>2067</v>
      </c>
      <c r="G25" s="34">
        <v>510</v>
      </c>
      <c r="H25" s="34">
        <f t="shared" si="0"/>
        <v>159</v>
      </c>
      <c r="I25" s="34">
        <f t="shared" si="1"/>
        <v>44.027942486409025</v>
      </c>
      <c r="J25" s="34"/>
      <c r="K25" s="34"/>
      <c r="L25" s="34"/>
      <c r="M25" s="34">
        <v>0</v>
      </c>
      <c r="N25" s="34">
        <f t="shared" si="4"/>
        <v>44.027942486409025</v>
      </c>
      <c r="O25" s="34">
        <f t="shared" si="5"/>
        <v>19.875</v>
      </c>
      <c r="P25" s="34">
        <f t="shared" si="6"/>
        <v>12.070852730647699</v>
      </c>
      <c r="Q25" s="34">
        <f t="shared" si="7"/>
        <v>-1.1476951789500145</v>
      </c>
      <c r="R25" s="34">
        <f t="shared" si="2"/>
        <v>-0.17769517895001452</v>
      </c>
      <c r="S25" s="34"/>
      <c r="T25" s="34"/>
    </row>
    <row r="26" spans="1:24" x14ac:dyDescent="0.2">
      <c r="A26" s="34"/>
      <c r="B26" s="34"/>
      <c r="C26" s="34">
        <v>7</v>
      </c>
      <c r="D26" s="34">
        <v>0</v>
      </c>
      <c r="E26" s="34">
        <v>2274</v>
      </c>
      <c r="F26" s="34">
        <f t="shared" si="3"/>
        <v>2067</v>
      </c>
      <c r="G26" s="34">
        <v>510</v>
      </c>
      <c r="H26" s="34">
        <f t="shared" si="0"/>
        <v>207</v>
      </c>
      <c r="I26" s="34">
        <f t="shared" si="1"/>
        <v>46.319406909138358</v>
      </c>
      <c r="J26" s="34"/>
      <c r="K26" s="34"/>
      <c r="L26" s="34"/>
      <c r="M26" s="34">
        <v>0</v>
      </c>
      <c r="N26" s="34">
        <f t="shared" si="4"/>
        <v>46.319406909138358</v>
      </c>
      <c r="O26" s="34">
        <f t="shared" si="5"/>
        <v>25.875</v>
      </c>
      <c r="P26" s="34">
        <f t="shared" si="6"/>
        <v>13.216584942012361</v>
      </c>
      <c r="Q26" s="34">
        <f t="shared" si="7"/>
        <v>0</v>
      </c>
      <c r="R26" s="34">
        <f t="shared" si="2"/>
        <v>0</v>
      </c>
      <c r="S26" s="34"/>
      <c r="T26" s="34"/>
    </row>
    <row r="27" spans="1:24" x14ac:dyDescent="0.2">
      <c r="A27" s="34"/>
      <c r="B27" s="34"/>
      <c r="C27" s="34">
        <v>8</v>
      </c>
      <c r="D27" s="34">
        <v>1.2</v>
      </c>
      <c r="E27" s="34">
        <v>2331</v>
      </c>
      <c r="F27" s="34">
        <f t="shared" si="3"/>
        <v>2067</v>
      </c>
      <c r="G27" s="34">
        <v>512</v>
      </c>
      <c r="H27" s="34">
        <f t="shared" si="0"/>
        <v>264</v>
      </c>
      <c r="I27" s="34">
        <f t="shared" si="1"/>
        <v>48.432078537396627</v>
      </c>
      <c r="J27" s="34"/>
      <c r="K27" s="34"/>
      <c r="L27" s="34"/>
      <c r="M27" s="34">
        <v>0</v>
      </c>
      <c r="N27" s="34">
        <f t="shared" si="4"/>
        <v>48.432078537396627</v>
      </c>
      <c r="O27" s="34">
        <f t="shared" si="5"/>
        <v>33</v>
      </c>
      <c r="P27" s="34">
        <f t="shared" si="6"/>
        <v>14.272920756141493</v>
      </c>
      <c r="Q27" s="34">
        <f t="shared" si="7"/>
        <v>1.0581456200696628</v>
      </c>
      <c r="R27" s="34">
        <f t="shared" si="2"/>
        <v>-0.14185437993033712</v>
      </c>
      <c r="S27" s="34"/>
      <c r="T27" s="34"/>
    </row>
    <row r="28" spans="1:24" x14ac:dyDescent="0.2">
      <c r="A28" s="34"/>
      <c r="B28" s="34"/>
      <c r="C28" s="34">
        <v>9</v>
      </c>
      <c r="D28" s="34">
        <v>3.25</v>
      </c>
      <c r="E28" s="34">
        <v>2491</v>
      </c>
      <c r="F28" s="34">
        <f t="shared" si="3"/>
        <v>2067</v>
      </c>
      <c r="G28" s="34">
        <v>512</v>
      </c>
      <c r="H28" s="34">
        <f t="shared" si="0"/>
        <v>424</v>
      </c>
      <c r="I28" s="34">
        <f t="shared" si="1"/>
        <v>52.547317131854648</v>
      </c>
      <c r="J28" s="34"/>
      <c r="K28" s="34"/>
      <c r="L28" s="34"/>
      <c r="M28" s="34">
        <v>0</v>
      </c>
      <c r="N28" s="34">
        <f t="shared" si="4"/>
        <v>52.547317131854648</v>
      </c>
      <c r="O28" s="34">
        <f t="shared" si="5"/>
        <v>53</v>
      </c>
      <c r="P28" s="34">
        <f t="shared" si="6"/>
        <v>16.330540053370509</v>
      </c>
      <c r="Q28" s="34">
        <f t="shared" si="7"/>
        <v>3.1192902087615479</v>
      </c>
      <c r="R28" s="34">
        <f t="shared" si="2"/>
        <v>-0.13070979123845206</v>
      </c>
      <c r="S28" s="34"/>
      <c r="T28" s="34"/>
    </row>
    <row r="29" spans="1:24" x14ac:dyDescent="0.2">
      <c r="A29" s="34"/>
      <c r="B29" s="34"/>
      <c r="C29" s="34">
        <v>10</v>
      </c>
      <c r="D29" s="34">
        <v>4.0999999999999996</v>
      </c>
      <c r="E29" s="34">
        <v>2584</v>
      </c>
      <c r="F29" s="34">
        <f t="shared" si="3"/>
        <v>2067</v>
      </c>
      <c r="G29" s="34">
        <v>512</v>
      </c>
      <c r="H29" s="34">
        <f t="shared" si="0"/>
        <v>517</v>
      </c>
      <c r="I29" s="34">
        <f t="shared" si="1"/>
        <v>54.269810861878852</v>
      </c>
      <c r="J29" s="34"/>
      <c r="K29" s="34"/>
      <c r="L29" s="34"/>
      <c r="M29" s="34">
        <v>0</v>
      </c>
      <c r="N29" s="34">
        <f t="shared" si="4"/>
        <v>54.269810861878852</v>
      </c>
      <c r="O29" s="34">
        <f t="shared" si="5"/>
        <v>64.625</v>
      </c>
      <c r="P29" s="34">
        <f t="shared" si="6"/>
        <v>17.191786918382608</v>
      </c>
      <c r="Q29" s="34">
        <f t="shared" si="7"/>
        <v>3.9820126364419899</v>
      </c>
      <c r="R29" s="34">
        <f t="shared" si="2"/>
        <v>-0.11798736355800976</v>
      </c>
      <c r="S29" s="34"/>
      <c r="T29" s="34"/>
    </row>
    <row r="30" spans="1:24" x14ac:dyDescent="0.2">
      <c r="A30" s="34"/>
      <c r="B30" s="34"/>
      <c r="C30" s="34">
        <v>11</v>
      </c>
      <c r="D30" s="34">
        <v>5.0999999999999996</v>
      </c>
      <c r="E30" s="34">
        <v>2734</v>
      </c>
      <c r="F30" s="34">
        <f t="shared" si="3"/>
        <v>2067</v>
      </c>
      <c r="G30" s="34">
        <v>512</v>
      </c>
      <c r="H30" s="34">
        <f t="shared" si="0"/>
        <v>667</v>
      </c>
      <c r="I30" s="34">
        <f t="shared" si="1"/>
        <v>56.482516678330981</v>
      </c>
      <c r="J30" s="34"/>
      <c r="K30" s="34"/>
      <c r="L30" s="34"/>
      <c r="M30" s="34">
        <v>0</v>
      </c>
      <c r="N30" s="34">
        <f t="shared" si="4"/>
        <v>56.482516678330981</v>
      </c>
      <c r="O30" s="34">
        <f t="shared" si="5"/>
        <v>83.375</v>
      </c>
      <c r="P30" s="34">
        <f t="shared" si="6"/>
        <v>18.298139826608672</v>
      </c>
      <c r="Q30" s="34">
        <f t="shared" si="7"/>
        <v>5.0902610442230696</v>
      </c>
      <c r="R30" s="34">
        <f t="shared" si="2"/>
        <v>-9.7389557769300694E-3</v>
      </c>
      <c r="S30" s="34"/>
      <c r="T30" s="34"/>
    </row>
    <row r="31" spans="1:24" x14ac:dyDescent="0.2">
      <c r="A31" s="34"/>
      <c r="B31" s="34"/>
      <c r="C31" s="34">
        <v>12</v>
      </c>
      <c r="D31" s="34">
        <v>6.36</v>
      </c>
      <c r="E31" s="34">
        <v>2948</v>
      </c>
      <c r="F31" s="34">
        <f t="shared" si="3"/>
        <v>2067</v>
      </c>
      <c r="G31" s="34">
        <v>510</v>
      </c>
      <c r="H31" s="34">
        <f t="shared" si="0"/>
        <v>881</v>
      </c>
      <c r="I31" s="34">
        <f t="shared" si="1"/>
        <v>58.899518168240952</v>
      </c>
      <c r="J31" s="34"/>
      <c r="K31" s="34"/>
      <c r="L31" s="34"/>
      <c r="M31" s="34">
        <v>0</v>
      </c>
      <c r="N31" s="34">
        <f t="shared" si="4"/>
        <v>58.899518168240952</v>
      </c>
      <c r="O31" s="34">
        <f t="shared" si="5"/>
        <v>110.125</v>
      </c>
      <c r="P31" s="34">
        <f t="shared" si="6"/>
        <v>19.506640571563661</v>
      </c>
      <c r="Q31" s="34">
        <f t="shared" si="7"/>
        <v>6.300832297247652</v>
      </c>
      <c r="R31" s="34">
        <f t="shared" si="2"/>
        <v>-5.9167702752348283E-2</v>
      </c>
      <c r="S31" s="34"/>
      <c r="T31" s="34"/>
    </row>
    <row r="32" spans="1:24" x14ac:dyDescent="0.2">
      <c r="A32" s="34"/>
      <c r="B32" s="34"/>
      <c r="C32" s="34">
        <v>13</v>
      </c>
      <c r="D32" s="34">
        <v>7.36</v>
      </c>
      <c r="E32" s="34">
        <v>3185</v>
      </c>
      <c r="F32" s="34">
        <f t="shared" si="3"/>
        <v>2067</v>
      </c>
      <c r="G32" s="34">
        <v>510</v>
      </c>
      <c r="H32" s="34">
        <f t="shared" si="0"/>
        <v>1118</v>
      </c>
      <c r="I32" s="34">
        <f t="shared" si="1"/>
        <v>60.968836071008084</v>
      </c>
      <c r="J32" s="34"/>
      <c r="K32" s="34"/>
      <c r="L32" s="34"/>
      <c r="M32" s="34">
        <v>0</v>
      </c>
      <c r="N32" s="34">
        <f t="shared" si="4"/>
        <v>60.968836071008084</v>
      </c>
      <c r="O32" s="34">
        <f t="shared" si="5"/>
        <v>139.75</v>
      </c>
      <c r="P32" s="34">
        <f t="shared" si="6"/>
        <v>20.541299522947227</v>
      </c>
      <c r="Q32" s="34">
        <f t="shared" si="7"/>
        <v>7.3372639158944004</v>
      </c>
      <c r="R32" s="34">
        <f t="shared" si="2"/>
        <v>-2.2736084105599907E-2</v>
      </c>
      <c r="S32" s="34"/>
      <c r="T32" s="34"/>
    </row>
    <row r="33" spans="1:20" x14ac:dyDescent="0.2">
      <c r="A33" s="34"/>
      <c r="B33" s="34"/>
      <c r="C33" s="34">
        <v>14</v>
      </c>
      <c r="D33" s="34">
        <v>8.5</v>
      </c>
      <c r="E33" s="34">
        <v>3525</v>
      </c>
      <c r="F33" s="34">
        <f t="shared" si="3"/>
        <v>2067</v>
      </c>
      <c r="G33" s="34">
        <v>511</v>
      </c>
      <c r="H33" s="34">
        <f t="shared" si="0"/>
        <v>1458</v>
      </c>
      <c r="I33" s="34">
        <f t="shared" si="1"/>
        <v>63.275150479639123</v>
      </c>
      <c r="J33" s="34"/>
      <c r="K33" s="34"/>
      <c r="L33" s="34"/>
      <c r="M33" s="34">
        <v>0</v>
      </c>
      <c r="N33" s="34">
        <f t="shared" si="4"/>
        <v>63.275150479639123</v>
      </c>
      <c r="O33" s="34">
        <f t="shared" si="5"/>
        <v>182.25</v>
      </c>
      <c r="P33" s="34">
        <f t="shared" si="6"/>
        <v>21.694456727262743</v>
      </c>
      <c r="Q33" s="34">
        <f t="shared" si="7"/>
        <v>8.4923968089358119</v>
      </c>
      <c r="R33" s="34">
        <f t="shared" si="2"/>
        <v>-7.6031910641880529E-3</v>
      </c>
      <c r="S33" s="34"/>
      <c r="T33" s="34"/>
    </row>
    <row r="34" spans="1:20" x14ac:dyDescent="0.2">
      <c r="A34" s="34"/>
      <c r="B34" s="34"/>
      <c r="C34" s="34">
        <v>15</v>
      </c>
      <c r="D34" s="34">
        <v>9.5</v>
      </c>
      <c r="E34" s="34">
        <v>3905</v>
      </c>
      <c r="F34" s="34">
        <f t="shared" si="3"/>
        <v>2067</v>
      </c>
      <c r="G34" s="34">
        <v>511</v>
      </c>
      <c r="H34" s="34">
        <f t="shared" si="0"/>
        <v>1838</v>
      </c>
      <c r="I34" s="34">
        <f t="shared" si="1"/>
        <v>65.286910141001854</v>
      </c>
      <c r="J34" s="34"/>
      <c r="K34" s="34"/>
      <c r="L34" s="34"/>
      <c r="M34" s="34">
        <v>0</v>
      </c>
      <c r="N34" s="34">
        <f t="shared" si="4"/>
        <v>65.286910141001854</v>
      </c>
      <c r="O34" s="34">
        <f t="shared" si="5"/>
        <v>229.75</v>
      </c>
      <c r="P34" s="34">
        <f t="shared" si="6"/>
        <v>22.700336557944109</v>
      </c>
      <c r="Q34" s="34">
        <f t="shared" si="7"/>
        <v>9.5</v>
      </c>
      <c r="R34" s="34">
        <f t="shared" si="2"/>
        <v>0</v>
      </c>
      <c r="S34" s="34"/>
      <c r="T34" s="34"/>
    </row>
    <row r="35" spans="1:20" x14ac:dyDescent="0.2">
      <c r="A35" s="34"/>
      <c r="B35" s="34"/>
      <c r="C35" s="34">
        <v>16</v>
      </c>
      <c r="D35" s="34">
        <v>10.5</v>
      </c>
      <c r="E35" s="34">
        <v>2240</v>
      </c>
      <c r="F35" s="34">
        <f t="shared" si="3"/>
        <v>2067</v>
      </c>
      <c r="G35" s="34">
        <v>511</v>
      </c>
      <c r="H35" s="34">
        <f t="shared" si="0"/>
        <v>173</v>
      </c>
      <c r="I35" s="34">
        <f t="shared" si="1"/>
        <v>44.760922062575908</v>
      </c>
      <c r="J35" s="34"/>
      <c r="K35" s="34"/>
      <c r="L35" s="34"/>
      <c r="M35" s="34">
        <v>21</v>
      </c>
      <c r="N35" s="34">
        <f t="shared" si="4"/>
        <v>65.760922062575901</v>
      </c>
      <c r="O35" s="34">
        <f t="shared" si="5"/>
        <v>21.625</v>
      </c>
      <c r="P35" s="34">
        <f t="shared" si="6"/>
        <v>12.437342518731139</v>
      </c>
      <c r="Q35" s="34">
        <f>S$36*P35+T$36</f>
        <v>10.5</v>
      </c>
      <c r="R35" s="34">
        <f t="shared" si="2"/>
        <v>0</v>
      </c>
      <c r="S35" s="34" t="s">
        <v>22</v>
      </c>
      <c r="T35" s="34" t="s">
        <v>42</v>
      </c>
    </row>
    <row r="36" spans="1:20" x14ac:dyDescent="0.2">
      <c r="A36" s="34"/>
      <c r="B36" s="34"/>
      <c r="C36" s="34">
        <v>17</v>
      </c>
      <c r="D36" s="34">
        <v>11.75</v>
      </c>
      <c r="E36" s="34">
        <v>2293</v>
      </c>
      <c r="F36" s="34">
        <f t="shared" si="3"/>
        <v>2067</v>
      </c>
      <c r="G36" s="34">
        <v>512</v>
      </c>
      <c r="H36" s="34">
        <f t="shared" si="0"/>
        <v>226</v>
      </c>
      <c r="I36" s="34">
        <f t="shared" si="1"/>
        <v>47.082168782948017</v>
      </c>
      <c r="J36" s="34"/>
      <c r="K36" s="34"/>
      <c r="L36" s="34"/>
      <c r="M36" s="34">
        <v>21</v>
      </c>
      <c r="N36" s="34">
        <f t="shared" si="4"/>
        <v>68.082168782948017</v>
      </c>
      <c r="O36" s="34">
        <f t="shared" si="5"/>
        <v>28.25</v>
      </c>
      <c r="P36" s="34">
        <f t="shared" si="6"/>
        <v>13.597965878917194</v>
      </c>
      <c r="Q36" s="34">
        <f t="shared" ref="Q36:Q43" si="8">S$36*P36+T$36</f>
        <v>11.653378440331869</v>
      </c>
      <c r="R36" s="34">
        <f t="shared" si="2"/>
        <v>-9.6621559668131241E-2</v>
      </c>
      <c r="S36" s="34">
        <f>(D43-D35)/(P43-P35)</f>
        <v>0.99375773390169975</v>
      </c>
      <c r="T36" s="34">
        <f>D35-S36*P35</f>
        <v>-1.8597053171735158</v>
      </c>
    </row>
    <row r="37" spans="1:20" x14ac:dyDescent="0.2">
      <c r="A37" s="34"/>
      <c r="B37" s="34"/>
      <c r="C37" s="34">
        <v>18</v>
      </c>
      <c r="D37" s="34">
        <v>12.82</v>
      </c>
      <c r="E37" s="34">
        <v>2356</v>
      </c>
      <c r="F37" s="34">
        <f t="shared" si="3"/>
        <v>2067</v>
      </c>
      <c r="G37" s="34">
        <v>511</v>
      </c>
      <c r="H37" s="34">
        <f t="shared" si="0"/>
        <v>289</v>
      </c>
      <c r="I37" s="34">
        <f t="shared" si="1"/>
        <v>49.217956855130957</v>
      </c>
      <c r="J37" s="34"/>
      <c r="K37" s="34"/>
      <c r="L37" s="34"/>
      <c r="M37" s="34">
        <v>21</v>
      </c>
      <c r="N37" s="34">
        <f t="shared" si="4"/>
        <v>70.21795685513095</v>
      </c>
      <c r="O37" s="34">
        <f t="shared" si="5"/>
        <v>36.125</v>
      </c>
      <c r="P37" s="34">
        <f t="shared" si="6"/>
        <v>14.665859915008664</v>
      </c>
      <c r="Q37" s="34">
        <f t="shared" si="8"/>
        <v>12.714606397685269</v>
      </c>
      <c r="R37" s="34">
        <f t="shared" si="2"/>
        <v>-0.10539360231473083</v>
      </c>
      <c r="S37" s="34"/>
      <c r="T37" s="34"/>
    </row>
    <row r="38" spans="1:20" x14ac:dyDescent="0.2">
      <c r="A38" s="34"/>
      <c r="B38" s="34"/>
      <c r="C38" s="34">
        <v>19</v>
      </c>
      <c r="D38" s="34">
        <v>14</v>
      </c>
      <c r="E38" s="34">
        <v>2446</v>
      </c>
      <c r="F38" s="34">
        <f t="shared" si="3"/>
        <v>2067</v>
      </c>
      <c r="G38" s="34">
        <v>513</v>
      </c>
      <c r="H38" s="34">
        <f t="shared" si="0"/>
        <v>379</v>
      </c>
      <c r="I38" s="34">
        <f t="shared" si="1"/>
        <v>51.572784199361443</v>
      </c>
      <c r="J38" s="34"/>
      <c r="K38" s="34"/>
      <c r="L38" s="34"/>
      <c r="M38" s="34">
        <v>21</v>
      </c>
      <c r="N38" s="34">
        <f t="shared" si="4"/>
        <v>72.57278419936145</v>
      </c>
      <c r="O38" s="34">
        <f t="shared" si="5"/>
        <v>47.375</v>
      </c>
      <c r="P38" s="34">
        <f t="shared" si="6"/>
        <v>15.843273587123907</v>
      </c>
      <c r="Q38" s="34">
        <f t="shared" si="8"/>
        <v>13.884670340351391</v>
      </c>
      <c r="R38" s="34">
        <f t="shared" si="2"/>
        <v>-0.11532965964860864</v>
      </c>
      <c r="S38" s="34">
        <f>(D34-D26)/(P34-P26)</f>
        <v>1.0017132865480107</v>
      </c>
      <c r="T38" s="34">
        <f>D26-S38*P26</f>
        <v>-13.239228739204151</v>
      </c>
    </row>
    <row r="39" spans="1:20" x14ac:dyDescent="0.2">
      <c r="A39" s="34"/>
      <c r="B39" s="34"/>
      <c r="C39" s="34">
        <v>20</v>
      </c>
      <c r="D39" s="34">
        <v>14.8</v>
      </c>
      <c r="E39" s="34">
        <v>2532</v>
      </c>
      <c r="F39" s="34">
        <f t="shared" si="3"/>
        <v>2067</v>
      </c>
      <c r="G39" s="34">
        <v>513</v>
      </c>
      <c r="H39" s="34">
        <f t="shared" si="0"/>
        <v>465</v>
      </c>
      <c r="I39" s="34">
        <f t="shared" si="1"/>
        <v>53.349059057799082</v>
      </c>
      <c r="J39" s="34"/>
      <c r="K39" s="34"/>
      <c r="L39" s="34"/>
      <c r="M39" s="34">
        <v>21</v>
      </c>
      <c r="N39" s="34">
        <f t="shared" si="4"/>
        <v>74.349059057799082</v>
      </c>
      <c r="O39" s="34">
        <f t="shared" si="5"/>
        <v>58.125</v>
      </c>
      <c r="P39" s="34">
        <f t="shared" si="6"/>
        <v>16.731411016342722</v>
      </c>
      <c r="Q39" s="34">
        <f t="shared" si="8"/>
        <v>14.767263779405164</v>
      </c>
      <c r="R39" s="34">
        <f t="shared" si="2"/>
        <v>-3.2736220594836496E-2</v>
      </c>
      <c r="S39" s="34"/>
      <c r="T39" s="34"/>
    </row>
    <row r="40" spans="1:20" x14ac:dyDescent="0.2">
      <c r="A40" s="34"/>
      <c r="B40" s="34"/>
      <c r="C40" s="34">
        <v>21</v>
      </c>
      <c r="D40" s="34">
        <v>15.94</v>
      </c>
      <c r="E40" s="34">
        <v>2662</v>
      </c>
      <c r="F40" s="34">
        <f t="shared" si="3"/>
        <v>2067</v>
      </c>
      <c r="G40" s="34">
        <v>512</v>
      </c>
      <c r="H40" s="34">
        <f t="shared" si="0"/>
        <v>595</v>
      </c>
      <c r="I40" s="34">
        <f t="shared" si="1"/>
        <v>55.490339314570996</v>
      </c>
      <c r="J40" s="34"/>
      <c r="K40" s="34"/>
      <c r="L40" s="34"/>
      <c r="M40" s="34">
        <v>21</v>
      </c>
      <c r="N40" s="34">
        <f t="shared" si="4"/>
        <v>76.490339314571003</v>
      </c>
      <c r="O40" s="34">
        <f t="shared" si="5"/>
        <v>74.375</v>
      </c>
      <c r="P40" s="34">
        <f t="shared" si="6"/>
        <v>17.802051144728679</v>
      </c>
      <c r="Q40" s="34">
        <f t="shared" si="8"/>
        <v>15.831220687214218</v>
      </c>
      <c r="R40" s="34">
        <f t="shared" si="2"/>
        <v>-0.10877931278578146</v>
      </c>
      <c r="S40" s="34"/>
      <c r="T40" s="34"/>
    </row>
    <row r="41" spans="1:20" x14ac:dyDescent="0.2">
      <c r="A41" s="34"/>
      <c r="B41" s="34"/>
      <c r="C41" s="34">
        <v>22</v>
      </c>
      <c r="D41" s="34">
        <v>17</v>
      </c>
      <c r="E41" s="34">
        <v>2839</v>
      </c>
      <c r="F41" s="34">
        <f t="shared" si="3"/>
        <v>2067</v>
      </c>
      <c r="G41" s="34">
        <v>513</v>
      </c>
      <c r="H41" s="34">
        <f t="shared" si="0"/>
        <v>772</v>
      </c>
      <c r="I41" s="34">
        <f t="shared" si="1"/>
        <v>57.752346006714717</v>
      </c>
      <c r="J41" s="34"/>
      <c r="K41" s="34"/>
      <c r="L41" s="34"/>
      <c r="M41" s="34">
        <v>21</v>
      </c>
      <c r="N41" s="34">
        <f t="shared" si="4"/>
        <v>78.752346006714717</v>
      </c>
      <c r="O41" s="34">
        <f t="shared" si="5"/>
        <v>96.5</v>
      </c>
      <c r="P41" s="34">
        <f t="shared" si="6"/>
        <v>18.933054490800544</v>
      </c>
      <c r="Q41" s="34">
        <f t="shared" si="8"/>
        <v>16.95516400944183</v>
      </c>
      <c r="R41" s="34">
        <f t="shared" si="2"/>
        <v>-4.4835990558169669E-2</v>
      </c>
      <c r="S41" s="34"/>
      <c r="T41" s="34"/>
    </row>
    <row r="42" spans="1:20" x14ac:dyDescent="0.2">
      <c r="A42" s="34"/>
      <c r="B42" s="34"/>
      <c r="C42" s="34">
        <v>23</v>
      </c>
      <c r="D42" s="34">
        <v>18.149999999999999</v>
      </c>
      <c r="E42" s="34">
        <v>3078</v>
      </c>
      <c r="F42" s="34">
        <f t="shared" si="3"/>
        <v>2067</v>
      </c>
      <c r="G42" s="34">
        <v>514</v>
      </c>
      <c r="H42" s="34">
        <f t="shared" si="0"/>
        <v>1011</v>
      </c>
      <c r="I42" s="34">
        <f t="shared" si="1"/>
        <v>60.095023111820026</v>
      </c>
      <c r="J42" s="34"/>
      <c r="K42" s="34"/>
      <c r="L42" s="34"/>
      <c r="M42" s="34">
        <v>21</v>
      </c>
      <c r="N42" s="34">
        <f t="shared" si="4"/>
        <v>81.095023111820026</v>
      </c>
      <c r="O42" s="34">
        <f t="shared" si="5"/>
        <v>126.375</v>
      </c>
      <c r="P42" s="34">
        <f t="shared" si="6"/>
        <v>20.104393043353195</v>
      </c>
      <c r="Q42" s="34">
        <f t="shared" si="8"/>
        <v>18.119190755058248</v>
      </c>
      <c r="R42" s="34">
        <f t="shared" si="2"/>
        <v>-3.080924494175008E-2</v>
      </c>
      <c r="S42" s="34"/>
      <c r="T42" s="34"/>
    </row>
    <row r="43" spans="1:20" x14ac:dyDescent="0.2">
      <c r="A43" s="34"/>
      <c r="B43" s="34"/>
      <c r="C43" s="34">
        <v>24</v>
      </c>
      <c r="D43" s="34">
        <v>19.72</v>
      </c>
      <c r="E43" s="34">
        <v>3532</v>
      </c>
      <c r="F43" s="34">
        <f t="shared" si="3"/>
        <v>2067</v>
      </c>
      <c r="G43" s="34">
        <v>513</v>
      </c>
      <c r="H43" s="34">
        <f t="shared" si="0"/>
        <v>1465</v>
      </c>
      <c r="I43" s="34">
        <f t="shared" si="1"/>
        <v>63.316752493802568</v>
      </c>
      <c r="J43" s="34"/>
      <c r="K43" s="34"/>
      <c r="L43" s="34"/>
      <c r="M43" s="34">
        <v>21</v>
      </c>
      <c r="N43" s="34">
        <f t="shared" si="4"/>
        <v>84.316752493802568</v>
      </c>
      <c r="O43" s="34">
        <f t="shared" si="5"/>
        <v>183.125</v>
      </c>
      <c r="P43" s="34">
        <f t="shared" si="6"/>
        <v>21.715257734344465</v>
      </c>
      <c r="Q43" s="34">
        <f t="shared" si="8"/>
        <v>19.72</v>
      </c>
      <c r="R43" s="34">
        <f t="shared" si="2"/>
        <v>0</v>
      </c>
      <c r="S43" s="34"/>
      <c r="T43" s="34"/>
    </row>
    <row r="49" spans="1:12" x14ac:dyDescent="0.2">
      <c r="G49" s="51" t="s">
        <v>80</v>
      </c>
      <c r="H49" s="51"/>
    </row>
    <row r="50" spans="1:12" x14ac:dyDescent="0.2">
      <c r="A50" s="35" t="s">
        <v>79</v>
      </c>
      <c r="B50" s="28" t="s">
        <v>7</v>
      </c>
      <c r="C50" s="28" t="s">
        <v>3</v>
      </c>
      <c r="D50" s="28" t="s">
        <v>5</v>
      </c>
      <c r="E50" s="28" t="s">
        <v>6</v>
      </c>
      <c r="F50" s="28" t="s">
        <v>8</v>
      </c>
      <c r="G50" s="28" t="s">
        <v>81</v>
      </c>
      <c r="H50" s="28" t="s">
        <v>82</v>
      </c>
    </row>
    <row r="51" spans="1:12" x14ac:dyDescent="0.2">
      <c r="C51" s="28">
        <v>22</v>
      </c>
      <c r="D51" s="28">
        <v>16.86</v>
      </c>
      <c r="E51" s="28">
        <v>2067</v>
      </c>
      <c r="F51" s="28">
        <v>524</v>
      </c>
      <c r="G51" s="28">
        <v>-26.2</v>
      </c>
      <c r="H51" s="28">
        <v>-27.8</v>
      </c>
    </row>
    <row r="53" spans="1:12" x14ac:dyDescent="0.2">
      <c r="A53" s="36" t="s">
        <v>83</v>
      </c>
      <c r="G53" s="51"/>
      <c r="H53" s="51"/>
    </row>
    <row r="54" spans="1:12" x14ac:dyDescent="0.2">
      <c r="A54" s="30" t="s">
        <v>78</v>
      </c>
      <c r="B54" s="28" t="s">
        <v>7</v>
      </c>
      <c r="C54" s="28" t="s">
        <v>3</v>
      </c>
      <c r="D54" s="28" t="s">
        <v>5</v>
      </c>
      <c r="E54" s="28" t="s">
        <v>6</v>
      </c>
      <c r="F54" s="28" t="s">
        <v>8</v>
      </c>
      <c r="G54" s="28" t="s">
        <v>81</v>
      </c>
      <c r="H54" s="28" t="s">
        <v>82</v>
      </c>
    </row>
    <row r="55" spans="1:12" x14ac:dyDescent="0.2">
      <c r="C55" s="28">
        <v>22</v>
      </c>
      <c r="D55" s="28">
        <v>15.9</v>
      </c>
      <c r="E55" s="28">
        <v>2067</v>
      </c>
      <c r="F55" s="28">
        <v>651</v>
      </c>
      <c r="G55" s="28">
        <v>-26.8</v>
      </c>
      <c r="H55" s="28">
        <v>-27</v>
      </c>
    </row>
    <row r="57" spans="1:12" x14ac:dyDescent="0.2">
      <c r="A57" s="30" t="s">
        <v>84</v>
      </c>
      <c r="B57" s="28" t="s">
        <v>7</v>
      </c>
      <c r="C57" s="28" t="s">
        <v>3</v>
      </c>
      <c r="D57" s="28" t="s">
        <v>5</v>
      </c>
      <c r="E57" s="28" t="s">
        <v>6</v>
      </c>
      <c r="F57" s="28" t="s">
        <v>8</v>
      </c>
    </row>
    <row r="58" spans="1:12" x14ac:dyDescent="0.2">
      <c r="C58" s="28">
        <v>22</v>
      </c>
    </row>
    <row r="59" spans="1:12" x14ac:dyDescent="0.2">
      <c r="H59" s="51" t="s">
        <v>90</v>
      </c>
      <c r="I59" s="51"/>
      <c r="J59" s="51"/>
    </row>
    <row r="60" spans="1:12" x14ac:dyDescent="0.2">
      <c r="A60" s="28" t="s">
        <v>3</v>
      </c>
      <c r="B60" s="29" t="s">
        <v>72</v>
      </c>
      <c r="C60" s="28" t="s">
        <v>73</v>
      </c>
      <c r="D60" s="8" t="s">
        <v>74</v>
      </c>
      <c r="E60" s="32" t="s">
        <v>88</v>
      </c>
      <c r="F60" s="28" t="s">
        <v>71</v>
      </c>
      <c r="G60" s="28" t="s">
        <v>8</v>
      </c>
      <c r="H60" s="30" t="s">
        <v>81</v>
      </c>
      <c r="I60" s="30" t="s">
        <v>82</v>
      </c>
      <c r="J60" s="32" t="s">
        <v>89</v>
      </c>
      <c r="K60" s="28" t="s">
        <v>85</v>
      </c>
      <c r="L60" s="32" t="s">
        <v>87</v>
      </c>
    </row>
    <row r="61" spans="1:12" x14ac:dyDescent="0.2">
      <c r="A61" s="28">
        <v>22</v>
      </c>
      <c r="B61" s="31">
        <v>16</v>
      </c>
      <c r="C61" s="28">
        <v>14.9</v>
      </c>
      <c r="D61" s="28">
        <v>16.100000000000001</v>
      </c>
      <c r="E61" s="40">
        <f t="shared" ref="E61:E75" si="9">D61-B61</f>
        <v>0.10000000000000142</v>
      </c>
      <c r="F61" s="28">
        <v>100</v>
      </c>
      <c r="G61" s="28">
        <v>655</v>
      </c>
      <c r="H61" s="28">
        <v>-25.1</v>
      </c>
      <c r="I61" s="28">
        <v>-29.4</v>
      </c>
      <c r="J61" s="32">
        <f>I61-H61</f>
        <v>-4.2999999999999972</v>
      </c>
      <c r="K61" s="28">
        <v>16.399999999999999</v>
      </c>
    </row>
    <row r="62" spans="1:12" x14ac:dyDescent="0.2">
      <c r="B62" s="31">
        <v>16</v>
      </c>
      <c r="C62" s="28">
        <v>15.27</v>
      </c>
      <c r="D62" s="28">
        <v>16.5</v>
      </c>
      <c r="E62" s="40">
        <f t="shared" si="9"/>
        <v>0.5</v>
      </c>
      <c r="F62" s="28">
        <v>90</v>
      </c>
      <c r="G62" s="28">
        <v>638</v>
      </c>
      <c r="H62" s="28">
        <v>-25</v>
      </c>
      <c r="I62" s="28">
        <v>-30</v>
      </c>
      <c r="J62" s="32">
        <f t="shared" ref="J62:J75" si="10">I62-H62</f>
        <v>-5</v>
      </c>
      <c r="K62" s="28">
        <v>16.399999999999999</v>
      </c>
    </row>
    <row r="63" spans="1:12" x14ac:dyDescent="0.2">
      <c r="B63" s="28">
        <v>17</v>
      </c>
      <c r="C63" s="28">
        <v>15.54</v>
      </c>
      <c r="D63" s="28">
        <v>16.87</v>
      </c>
      <c r="E63" s="40">
        <f t="shared" si="9"/>
        <v>-0.12999999999999901</v>
      </c>
      <c r="F63" s="28">
        <v>80</v>
      </c>
      <c r="G63" s="28">
        <v>620</v>
      </c>
      <c r="H63" s="28">
        <v>-24.3</v>
      </c>
      <c r="I63" s="28">
        <v>-26.2</v>
      </c>
      <c r="J63" s="32">
        <f t="shared" si="10"/>
        <v>-1.8999999999999986</v>
      </c>
      <c r="K63" s="28">
        <v>17</v>
      </c>
    </row>
    <row r="64" spans="1:12" x14ac:dyDescent="0.2">
      <c r="B64" s="32">
        <v>17</v>
      </c>
      <c r="C64" s="28">
        <v>15.67</v>
      </c>
      <c r="D64" s="28">
        <v>17.2</v>
      </c>
      <c r="E64" s="40">
        <f t="shared" si="9"/>
        <v>0.19999999999999929</v>
      </c>
      <c r="F64" s="28">
        <v>70</v>
      </c>
      <c r="G64" s="28">
        <v>604</v>
      </c>
      <c r="H64" s="28">
        <v>-24</v>
      </c>
      <c r="I64" s="28">
        <v>-26.2</v>
      </c>
      <c r="J64" s="32">
        <f t="shared" si="10"/>
        <v>-2.1999999999999993</v>
      </c>
      <c r="K64" s="28">
        <v>17.2</v>
      </c>
    </row>
    <row r="65" spans="1:16" x14ac:dyDescent="0.2">
      <c r="B65" s="32">
        <v>17</v>
      </c>
      <c r="C65" s="28">
        <v>16</v>
      </c>
      <c r="D65" s="28">
        <v>17.350000000000001</v>
      </c>
      <c r="E65" s="40">
        <f t="shared" si="9"/>
        <v>0.35000000000000142</v>
      </c>
      <c r="F65" s="28">
        <v>60</v>
      </c>
      <c r="G65" s="28">
        <v>585</v>
      </c>
      <c r="H65" s="28">
        <v>-23.9</v>
      </c>
      <c r="I65" s="28">
        <v>-26.9</v>
      </c>
      <c r="J65" s="32">
        <f t="shared" si="10"/>
        <v>-3</v>
      </c>
      <c r="K65" s="28">
        <v>17.399999999999999</v>
      </c>
    </row>
    <row r="66" spans="1:16" x14ac:dyDescent="0.2">
      <c r="B66" s="32">
        <v>17</v>
      </c>
      <c r="C66" s="28">
        <v>16.3</v>
      </c>
      <c r="D66" s="28">
        <v>17.36</v>
      </c>
      <c r="E66" s="40">
        <f t="shared" si="9"/>
        <v>0.35999999999999943</v>
      </c>
      <c r="F66" s="28">
        <v>50</v>
      </c>
      <c r="G66" s="28">
        <v>568</v>
      </c>
      <c r="H66" s="28">
        <v>-24</v>
      </c>
      <c r="I66" s="28">
        <v>-27.6</v>
      </c>
      <c r="J66" s="32">
        <f t="shared" si="10"/>
        <v>-3.6000000000000014</v>
      </c>
      <c r="K66" s="28">
        <v>17.3</v>
      </c>
    </row>
    <row r="67" spans="1:16" x14ac:dyDescent="0.2">
      <c r="B67" s="32">
        <v>17</v>
      </c>
      <c r="C67" s="28">
        <v>16.600000000000001</v>
      </c>
      <c r="D67" s="28">
        <v>17.25</v>
      </c>
      <c r="E67" s="40">
        <f t="shared" si="9"/>
        <v>0.25</v>
      </c>
      <c r="F67" s="28">
        <v>40</v>
      </c>
      <c r="G67" s="28">
        <v>546</v>
      </c>
      <c r="H67" s="28">
        <v>-24.2</v>
      </c>
      <c r="I67" s="28">
        <v>-28.2</v>
      </c>
      <c r="J67" s="32">
        <f t="shared" si="10"/>
        <v>-4</v>
      </c>
      <c r="K67" s="28">
        <v>17.2</v>
      </c>
    </row>
    <row r="68" spans="1:16" x14ac:dyDescent="0.2">
      <c r="B68" s="28">
        <v>17</v>
      </c>
      <c r="C68" s="28">
        <v>17.05</v>
      </c>
      <c r="D68" s="28">
        <v>17.23</v>
      </c>
      <c r="E68" s="40">
        <f t="shared" si="9"/>
        <v>0.23000000000000043</v>
      </c>
      <c r="F68" s="28">
        <v>30</v>
      </c>
      <c r="G68" s="28">
        <v>532</v>
      </c>
      <c r="H68" s="28">
        <v>-24.2</v>
      </c>
      <c r="I68" s="28">
        <v>-28.55</v>
      </c>
      <c r="J68" s="32">
        <f t="shared" si="10"/>
        <v>-4.3500000000000014</v>
      </c>
      <c r="K68" s="28">
        <v>17.170000000000002</v>
      </c>
    </row>
    <row r="69" spans="1:16" x14ac:dyDescent="0.2">
      <c r="B69" s="28">
        <v>17</v>
      </c>
      <c r="C69" s="28">
        <v>17.5</v>
      </c>
      <c r="D69" s="28">
        <v>17.2</v>
      </c>
      <c r="E69" s="40">
        <f t="shared" si="9"/>
        <v>0.19999999999999929</v>
      </c>
      <c r="F69" s="28">
        <v>20</v>
      </c>
      <c r="G69" s="28">
        <v>511</v>
      </c>
      <c r="H69" s="28">
        <v>-24.4</v>
      </c>
      <c r="I69" s="28">
        <v>-28.7</v>
      </c>
      <c r="J69" s="32">
        <f t="shared" si="10"/>
        <v>-4.3000000000000007</v>
      </c>
      <c r="K69" s="28">
        <v>17.149999999999999</v>
      </c>
    </row>
    <row r="70" spans="1:16" x14ac:dyDescent="0.2">
      <c r="B70" s="32">
        <v>17</v>
      </c>
      <c r="C70" s="28">
        <v>17.93</v>
      </c>
      <c r="D70" s="28">
        <v>17.2</v>
      </c>
      <c r="E70" s="40">
        <f t="shared" si="9"/>
        <v>0.19999999999999929</v>
      </c>
      <c r="F70" s="28">
        <v>10</v>
      </c>
      <c r="G70" s="28">
        <v>495</v>
      </c>
      <c r="H70" s="28">
        <v>-24.4</v>
      </c>
      <c r="I70" s="28">
        <v>-28.55</v>
      </c>
      <c r="J70" s="32">
        <f t="shared" si="10"/>
        <v>-4.1500000000000021</v>
      </c>
      <c r="K70" s="28">
        <v>17.100000000000001</v>
      </c>
    </row>
    <row r="71" spans="1:16" x14ac:dyDescent="0.2">
      <c r="B71" s="32">
        <v>17</v>
      </c>
      <c r="C71" s="28">
        <v>18</v>
      </c>
      <c r="D71" s="28">
        <v>17.149999999999999</v>
      </c>
      <c r="E71" s="40">
        <f t="shared" si="9"/>
        <v>0.14999999999999858</v>
      </c>
      <c r="F71" s="32">
        <v>0</v>
      </c>
      <c r="G71" s="28">
        <v>478</v>
      </c>
      <c r="H71" s="28">
        <v>-24.4</v>
      </c>
      <c r="I71" s="28">
        <v>-28.45</v>
      </c>
      <c r="J71" s="32">
        <f t="shared" si="10"/>
        <v>-4.0500000000000007</v>
      </c>
      <c r="K71" s="28">
        <v>17.100000000000001</v>
      </c>
      <c r="N71" s="32" t="s">
        <v>81</v>
      </c>
      <c r="O71" s="32" t="s">
        <v>82</v>
      </c>
      <c r="P71" s="32" t="s">
        <v>87</v>
      </c>
    </row>
    <row r="72" spans="1:16" x14ac:dyDescent="0.2">
      <c r="B72" s="32">
        <v>17</v>
      </c>
      <c r="C72" s="28">
        <v>18.399999999999999</v>
      </c>
      <c r="D72" s="28">
        <v>17.100000000000001</v>
      </c>
      <c r="E72" s="40">
        <f t="shared" si="9"/>
        <v>0.10000000000000142</v>
      </c>
      <c r="F72" s="32">
        <v>-10</v>
      </c>
      <c r="G72" s="28">
        <v>460</v>
      </c>
      <c r="H72" s="28">
        <v>-24.6</v>
      </c>
      <c r="I72" s="28">
        <v>-28.6</v>
      </c>
      <c r="J72" s="32">
        <f t="shared" si="10"/>
        <v>-4</v>
      </c>
      <c r="K72" s="28">
        <v>17</v>
      </c>
      <c r="M72" s="32">
        <v>16.940000000000001</v>
      </c>
      <c r="N72" s="32">
        <v>-24.6</v>
      </c>
      <c r="O72" s="32">
        <v>-28.6</v>
      </c>
    </row>
    <row r="73" spans="1:16" x14ac:dyDescent="0.2">
      <c r="B73" s="32">
        <v>17</v>
      </c>
      <c r="C73" s="28">
        <v>18.7</v>
      </c>
      <c r="D73" s="28">
        <v>17.100000000000001</v>
      </c>
      <c r="E73" s="40">
        <f t="shared" si="9"/>
        <v>0.10000000000000142</v>
      </c>
      <c r="F73" s="32">
        <v>-20</v>
      </c>
      <c r="G73" s="28">
        <v>443</v>
      </c>
      <c r="H73" s="28">
        <v>-24.95</v>
      </c>
      <c r="I73" s="28">
        <v>-28.75</v>
      </c>
      <c r="J73" s="32">
        <f t="shared" si="10"/>
        <v>-3.8000000000000007</v>
      </c>
      <c r="K73" s="28">
        <v>16.899999999999999</v>
      </c>
      <c r="M73" s="28">
        <v>16.78</v>
      </c>
      <c r="N73" s="32">
        <v>-24.95</v>
      </c>
      <c r="O73" s="32">
        <v>-28.75</v>
      </c>
    </row>
    <row r="74" spans="1:16" x14ac:dyDescent="0.2">
      <c r="B74" s="32">
        <v>17</v>
      </c>
      <c r="C74" s="28">
        <v>18.97</v>
      </c>
      <c r="D74" s="28">
        <v>17</v>
      </c>
      <c r="E74" s="40">
        <f t="shared" si="9"/>
        <v>0</v>
      </c>
      <c r="F74" s="32">
        <v>-30</v>
      </c>
      <c r="G74" s="28">
        <v>424</v>
      </c>
      <c r="H74" s="28">
        <v>-25.15</v>
      </c>
      <c r="I74" s="32">
        <v>-28.75</v>
      </c>
      <c r="J74" s="32">
        <f t="shared" si="10"/>
        <v>-3.6000000000000014</v>
      </c>
      <c r="K74" s="28">
        <v>16.86</v>
      </c>
      <c r="L74" s="32">
        <v>2850</v>
      </c>
      <c r="M74" s="28">
        <v>16.57</v>
      </c>
      <c r="N74" s="32">
        <v>-25.15</v>
      </c>
      <c r="O74" s="32">
        <v>-28.75</v>
      </c>
    </row>
    <row r="75" spans="1:16" x14ac:dyDescent="0.2">
      <c r="B75" s="32">
        <v>17</v>
      </c>
      <c r="C75" s="28">
        <v>19.23</v>
      </c>
      <c r="D75" s="28">
        <v>16.95</v>
      </c>
      <c r="E75" s="40">
        <f t="shared" si="9"/>
        <v>-5.0000000000000711E-2</v>
      </c>
      <c r="F75" s="32">
        <v>-40</v>
      </c>
      <c r="G75" s="28">
        <v>407</v>
      </c>
      <c r="H75" s="28">
        <v>-24.8</v>
      </c>
      <c r="I75" s="28">
        <v>-27.35</v>
      </c>
      <c r="J75" s="32">
        <f t="shared" si="10"/>
        <v>-2.5500000000000007</v>
      </c>
      <c r="K75" s="28">
        <v>16.7</v>
      </c>
      <c r="L75" s="32">
        <v>2855</v>
      </c>
      <c r="M75" s="28">
        <v>16.5</v>
      </c>
      <c r="N75" s="32">
        <v>-25</v>
      </c>
      <c r="O75" s="32">
        <v>-27.5</v>
      </c>
      <c r="P75" s="28">
        <v>2790</v>
      </c>
    </row>
    <row r="79" spans="1:16" x14ac:dyDescent="0.2">
      <c r="A79" s="8" t="s">
        <v>86</v>
      </c>
    </row>
    <row r="80" spans="1:16" x14ac:dyDescent="0.2">
      <c r="A80" s="32" t="s">
        <v>3</v>
      </c>
      <c r="B80" s="29" t="s">
        <v>72</v>
      </c>
      <c r="C80" s="32" t="s">
        <v>73</v>
      </c>
      <c r="D80" s="8" t="s">
        <v>74</v>
      </c>
      <c r="E80" s="28" t="s">
        <v>88</v>
      </c>
      <c r="F80" s="32" t="s">
        <v>71</v>
      </c>
      <c r="G80" s="32" t="s">
        <v>8</v>
      </c>
    </row>
    <row r="81" spans="1:7" x14ac:dyDescent="0.2">
      <c r="A81" s="32">
        <v>22</v>
      </c>
      <c r="B81" s="31">
        <v>16</v>
      </c>
      <c r="C81" s="32">
        <v>14.9</v>
      </c>
      <c r="D81" s="32">
        <v>16</v>
      </c>
      <c r="E81" s="40">
        <f t="shared" ref="E81:E95" si="11">D81-B81</f>
        <v>0</v>
      </c>
      <c r="F81" s="32">
        <v>100</v>
      </c>
      <c r="G81" s="32">
        <v>655</v>
      </c>
    </row>
    <row r="82" spans="1:7" x14ac:dyDescent="0.2">
      <c r="A82" s="32"/>
      <c r="B82" s="31">
        <v>16</v>
      </c>
      <c r="C82" s="32">
        <v>15.27</v>
      </c>
      <c r="D82" s="32">
        <v>16.399999999999999</v>
      </c>
      <c r="E82" s="40">
        <f t="shared" si="11"/>
        <v>0.39999999999999858</v>
      </c>
      <c r="F82" s="32">
        <v>90</v>
      </c>
      <c r="G82" s="32">
        <v>638</v>
      </c>
    </row>
    <row r="83" spans="1:7" x14ac:dyDescent="0.2">
      <c r="A83" s="32"/>
      <c r="B83" s="32">
        <v>17</v>
      </c>
      <c r="C83" s="32">
        <v>15.54</v>
      </c>
      <c r="D83" s="32">
        <v>16.760000000000002</v>
      </c>
      <c r="E83" s="40">
        <f t="shared" si="11"/>
        <v>-0.23999999999999844</v>
      </c>
      <c r="F83" s="32">
        <v>80</v>
      </c>
      <c r="G83" s="32">
        <v>620</v>
      </c>
    </row>
    <row r="84" spans="1:7" x14ac:dyDescent="0.2">
      <c r="A84" s="32"/>
      <c r="B84" s="32">
        <v>17</v>
      </c>
      <c r="C84" s="32">
        <v>15.67</v>
      </c>
      <c r="D84" s="32">
        <v>17.100000000000001</v>
      </c>
      <c r="E84" s="40">
        <f t="shared" si="11"/>
        <v>0.10000000000000142</v>
      </c>
      <c r="F84" s="32">
        <v>70</v>
      </c>
      <c r="G84" s="32">
        <v>604</v>
      </c>
    </row>
    <row r="85" spans="1:7" x14ac:dyDescent="0.2">
      <c r="A85" s="32"/>
      <c r="B85" s="32">
        <v>17</v>
      </c>
      <c r="C85" s="32">
        <v>16</v>
      </c>
      <c r="D85" s="32">
        <v>17.399999999999999</v>
      </c>
      <c r="E85" s="40">
        <f t="shared" si="11"/>
        <v>0.39999999999999858</v>
      </c>
      <c r="F85" s="32">
        <v>60</v>
      </c>
      <c r="G85" s="32">
        <v>585</v>
      </c>
    </row>
    <row r="86" spans="1:7" x14ac:dyDescent="0.2">
      <c r="A86" s="32"/>
      <c r="B86" s="32">
        <v>17</v>
      </c>
      <c r="C86" s="32">
        <v>16.3</v>
      </c>
      <c r="D86" s="32">
        <v>17.66</v>
      </c>
      <c r="E86" s="40">
        <f t="shared" si="11"/>
        <v>0.66000000000000014</v>
      </c>
      <c r="F86" s="32">
        <v>50</v>
      </c>
      <c r="G86" s="32">
        <v>568</v>
      </c>
    </row>
    <row r="87" spans="1:7" x14ac:dyDescent="0.2">
      <c r="A87" s="32"/>
      <c r="B87" s="32">
        <v>17</v>
      </c>
      <c r="C87" s="32">
        <v>16.600000000000001</v>
      </c>
      <c r="D87" s="32">
        <v>17.66</v>
      </c>
      <c r="E87" s="40">
        <f t="shared" si="11"/>
        <v>0.66000000000000014</v>
      </c>
      <c r="F87" s="32">
        <v>40</v>
      </c>
      <c r="G87" s="32">
        <v>546</v>
      </c>
    </row>
    <row r="88" spans="1:7" x14ac:dyDescent="0.2">
      <c r="A88" s="32"/>
      <c r="B88" s="32">
        <v>17</v>
      </c>
      <c r="C88" s="32">
        <v>17.05</v>
      </c>
      <c r="D88" s="32">
        <v>17.559999999999999</v>
      </c>
      <c r="E88" s="40">
        <f t="shared" si="11"/>
        <v>0.55999999999999872</v>
      </c>
      <c r="F88" s="32">
        <v>30</v>
      </c>
      <c r="G88" s="32">
        <v>532</v>
      </c>
    </row>
    <row r="89" spans="1:7" x14ac:dyDescent="0.2">
      <c r="A89" s="32"/>
      <c r="B89" s="32">
        <v>17</v>
      </c>
      <c r="C89" s="32">
        <v>17.5</v>
      </c>
      <c r="D89" s="32">
        <v>17.559999999999999</v>
      </c>
      <c r="E89" s="40">
        <f t="shared" si="11"/>
        <v>0.55999999999999872</v>
      </c>
      <c r="F89" s="32">
        <v>20</v>
      </c>
      <c r="G89" s="32">
        <v>511</v>
      </c>
    </row>
    <row r="90" spans="1:7" x14ac:dyDescent="0.2">
      <c r="A90" s="32"/>
      <c r="B90" s="32">
        <v>17</v>
      </c>
      <c r="C90" s="32">
        <v>17.93</v>
      </c>
      <c r="D90" s="32">
        <v>17.5</v>
      </c>
      <c r="E90" s="40">
        <f t="shared" si="11"/>
        <v>0.5</v>
      </c>
      <c r="F90" s="32">
        <v>10</v>
      </c>
      <c r="G90" s="32">
        <v>495</v>
      </c>
    </row>
    <row r="91" spans="1:7" x14ac:dyDescent="0.2">
      <c r="A91" s="32"/>
      <c r="B91" s="32">
        <v>17</v>
      </c>
      <c r="C91" s="32">
        <v>18</v>
      </c>
      <c r="D91" s="32">
        <v>17.5</v>
      </c>
      <c r="E91" s="40">
        <f t="shared" si="11"/>
        <v>0.5</v>
      </c>
      <c r="F91" s="32">
        <v>0</v>
      </c>
      <c r="G91" s="32">
        <v>478</v>
      </c>
    </row>
    <row r="92" spans="1:7" x14ac:dyDescent="0.2">
      <c r="A92" s="32"/>
      <c r="B92" s="32">
        <v>17</v>
      </c>
      <c r="C92" s="32">
        <v>18.399999999999999</v>
      </c>
      <c r="D92" s="32">
        <v>17.3</v>
      </c>
      <c r="E92" s="40">
        <f t="shared" si="11"/>
        <v>0.30000000000000071</v>
      </c>
      <c r="F92" s="32">
        <v>-10</v>
      </c>
      <c r="G92" s="32">
        <v>460</v>
      </c>
    </row>
    <row r="93" spans="1:7" x14ac:dyDescent="0.2">
      <c r="A93" s="32"/>
      <c r="B93" s="32">
        <v>17</v>
      </c>
      <c r="C93" s="32">
        <v>18.7</v>
      </c>
      <c r="D93" s="32">
        <v>17.25</v>
      </c>
      <c r="E93" s="40">
        <f t="shared" si="11"/>
        <v>0.25</v>
      </c>
      <c r="F93" s="32">
        <v>-20</v>
      </c>
      <c r="G93" s="32">
        <v>443</v>
      </c>
    </row>
    <row r="94" spans="1:7" x14ac:dyDescent="0.2">
      <c r="A94" s="32"/>
      <c r="B94" s="32">
        <v>17</v>
      </c>
      <c r="C94" s="32">
        <v>18.97</v>
      </c>
      <c r="D94" s="32">
        <v>17.100000000000001</v>
      </c>
      <c r="E94" s="40">
        <f t="shared" si="11"/>
        <v>0.10000000000000142</v>
      </c>
      <c r="F94" s="32">
        <v>-30</v>
      </c>
      <c r="G94" s="32">
        <v>424</v>
      </c>
    </row>
    <row r="95" spans="1:7" x14ac:dyDescent="0.2">
      <c r="A95" s="32"/>
      <c r="B95" s="32">
        <v>17</v>
      </c>
      <c r="C95" s="32">
        <v>19.23</v>
      </c>
      <c r="D95" s="32">
        <v>16.96</v>
      </c>
      <c r="E95" s="40">
        <f t="shared" si="11"/>
        <v>-3.9999999999999147E-2</v>
      </c>
      <c r="F95" s="32">
        <v>-40</v>
      </c>
      <c r="G95" s="32">
        <v>407</v>
      </c>
    </row>
  </sheetData>
  <mergeCells count="3">
    <mergeCell ref="G49:H49"/>
    <mergeCell ref="G53:H53"/>
    <mergeCell ref="H59:J59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实际温度与DAC值对应关系</vt:lpstr>
      <vt:lpstr>PD_character_sweep</vt:lpstr>
      <vt:lpstr>PD_character_re-sweep</vt:lpstr>
      <vt:lpstr>PD_character_re-sweep_clean</vt:lpstr>
      <vt:lpstr>Different_temperature_PD_chara</vt:lpstr>
      <vt:lpstr>Sheet1</vt:lpstr>
      <vt:lpstr>fix_gain_sweep_different_tempe</vt:lpstr>
      <vt:lpstr>ST_PD_compensation_test</vt:lpstr>
      <vt:lpstr>NST_PD_compensation_test</vt:lpstr>
      <vt:lpstr>ST_NST_PD_comp_test_DPD_recalib</vt:lpstr>
      <vt:lpstr>tx_Digital_Gain_40</vt:lpstr>
      <vt:lpstr>keep_Pout_const_to_read_PDDAC</vt:lpstr>
      <vt:lpstr>PD_abnormal_sen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 Baoyang（马宝洋）</dc:creator>
  <cp:lastModifiedBy>Ma Baoyang（马宝洋）</cp:lastModifiedBy>
  <dcterms:created xsi:type="dcterms:W3CDTF">2021-05-10T09:19:49Z</dcterms:created>
  <dcterms:modified xsi:type="dcterms:W3CDTF">2021-05-28T12:25:19Z</dcterms:modified>
</cp:coreProperties>
</file>