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ol\Documents\GitHub\P_SRC_device_decoders\MeteoWind_IoT_Pro\"/>
    </mc:Choice>
  </mc:AlternateContent>
  <xr:revisionPtr revIDLastSave="0" documentId="8_{470EC1FB-3545-4B2A-A5D7-C1EF1B7279DE}" xr6:coauthVersionLast="47" xr6:coauthVersionMax="47" xr10:uidLastSave="{00000000-0000-0000-0000-000000000000}"/>
  <bookViews>
    <workbookView xWindow="19090" yWindow="-110" windowWidth="38620" windowHeight="21100" tabRatio="500" xr2:uid="{00000000-000D-0000-FFFF-FFFF00000000}"/>
  </bookViews>
  <sheets>
    <sheet name="1s+3sGUST LoRa MeteoWind 12byte" sheetId="1" r:id="rId1"/>
    <sheet name="LoRa MeteoWind Alarm 6byte" sheetId="2" r:id="rId2"/>
    <sheet name="MW0S service message" sheetId="5" r:id="rId3"/>
    <sheet name="MW1S service message" sheetId="7" r:id="rId4"/>
    <sheet name="_SSC" sheetId="6" state="hidden" r:id="rId5"/>
  </sheets>
  <definedNames>
    <definedName name="_xlnm.Print_Area" localSheetId="0">'1s+3sGUST LoRa MeteoWind 12byte'!$A$1:$O$47</definedName>
    <definedName name="_xlnm.Print_Area" localSheetId="1">'LoRa MeteoWind Alarm 6byte'!$A$1:$O$36</definedName>
    <definedName name="_xlnm.Print_Area" localSheetId="2">'MW0S service message'!$A$1:$O$40</definedName>
    <definedName name="_xlnm.Print_Area" localSheetId="3">'MW1S service message'!#REF!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9" i="7" l="1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M39" i="7"/>
  <c r="M40" i="7" s="1"/>
  <c r="L39" i="7"/>
  <c r="L40" i="7" s="1"/>
  <c r="K39" i="7"/>
  <c r="K40" i="7" s="1"/>
  <c r="J39" i="7"/>
  <c r="J40" i="7" s="1"/>
  <c r="I39" i="7"/>
  <c r="I40" i="7" s="1"/>
  <c r="H39" i="7"/>
  <c r="H40" i="7" s="1"/>
  <c r="G39" i="7"/>
  <c r="G40" i="7" s="1"/>
  <c r="F39" i="7"/>
  <c r="F40" i="7" s="1"/>
  <c r="E39" i="7"/>
  <c r="E40" i="7" s="1"/>
  <c r="D39" i="7"/>
  <c r="D40" i="7" s="1"/>
  <c r="C39" i="7"/>
  <c r="C40" i="7" s="1"/>
  <c r="B39" i="7"/>
  <c r="B40" i="7" s="1"/>
  <c r="B5" i="7" s="1"/>
  <c r="J14" i="7"/>
  <c r="J16" i="7" s="1"/>
  <c r="J19" i="7" s="1"/>
  <c r="I14" i="7"/>
  <c r="I16" i="7" s="1"/>
  <c r="I19" i="7" s="1"/>
  <c r="H14" i="7"/>
  <c r="H16" i="7" s="1"/>
  <c r="H19" i="7" s="1"/>
  <c r="G14" i="7"/>
  <c r="G16" i="7" s="1"/>
  <c r="G19" i="7" s="1"/>
  <c r="F14" i="7"/>
  <c r="F16" i="7" s="1"/>
  <c r="F19" i="7" s="1"/>
  <c r="E14" i="7"/>
  <c r="E16" i="7" s="1"/>
  <c r="E19" i="7" s="1"/>
  <c r="D14" i="7"/>
  <c r="D16" i="7" s="1"/>
  <c r="D19" i="7" s="1"/>
  <c r="C14" i="7"/>
  <c r="C16" i="7" s="1"/>
  <c r="C19" i="7" s="1"/>
  <c r="B14" i="7"/>
  <c r="B16" i="7" s="1"/>
  <c r="B19" i="7" s="1"/>
  <c r="K13" i="7"/>
  <c r="K18" i="7" s="1"/>
  <c r="C6" i="7"/>
  <c r="D6" i="7" s="1"/>
  <c r="E6" i="7" s="1"/>
  <c r="F6" i="7" s="1"/>
  <c r="G6" i="7" s="1"/>
  <c r="H6" i="7" s="1"/>
  <c r="I6" i="7" s="1"/>
  <c r="J6" i="7" s="1"/>
  <c r="K6" i="7" s="1"/>
  <c r="C22" i="1"/>
  <c r="O44" i="1"/>
  <c r="O45" i="1" s="1"/>
  <c r="O13" i="1"/>
  <c r="O18" i="1"/>
  <c r="P44" i="1"/>
  <c r="P45" i="1" s="1"/>
  <c r="J8" i="7" l="1"/>
  <c r="F8" i="7"/>
  <c r="B8" i="7"/>
  <c r="B9" i="7" s="1"/>
  <c r="B10" i="7" s="1"/>
  <c r="B20" i="7" s="1"/>
  <c r="E8" i="7"/>
  <c r="C8" i="7"/>
  <c r="I8" i="7"/>
  <c r="H8" i="7"/>
  <c r="D8" i="7"/>
  <c r="G8" i="7"/>
  <c r="O19" i="1"/>
  <c r="H9" i="7"/>
  <c r="I9" i="7"/>
  <c r="J9" i="7"/>
  <c r="F9" i="7"/>
  <c r="D9" i="7"/>
  <c r="E9" i="7"/>
  <c r="C9" i="7"/>
  <c r="G9" i="7"/>
  <c r="D10" i="7" l="1"/>
  <c r="D20" i="7" s="1"/>
  <c r="D21" i="7" s="1"/>
  <c r="E10" i="7"/>
  <c r="E20" i="7" s="1"/>
  <c r="E21" i="7" s="1"/>
  <c r="H10" i="7"/>
  <c r="H20" i="7" s="1"/>
  <c r="I10" i="7"/>
  <c r="I20" i="7" s="1"/>
  <c r="F10" i="7"/>
  <c r="F20" i="7" s="1"/>
  <c r="F21" i="7" s="1"/>
  <c r="G10" i="7"/>
  <c r="G20" i="7" s="1"/>
  <c r="C10" i="7"/>
  <c r="C20" i="7" s="1"/>
  <c r="J10" i="7"/>
  <c r="J20" i="7" s="1"/>
  <c r="B44" i="1"/>
  <c r="B45" i="1" s="1"/>
  <c r="C44" i="1"/>
  <c r="C45" i="1" s="1"/>
  <c r="D44" i="1"/>
  <c r="D45" i="1" s="1"/>
  <c r="E44" i="1"/>
  <c r="E45" i="1" s="1"/>
  <c r="F44" i="1"/>
  <c r="F45" i="1" s="1"/>
  <c r="G44" i="1"/>
  <c r="G45" i="1" s="1"/>
  <c r="H44" i="1"/>
  <c r="H45" i="1" s="1"/>
  <c r="I44" i="1"/>
  <c r="I45" i="1" s="1"/>
  <c r="J44" i="1"/>
  <c r="J45" i="1" s="1"/>
  <c r="K44" i="1"/>
  <c r="K45" i="1" s="1"/>
  <c r="L44" i="1"/>
  <c r="L45" i="1" s="1"/>
  <c r="M44" i="1"/>
  <c r="M45" i="1" s="1"/>
  <c r="N44" i="1"/>
  <c r="N45" i="1" s="1"/>
  <c r="Q44" i="1"/>
  <c r="Q45" i="1" s="1"/>
  <c r="R44" i="1"/>
  <c r="R45" i="1" s="1"/>
  <c r="S44" i="1"/>
  <c r="S45" i="1" s="1"/>
  <c r="T44" i="1"/>
  <c r="T45" i="1" s="1"/>
  <c r="U44" i="1"/>
  <c r="U45" i="1" s="1"/>
  <c r="V44" i="1"/>
  <c r="V45" i="1" s="1"/>
  <c r="W44" i="1"/>
  <c r="W45" i="1" s="1"/>
  <c r="X44" i="1"/>
  <c r="X45" i="1" s="1"/>
  <c r="Y44" i="1"/>
  <c r="Y45" i="1" s="1"/>
  <c r="Z44" i="1"/>
  <c r="Z45" i="1" s="1"/>
  <c r="AA44" i="1"/>
  <c r="AA45" i="1" s="1"/>
  <c r="AB44" i="1"/>
  <c r="AB45" i="1" s="1"/>
  <c r="AC44" i="1"/>
  <c r="AC45" i="1" s="1"/>
  <c r="AD44" i="1"/>
  <c r="AD45" i="1" s="1"/>
  <c r="AE44" i="1"/>
  <c r="AE45" i="1" s="1"/>
  <c r="AF44" i="1"/>
  <c r="AF45" i="1" s="1"/>
  <c r="AG44" i="1"/>
  <c r="AG45" i="1" s="1"/>
  <c r="AH44" i="1"/>
  <c r="AH45" i="1" s="1"/>
  <c r="AI44" i="1"/>
  <c r="AI45" i="1" s="1"/>
  <c r="AJ44" i="1"/>
  <c r="AJ45" i="1" s="1"/>
  <c r="AK44" i="1"/>
  <c r="AK45" i="1" s="1"/>
  <c r="B33" i="2"/>
  <c r="B34" i="2"/>
  <c r="C33" i="2"/>
  <c r="C34" i="2"/>
  <c r="D33" i="2"/>
  <c r="D34" i="2"/>
  <c r="E33" i="2"/>
  <c r="E34" i="2"/>
  <c r="F33" i="2"/>
  <c r="F34" i="2"/>
  <c r="G33" i="2"/>
  <c r="G34" i="2"/>
  <c r="H33" i="2"/>
  <c r="H34" i="2"/>
  <c r="I33" i="2"/>
  <c r="I34" i="2"/>
  <c r="J33" i="2"/>
  <c r="J34" i="2"/>
  <c r="K33" i="2"/>
  <c r="K34" i="2"/>
  <c r="L33" i="2"/>
  <c r="L34" i="2"/>
  <c r="M33" i="2"/>
  <c r="M34" i="2"/>
  <c r="N33" i="2"/>
  <c r="N34" i="2"/>
  <c r="O33" i="2"/>
  <c r="O34" i="2"/>
  <c r="P33" i="2"/>
  <c r="P34" i="2"/>
  <c r="Q33" i="2"/>
  <c r="Q34" i="2"/>
  <c r="R33" i="2"/>
  <c r="R34" i="2"/>
  <c r="S33" i="2"/>
  <c r="S34" i="2"/>
  <c r="T33" i="2"/>
  <c r="T34" i="2"/>
  <c r="U33" i="2"/>
  <c r="U34" i="2"/>
  <c r="V33" i="2"/>
  <c r="V34" i="2"/>
  <c r="W33" i="2"/>
  <c r="W34" i="2"/>
  <c r="X33" i="2"/>
  <c r="X34" i="2"/>
  <c r="Y33" i="2"/>
  <c r="Y34" i="2"/>
  <c r="Z33" i="2"/>
  <c r="Z34" i="2"/>
  <c r="AA33" i="2"/>
  <c r="AA34" i="2"/>
  <c r="AB33" i="2"/>
  <c r="AB34" i="2"/>
  <c r="AC33" i="2"/>
  <c r="AC34" i="2"/>
  <c r="AD33" i="2"/>
  <c r="AD34" i="2"/>
  <c r="AE33" i="2"/>
  <c r="AE34" i="2"/>
  <c r="AF33" i="2"/>
  <c r="AF34" i="2"/>
  <c r="AG33" i="2"/>
  <c r="AG34" i="2"/>
  <c r="AH33" i="2"/>
  <c r="AH34" i="2"/>
  <c r="AI33" i="2"/>
  <c r="AI34" i="2"/>
  <c r="AJ33" i="2"/>
  <c r="AJ34" i="2"/>
  <c r="AK33" i="2"/>
  <c r="AK34" i="2"/>
  <c r="C6" i="2"/>
  <c r="D6" i="2" s="1"/>
  <c r="E6" i="2" s="1"/>
  <c r="F6" i="2" s="1"/>
  <c r="G6" i="2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B37" i="5"/>
  <c r="B38" i="5" s="1"/>
  <c r="C37" i="5"/>
  <c r="C38" i="5"/>
  <c r="D37" i="5"/>
  <c r="D38" i="5" s="1"/>
  <c r="E37" i="5"/>
  <c r="E38" i="5"/>
  <c r="F37" i="5"/>
  <c r="F38" i="5" s="1"/>
  <c r="G37" i="5"/>
  <c r="G38" i="5"/>
  <c r="H37" i="5"/>
  <c r="H38" i="5" s="1"/>
  <c r="I37" i="5"/>
  <c r="I38" i="5"/>
  <c r="J37" i="5"/>
  <c r="J38" i="5" s="1"/>
  <c r="K37" i="5"/>
  <c r="K38" i="5"/>
  <c r="L37" i="5"/>
  <c r="L38" i="5" s="1"/>
  <c r="M37" i="5"/>
  <c r="M38" i="5"/>
  <c r="N37" i="5"/>
  <c r="N38" i="5" s="1"/>
  <c r="O37" i="5"/>
  <c r="O38" i="5"/>
  <c r="P37" i="5"/>
  <c r="P38" i="5" s="1"/>
  <c r="Q37" i="5"/>
  <c r="Q38" i="5"/>
  <c r="R37" i="5"/>
  <c r="R38" i="5" s="1"/>
  <c r="S37" i="5"/>
  <c r="S38" i="5"/>
  <c r="T37" i="5"/>
  <c r="T38" i="5" s="1"/>
  <c r="U37" i="5"/>
  <c r="U38" i="5"/>
  <c r="V37" i="5"/>
  <c r="V38" i="5" s="1"/>
  <c r="W37" i="5"/>
  <c r="W38" i="5"/>
  <c r="X37" i="5"/>
  <c r="X38" i="5" s="1"/>
  <c r="Y37" i="5"/>
  <c r="Y38" i="5"/>
  <c r="Z37" i="5"/>
  <c r="Z38" i="5" s="1"/>
  <c r="AA37" i="5"/>
  <c r="AA38" i="5"/>
  <c r="AB37" i="5"/>
  <c r="AB38" i="5" s="1"/>
  <c r="AC37" i="5"/>
  <c r="AC38" i="5"/>
  <c r="AD37" i="5"/>
  <c r="AD38" i="5" s="1"/>
  <c r="AE37" i="5"/>
  <c r="AE38" i="5"/>
  <c r="AF37" i="5"/>
  <c r="AF38" i="5" s="1"/>
  <c r="AG37" i="5"/>
  <c r="AG38" i="5"/>
  <c r="AH37" i="5"/>
  <c r="AH38" i="5" s="1"/>
  <c r="AI37" i="5"/>
  <c r="AI38" i="5"/>
  <c r="AJ37" i="5"/>
  <c r="AJ38" i="5" s="1"/>
  <c r="AK37" i="5"/>
  <c r="AK38" i="5"/>
  <c r="C6" i="5"/>
  <c r="D6" i="5"/>
  <c r="E6" i="5"/>
  <c r="F6" i="5" s="1"/>
  <c r="G6" i="5" s="1"/>
  <c r="H6" i="5" s="1"/>
  <c r="I6" i="5" s="1"/>
  <c r="J6" i="5" s="1"/>
  <c r="K6" i="5" s="1"/>
  <c r="E14" i="1"/>
  <c r="E16" i="1" s="1"/>
  <c r="E19" i="1" s="1"/>
  <c r="K14" i="5"/>
  <c r="K16" i="5" s="1"/>
  <c r="K19" i="5" s="1"/>
  <c r="J14" i="5"/>
  <c r="J16" i="5"/>
  <c r="J19" i="5" s="1"/>
  <c r="I14" i="5"/>
  <c r="I16" i="5"/>
  <c r="I19" i="5"/>
  <c r="H14" i="5"/>
  <c r="H16" i="5" s="1"/>
  <c r="H19" i="5" s="1"/>
  <c r="G14" i="5"/>
  <c r="G16" i="5" s="1"/>
  <c r="G19" i="5" s="1"/>
  <c r="F14" i="5"/>
  <c r="F16" i="5"/>
  <c r="F19" i="5" s="1"/>
  <c r="E14" i="5"/>
  <c r="E16" i="5"/>
  <c r="E19" i="5"/>
  <c r="D14" i="5"/>
  <c r="D16" i="5" s="1"/>
  <c r="D19" i="5" s="1"/>
  <c r="C14" i="5"/>
  <c r="C16" i="5" s="1"/>
  <c r="C19" i="5" s="1"/>
  <c r="B14" i="5"/>
  <c r="B16" i="5"/>
  <c r="B19" i="5" s="1"/>
  <c r="L13" i="5"/>
  <c r="L18" i="5"/>
  <c r="O2" i="5"/>
  <c r="I18" i="2"/>
  <c r="G14" i="2"/>
  <c r="G16" i="2"/>
  <c r="G19" i="2" s="1"/>
  <c r="F14" i="2"/>
  <c r="F16" i="2" s="1"/>
  <c r="F19" i="2" s="1"/>
  <c r="E14" i="2"/>
  <c r="E16" i="2"/>
  <c r="E19" i="2" s="1"/>
  <c r="D14" i="2"/>
  <c r="D16" i="2" s="1"/>
  <c r="D19" i="2" s="1"/>
  <c r="C14" i="2"/>
  <c r="C16" i="2"/>
  <c r="C19" i="2" s="1"/>
  <c r="B14" i="2"/>
  <c r="B16" i="2" s="1"/>
  <c r="B19" i="2" s="1"/>
  <c r="H13" i="2"/>
  <c r="H19" i="2"/>
  <c r="N14" i="1"/>
  <c r="N16" i="1" s="1"/>
  <c r="N19" i="1" s="1"/>
  <c r="M14" i="1"/>
  <c r="M16" i="1" s="1"/>
  <c r="M19" i="1" s="1"/>
  <c r="L14" i="1"/>
  <c r="L16" i="1" s="1"/>
  <c r="L19" i="1" s="1"/>
  <c r="K14" i="1"/>
  <c r="K16" i="1" s="1"/>
  <c r="K19" i="1" s="1"/>
  <c r="J14" i="1"/>
  <c r="J16" i="1" s="1"/>
  <c r="J19" i="1" s="1"/>
  <c r="I14" i="1"/>
  <c r="I16" i="1" s="1"/>
  <c r="I19" i="1" s="1"/>
  <c r="H14" i="1"/>
  <c r="H16" i="1" s="1"/>
  <c r="H19" i="1" s="1"/>
  <c r="G14" i="1"/>
  <c r="G16" i="1" s="1"/>
  <c r="G19" i="1" s="1"/>
  <c r="F14" i="1"/>
  <c r="F16" i="1" s="1"/>
  <c r="F19" i="1" s="1"/>
  <c r="D14" i="1"/>
  <c r="D16" i="1" s="1"/>
  <c r="D19" i="1" s="1"/>
  <c r="C14" i="1"/>
  <c r="C16" i="1" s="1"/>
  <c r="B14" i="1"/>
  <c r="B16" i="1" s="1"/>
  <c r="B19" i="1" s="1"/>
  <c r="B5" i="5" l="1"/>
  <c r="B5" i="2"/>
  <c r="C8" i="2" s="1"/>
  <c r="G8" i="2"/>
  <c r="B8" i="2"/>
  <c r="B5" i="1"/>
  <c r="C8" i="1" s="1"/>
  <c r="C22" i="7"/>
  <c r="B9" i="2"/>
  <c r="C9" i="1"/>
  <c r="C9" i="2"/>
  <c r="G9" i="2"/>
  <c r="E8" i="5" l="1"/>
  <c r="E9" i="5" s="1"/>
  <c r="E10" i="5" s="1"/>
  <c r="E20" i="5" s="1"/>
  <c r="I8" i="5"/>
  <c r="I9" i="5" s="1"/>
  <c r="I10" i="5" s="1"/>
  <c r="I20" i="5" s="1"/>
  <c r="C8" i="5"/>
  <c r="G8" i="5"/>
  <c r="G9" i="5" s="1"/>
  <c r="G10" i="5" s="1"/>
  <c r="G20" i="5" s="1"/>
  <c r="H8" i="5"/>
  <c r="H9" i="5" s="1"/>
  <c r="H10" i="5" s="1"/>
  <c r="H20" i="5" s="1"/>
  <c r="F8" i="5"/>
  <c r="F9" i="5" s="1"/>
  <c r="F10" i="5" s="1"/>
  <c r="F20" i="5" s="1"/>
  <c r="J8" i="5"/>
  <c r="J9" i="5" s="1"/>
  <c r="J10" i="5" s="1"/>
  <c r="J20" i="5" s="1"/>
  <c r="D8" i="5"/>
  <c r="K8" i="5"/>
  <c r="K9" i="5" s="1"/>
  <c r="K10" i="5" s="1"/>
  <c r="K20" i="5" s="1"/>
  <c r="B8" i="5"/>
  <c r="B9" i="5" s="1"/>
  <c r="B10" i="5" s="1"/>
  <c r="B20" i="5" s="1"/>
  <c r="F8" i="2"/>
  <c r="E8" i="2"/>
  <c r="D8" i="2"/>
  <c r="G10" i="2"/>
  <c r="G20" i="2" s="1"/>
  <c r="B10" i="2"/>
  <c r="B20" i="2" s="1"/>
  <c r="C10" i="2"/>
  <c r="C20" i="2" s="1"/>
  <c r="E8" i="1"/>
  <c r="M8" i="1"/>
  <c r="B8" i="1"/>
  <c r="L8" i="1"/>
  <c r="K8" i="1"/>
  <c r="J8" i="1"/>
  <c r="I8" i="1"/>
  <c r="D8" i="1"/>
  <c r="H8" i="1"/>
  <c r="F8" i="1"/>
  <c r="G8" i="1"/>
  <c r="N8" i="1"/>
  <c r="D9" i="5"/>
  <c r="C9" i="5"/>
  <c r="N9" i="1"/>
  <c r="F9" i="1"/>
  <c r="H9" i="1"/>
  <c r="K9" i="1"/>
  <c r="E9" i="2"/>
  <c r="D9" i="2"/>
  <c r="D9" i="1"/>
  <c r="L9" i="1"/>
  <c r="J9" i="1"/>
  <c r="F9" i="2"/>
  <c r="B9" i="1"/>
  <c r="M9" i="1"/>
  <c r="G9" i="1"/>
  <c r="I9" i="1"/>
  <c r="E9" i="1"/>
  <c r="D10" i="5" l="1"/>
  <c r="D20" i="5" s="1"/>
  <c r="C10" i="5"/>
  <c r="C20" i="5" s="1"/>
  <c r="D10" i="2"/>
  <c r="D20" i="2" s="1"/>
  <c r="E10" i="2"/>
  <c r="E20" i="2" s="1"/>
  <c r="F10" i="2"/>
  <c r="F20" i="2" s="1"/>
  <c r="N10" i="1"/>
  <c r="N20" i="1" s="1"/>
  <c r="N21" i="1" s="1"/>
  <c r="E10" i="1"/>
  <c r="B10" i="1"/>
  <c r="B20" i="1" s="1"/>
  <c r="M10" i="1"/>
  <c r="M20" i="1" s="1"/>
  <c r="M21" i="1" s="1"/>
  <c r="L10" i="1"/>
  <c r="L20" i="1" s="1"/>
  <c r="L21" i="1" s="1"/>
  <c r="J10" i="1"/>
  <c r="J20" i="1" s="1"/>
  <c r="J21" i="1" s="1"/>
  <c r="J23" i="1" s="1"/>
  <c r="K10" i="1"/>
  <c r="K20" i="1" s="1"/>
  <c r="K21" i="1" s="1"/>
  <c r="H10" i="1"/>
  <c r="H20" i="1" s="1"/>
  <c r="H21" i="1" s="1"/>
  <c r="F10" i="1"/>
  <c r="D10" i="1"/>
  <c r="D20" i="1" s="1"/>
  <c r="D21" i="1" s="1"/>
  <c r="G10" i="1"/>
  <c r="G20" i="1" s="1"/>
  <c r="G21" i="1" s="1"/>
  <c r="I10" i="1"/>
  <c r="I20" i="1" s="1"/>
  <c r="I21" i="1" s="1"/>
  <c r="I23" i="1" l="1"/>
  <c r="C10" i="1"/>
  <c r="E20" i="1"/>
  <c r="E21" i="1" s="1"/>
  <c r="C20" i="1" l="1"/>
  <c r="C21" i="1" s="1"/>
  <c r="F20" i="1"/>
  <c r="F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0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>Is this correct formula?</t>
        </r>
      </text>
    </comment>
    <comment ref="D20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>Is this correct formula?</t>
        </r>
      </text>
    </comment>
    <comment ref="E20" authorId="0" shapeId="0" xr:uid="{00000000-0006-0000-0100-000007000000}">
      <text>
        <r>
          <rPr>
            <sz val="11"/>
            <color rgb="FF000000"/>
            <rFont val="Calibri"/>
            <family val="2"/>
          </rPr>
          <t>Is this correct formula?</t>
        </r>
      </text>
    </comment>
    <comment ref="A23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V tabulke sa to nerobi, co je spravne?</t>
        </r>
      </text>
    </comment>
  </commentList>
</comments>
</file>

<file path=xl/sharedStrings.xml><?xml version="1.0" encoding="utf-8"?>
<sst xmlns="http://schemas.openxmlformats.org/spreadsheetml/2006/main" count="264" uniqueCount="135">
  <si>
    <t>LoRaWAN Data Format: MeteoWind IoT LoRaWAN wireless message bit string verifier calculator</t>
  </si>
  <si>
    <t>This calculator is meant for quick message decoding for MeteoWind IoT wind transmitters that send a bit-shifted string.</t>
  </si>
  <si>
    <t>MeteoWind IoT message format</t>
  </si>
  <si>
    <t>Input XX byte or longer string (hex) =</t>
  </si>
  <si>
    <t>hex converted to binary =</t>
  </si>
  <si>
    <t>bit shifting string start position =</t>
  </si>
  <si>
    <t>Physical Property Measured =</t>
  </si>
  <si>
    <t>Index</t>
  </si>
  <si>
    <t>converted to binary =</t>
  </si>
  <si>
    <t>converted to decimal =</t>
  </si>
  <si>
    <t>Converted value in output units =</t>
  </si>
  <si>
    <t>bit SUM</t>
  </si>
  <si>
    <t>units</t>
  </si>
  <si>
    <t>n/a</t>
  </si>
  <si>
    <t>V</t>
  </si>
  <si>
    <t>deg</t>
  </si>
  <si>
    <t>seconds</t>
  </si>
  <si>
    <t>binary</t>
  </si>
  <si>
    <t>resolution</t>
  </si>
  <si>
    <t>bits</t>
  </si>
  <si>
    <t>max no. of values</t>
  </si>
  <si>
    <t>min value</t>
  </si>
  <si>
    <t>max value</t>
  </si>
  <si>
    <t>req min value</t>
  </si>
  <si>
    <t>req max value</t>
  </si>
  <si>
    <t>Check</t>
  </si>
  <si>
    <t>FINAL CALCULATED OUTPUT VALUES =</t>
  </si>
  <si>
    <t xml:space="preserve">    Sensor Error or N/A = Maximum possible bit value for each measurand in binary = 111111…. (FFFFF…. In hex) signifies measurement error code.</t>
  </si>
  <si>
    <t>Byte string conversion calculations to binary number format</t>
  </si>
  <si>
    <t xml:space="preserve"> number position in byte string =</t>
  </si>
  <si>
    <t>hex value @ position in byte string =</t>
  </si>
  <si>
    <t>converted to binary value @ position in byte string =</t>
  </si>
  <si>
    <t xml:space="preserve">Copyright©2019 BARANI DESIGN TECHNOLOGIES s.r.o.    </t>
  </si>
  <si>
    <t xml:space="preserve">www.baranidesign.com </t>
  </si>
  <si>
    <t xml:space="preserve">+421 948 067 125    </t>
  </si>
  <si>
    <t>sales@baranidesign.com</t>
  </si>
  <si>
    <t>ALLMETEO OPEN WIND Data Format: MeteoWind IoT LoRaWAN ALARM wireless message bit string verifier calculator</t>
  </si>
  <si>
    <t>MeteoWind IoT ALARM message format 6 byte</t>
  </si>
  <si>
    <t>LoRaWAN Service Message Format: Wireless message bit string verifier calculator</t>
  </si>
  <si>
    <t>MeteoWind IoT message format 10 byte</t>
  </si>
  <si>
    <t>Type</t>
  </si>
  <si>
    <t>Latitude</t>
  </si>
  <si>
    <t>Longitude</t>
  </si>
  <si>
    <t>Fix Status
‘0’=Invalid
‘1’=GNSS fix
‘2’=DGPS fix</t>
  </si>
  <si>
    <t>Number of Satelites</t>
  </si>
  <si>
    <t>HDOP</t>
  </si>
  <si>
    <t>Inclination X</t>
  </si>
  <si>
    <t>Inclination Y</t>
  </si>
  <si>
    <t>Inclination Z</t>
  </si>
  <si>
    <t>status</t>
  </si>
  <si>
    <t>interger</t>
  </si>
  <si>
    <t>meters</t>
  </si>
  <si>
    <t xml:space="preserve">    Latitude = ISO6709 Latitude comes before longitude, North latitude is positive. Accuracy to 5 decimal places (0.00001 = 1.11 m = +/-0.55m)   GPS module mode = GPGGA.</t>
  </si>
  <si>
    <t xml:space="preserve">    Longitude = ISO6709, East longitude is positive. Accuracy to 5 decimal places (0.00001 = 1.11 m = +/-0.55m)      GPS module mode = GPGGA.</t>
  </si>
  <si>
    <t xml:space="preserve">    GPS fix status = ‘0’=Invalid; ‘1’=GNSS fix; ‘2’=DGPS fix.</t>
  </si>
  <si>
    <t xml:space="preserve">    Number of GPS satelites</t>
  </si>
  <si>
    <t xml:space="preserve">    HDOP = Horizontal Dilution of Precision gives the added innacuracy based on geometric location of the satelites.</t>
  </si>
  <si>
    <t>https://stackoverflow.com/questions/35693029/bin2dec-for-numbers-longer-than-10-bits-in-excel</t>
  </si>
  <si>
    <t>https://www.esri.com/news/arcuser/0703/geoid2of3.html</t>
  </si>
  <si>
    <t>{"IsHide":false,"HiddenInExcel":false,"SheetId":-1,"Name":"LoRa MeteoWind 10byte","Guid":"BW3A1M","Index":1,"VisibleRange":"","SheetTheme":{"TabColor":"","BodyColor":"","BodyImage":""},"IsPrintSheet":false}</t>
  </si>
  <si>
    <t>{"ButtonStyle":0,"Name":"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0,"LayoutConfig":{"IsSamePagesHeight":false},"Toolbar":{"Position":1,"IsSubmit":true,"IsPrint":true,"IsPrintAll":false,"IsReset":true,"IsUpdate":true},"InputDetection":0,"ConfigureSubmit":{"IsShowCaptcha":false,"IsUseSscWebServer":true,"ReceiverCode":"jan@baranidesign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tru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</si>
  <si>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{"Name":"chrome.exe"},{"Name":"firefox.exe"}],"ConversionPath":"C:\\Users\\baranij\\Downloads"},"AdvancedSettingsModels":[],"Dropbox":{"AccessToken":"","AccessSecret":""},"SpreadsheetServer":{"Username":"","Password":"","ServerUrl":""},"ConfigureSubmitDefault":{"Email":"jan@baranidesign.com"},"MessageBubble":{"Close":false,"TopMsg":0},"CustomizeTheme":{"Theme":"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</si>
  <si>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{"IsHide":false,"HiddenInExcel":false,"SheetId":-1,"Name":"LoRa MeteoWind Alarm","Guid":"539KQM","Index":2,"VisibleRange":"","SheetTheme":{"TabColor":"","BodyColor":"","BodyImage":""},"IsPrintSheet":false}</t>
  </si>
  <si>
    <t>{"IsHide":false,"HiddenInExcel":false,"SheetId":-1,"Name":"Short MeteoWind 8byte","Guid":"B0IZRQ","Index":3,"VisibleRange":"","SheetTheme":{"TabColor":"","BodyColor":"","BodyImage":""},"IsPrintSheet":false}</t>
  </si>
  <si>
    <t>{"IsHide":false,"HiddenInExcel":false,"SheetId":-1,"Name":"Sheet2","Guid":"QEB9DQ","Index":4,"VisibleRange":"","SheetTheme":{"TabColor":"","BodyColor":"","BodyImage":""},"IsPrintSheet":false}</t>
  </si>
  <si>
    <t>{"IsHide":false,"HiddenInExcel":false,"SheetId":-1,"Name":"SIgfox MeteoWind Alarm 4byte","Guid":"VHQ6XP","Index":5,"VisibleRange":"","SheetTheme":{"TabColor":"","BodyColor":"","BodyImage":""},"IsPrintSheet":false}</t>
  </si>
  <si>
    <t>Hz</t>
  </si>
  <si>
    <t>Hz_1s_stdev</t>
  </si>
  <si>
    <t>Hz_3s_min</t>
  </si>
  <si>
    <t>Hz_1s_gust</t>
  </si>
  <si>
    <t>Hz_3s_gust</t>
  </si>
  <si>
    <t>V_bat</t>
  </si>
  <si>
    <t>Deg_1s_avg</t>
  </si>
  <si>
    <t>Deg_1s_gust</t>
  </si>
  <si>
    <t>Deg_1s_stdev</t>
  </si>
  <si>
    <t>Time_1s_gust</t>
  </si>
  <si>
    <r>
      <t xml:space="preserve">    </t>
    </r>
    <r>
      <rPr>
        <b/>
        <sz val="11"/>
        <color rgb="FFFF0000"/>
        <rFont val="Calibri"/>
        <family val="2"/>
      </rPr>
      <t>Hz_3s_gust</t>
    </r>
    <r>
      <rPr>
        <sz val="11"/>
        <color rgb="FFFF0000"/>
        <rFont val="Calibri"/>
        <family val="2"/>
        <charset val="1"/>
      </rPr>
      <t xml:space="preserve"> value is gust value per WMO (maximum rolling 3 second average wind speed) (ADDED TO Wind_ave)</t>
    </r>
  </si>
  <si>
    <r>
      <t xml:space="preserve">    </t>
    </r>
    <r>
      <rPr>
        <b/>
        <sz val="11"/>
        <color rgb="FFFF0000"/>
        <rFont val="Calibri"/>
        <family val="2"/>
      </rPr>
      <t>Hz_1s_gust</t>
    </r>
    <r>
      <rPr>
        <sz val="11"/>
        <color rgb="FFFF0000"/>
        <rFont val="Calibri"/>
        <family val="2"/>
        <charset val="1"/>
      </rPr>
      <t xml:space="preserve"> value is gust value (maximum rolling 1 second average wind speed) (ADDED TO Wind_3sgust)</t>
    </r>
  </si>
  <si>
    <r>
      <t xml:space="preserve">    </t>
    </r>
    <r>
      <rPr>
        <b/>
        <sz val="11"/>
        <color rgb="FFFF0000"/>
        <rFont val="Calibri"/>
        <family val="2"/>
      </rPr>
      <t>Hz_1s_stdev</t>
    </r>
    <r>
      <rPr>
        <sz val="11"/>
        <color rgb="FFFF0000"/>
        <rFont val="Calibri"/>
        <family val="2"/>
        <charset val="1"/>
      </rPr>
      <t xml:space="preserve"> value the wind speed standard deviation.</t>
    </r>
  </si>
  <si>
    <r>
      <t xml:space="preserve">    </t>
    </r>
    <r>
      <rPr>
        <b/>
        <sz val="11"/>
        <color rgb="FFFF0000"/>
        <rFont val="Calibri"/>
        <family val="2"/>
      </rPr>
      <t>Deg_1s_avg</t>
    </r>
    <r>
      <rPr>
        <sz val="11"/>
        <color rgb="FFFF0000"/>
        <rFont val="Calibri"/>
        <family val="2"/>
        <charset val="1"/>
      </rPr>
      <t xml:space="preserve"> is the mean (average) wind direction for the 10 minute interval.</t>
    </r>
  </si>
  <si>
    <r>
      <t xml:space="preserve">    </t>
    </r>
    <r>
      <rPr>
        <b/>
        <sz val="11"/>
        <color rgb="FFFF0000"/>
        <rFont val="Calibri"/>
        <family val="2"/>
      </rPr>
      <t>Deg_1s_gust</t>
    </r>
    <r>
      <rPr>
        <sz val="11"/>
        <color rgb="FFFF0000"/>
        <rFont val="Calibri"/>
        <family val="2"/>
        <charset val="1"/>
      </rPr>
      <t xml:space="preserve"> is the wind direction of the maximum gust wind speed (1-360deg). </t>
    </r>
  </si>
  <si>
    <r>
      <t xml:space="preserve">    </t>
    </r>
    <r>
      <rPr>
        <b/>
        <sz val="11"/>
        <color rgb="FFFF0000"/>
        <rFont val="Calibri"/>
        <family val="2"/>
      </rPr>
      <t>Deg_1s_stdev</t>
    </r>
    <r>
      <rPr>
        <sz val="11"/>
        <color rgb="FFFF0000"/>
        <rFont val="Calibri"/>
        <family val="2"/>
        <charset val="1"/>
      </rPr>
      <t xml:space="preserve"> value the wind direction standard deviation.</t>
    </r>
  </si>
  <si>
    <r>
      <t xml:space="preserve">    </t>
    </r>
    <r>
      <rPr>
        <b/>
        <sz val="11"/>
        <color rgb="FFFF0000"/>
        <rFont val="Calibri"/>
        <family val="2"/>
      </rPr>
      <t>Time_1s_gust</t>
    </r>
    <r>
      <rPr>
        <sz val="11"/>
        <color rgb="FFFF0000"/>
        <rFont val="Calibri"/>
        <family val="2"/>
        <charset val="1"/>
      </rPr>
      <t xml:space="preserve"> value is the elapsed time in multiple of seconds after start of logging interval, time resolution = 5 sec.</t>
    </r>
  </si>
  <si>
    <t>Alarm sent</t>
  </si>
  <si>
    <t xml:space="preserve">Hz </t>
  </si>
  <si>
    <r>
      <t xml:space="preserve">    </t>
    </r>
    <r>
      <rPr>
        <b/>
        <sz val="11"/>
        <color rgb="FFFF0000"/>
        <rFont val="Calibri"/>
        <family val="2"/>
      </rPr>
      <t>Hz_3s_gust</t>
    </r>
    <r>
      <rPr>
        <sz val="11"/>
        <color rgb="FFFF0000"/>
        <rFont val="Calibri"/>
        <family val="2"/>
        <charset val="1"/>
      </rPr>
      <t xml:space="preserve"> value is gust value per WMO (maximum rolling 3 second average wind speed</t>
    </r>
  </si>
  <si>
    <r>
      <t xml:space="preserve">    </t>
    </r>
    <r>
      <rPr>
        <b/>
        <sz val="11"/>
        <color rgb="FFFF0000"/>
        <rFont val="Calibri"/>
        <family val="2"/>
      </rPr>
      <t>Time_1s_gust</t>
    </r>
    <r>
      <rPr>
        <sz val="11"/>
        <color rgb="FFFF0000"/>
        <rFont val="Calibri"/>
        <family val="2"/>
        <charset val="1"/>
      </rPr>
      <t xml:space="preserve"> value is the elapsed time in multiple of seconds after start of logging interval,</t>
    </r>
    <r>
      <rPr>
        <b/>
        <sz val="11"/>
        <color rgb="FFFF0000"/>
        <rFont val="Calibri"/>
        <family val="2"/>
        <charset val="1"/>
      </rPr>
      <t xml:space="preserve"> when the Alarm was activated</t>
    </r>
    <r>
      <rPr>
        <sz val="11"/>
        <color rgb="FFFF0000"/>
        <rFont val="Calibri"/>
        <family val="2"/>
        <charset val="1"/>
      </rPr>
      <t xml:space="preserve"> time resolution = 5 sec.</t>
    </r>
  </si>
  <si>
    <t>Hz_avg</t>
  </si>
  <si>
    <r>
      <t xml:space="preserve">   </t>
    </r>
    <r>
      <rPr>
        <b/>
        <sz val="11"/>
        <color rgb="FFFF0000"/>
        <rFont val="Calibri"/>
        <family val="2"/>
      </rPr>
      <t xml:space="preserve"> Hz_avg</t>
    </r>
    <r>
      <rPr>
        <sz val="11"/>
        <color rgb="FFFF0000"/>
        <rFont val="Calibri"/>
        <family val="2"/>
        <charset val="1"/>
      </rPr>
      <t xml:space="preserve"> value is mean (average) wind speed for the 10 minute interval.</t>
    </r>
  </si>
  <si>
    <t>Debug Flags</t>
  </si>
  <si>
    <r>
      <t xml:space="preserve">    </t>
    </r>
    <r>
      <rPr>
        <b/>
        <sz val="11"/>
        <color rgb="FFFF0000"/>
        <rFont val="Calibri"/>
        <family val="2"/>
      </rPr>
      <t xml:space="preserve">Alarm sent </t>
    </r>
    <r>
      <rPr>
        <sz val="11"/>
        <color rgb="FFFF0000"/>
        <rFont val="Calibri"/>
        <family val="2"/>
        <charset val="1"/>
      </rPr>
      <t>value indicates whether alarm was activated during the current time interval, alarm was not sent during the last regular message sending interval=0(default), at least one alarm was sent during the last interval =1.</t>
    </r>
  </si>
  <si>
    <t>https://stackoverflow.com/questions/46962288/change-longitude-from-180-to-180-to-0-to-360</t>
  </si>
  <si>
    <t>Conversion ALGORITHM:</t>
  </si>
  <si>
    <t xml:space="preserve">    Accelerometer Average Inclination in Y - treba vynulovat vo vyrobe ked sa napaluje, nech je v horizontalnej polohe</t>
  </si>
  <si>
    <t xml:space="preserve">    Accelerometer Average Inclination in Z - treba vynulovat vo vyrobe ked sa napaluje, nech je v horizontalnej polohe</t>
  </si>
  <si>
    <r>
      <t xml:space="preserve">    Accelerometer Average Inclination in X - </t>
    </r>
    <r>
      <rPr>
        <b/>
        <sz val="11"/>
        <color rgb="FFFF0000"/>
        <rFont val="Calibri"/>
        <family val="2"/>
      </rPr>
      <t>treba vynulovat vo vyrobe ked sa napaluje, nech je v horizontalnej polohe</t>
    </r>
  </si>
  <si>
    <r>
      <t xml:space="preserve">    Message counter revolving 0 to 63</t>
    </r>
    <r>
      <rPr>
        <b/>
        <sz val="11"/>
        <color rgb="FFFF0000"/>
        <rFont val="Calibri"/>
        <family val="2"/>
      </rPr>
      <t xml:space="preserve"> is independent of regular 10min message index.</t>
    </r>
  </si>
  <si>
    <t>Debug_Flags</t>
  </si>
  <si>
    <r>
      <t xml:space="preserve">    </t>
    </r>
    <r>
      <rPr>
        <b/>
        <sz val="11"/>
        <color rgb="FFFF0000"/>
        <rFont val="Calibri"/>
        <family val="2"/>
      </rPr>
      <t>Debug_Flags</t>
    </r>
    <r>
      <rPr>
        <sz val="11"/>
        <color rgb="FFFF0000"/>
        <rFont val="Calibri"/>
        <family val="2"/>
        <charset val="1"/>
      </rPr>
      <t xml:space="preserve"> Binary flag indicates whether among other things, </t>
    </r>
    <r>
      <rPr>
        <b/>
        <sz val="11"/>
        <color rgb="FFFF0000"/>
        <rFont val="Calibri"/>
        <family val="2"/>
      </rPr>
      <t xml:space="preserve">which type of debounce (fake click filter) </t>
    </r>
    <r>
      <rPr>
        <sz val="11"/>
        <color rgb="FFFF0000"/>
        <rFont val="Calibri"/>
        <family val="2"/>
      </rPr>
      <t xml:space="preserve">was activated </t>
    </r>
    <r>
      <rPr>
        <b/>
        <sz val="11"/>
        <color rgb="FFFF0000"/>
        <rFont val="Calibri"/>
        <family val="2"/>
      </rPr>
      <t>during the Wind_3sgust which activated the alarm,</t>
    </r>
    <r>
      <rPr>
        <sz val="11"/>
        <color rgb="FFFF0000"/>
        <rFont val="Calibri"/>
        <family val="2"/>
        <charset val="1"/>
      </rPr>
      <t xml:space="preserve">  No=0(default), Yes: 1=3ms filter, 2=StDev filter, 3=….</t>
    </r>
  </si>
  <si>
    <r>
      <t xml:space="preserve">    Debug_Flags </t>
    </r>
    <r>
      <rPr>
        <sz val="11"/>
        <color rgb="FFFF0000"/>
        <rFont val="Calibri"/>
        <family val="2"/>
      </rPr>
      <t xml:space="preserve">binary flag indicates whether among other things, which </t>
    </r>
    <r>
      <rPr>
        <b/>
        <sz val="11"/>
        <color rgb="FFFF0000"/>
        <rFont val="Calibri"/>
        <family val="2"/>
        <charset val="1"/>
      </rPr>
      <t xml:space="preserve">type of debounce (fake click filter) </t>
    </r>
    <r>
      <rPr>
        <sz val="11"/>
        <color rgb="FFFF0000"/>
        <rFont val="Calibri"/>
        <family val="2"/>
      </rPr>
      <t xml:space="preserve">was activated </t>
    </r>
    <r>
      <rPr>
        <b/>
        <sz val="11"/>
        <color rgb="FFFF0000"/>
        <rFont val="Calibri"/>
        <family val="2"/>
        <charset val="1"/>
      </rPr>
      <t xml:space="preserve">during the this sending interval,  </t>
    </r>
    <r>
      <rPr>
        <sz val="11"/>
        <color rgb="FFFF0000"/>
        <rFont val="Calibri"/>
        <family val="2"/>
      </rPr>
      <t>No=0(default), Yes: 1=3ms filter, 2=StDev filter, 3=….</t>
    </r>
  </si>
  <si>
    <t xml:space="preserve">    Message counter revolving 0 to 255 is the regular 10min message index.</t>
  </si>
  <si>
    <r>
      <t xml:space="preserve">    </t>
    </r>
    <r>
      <rPr>
        <b/>
        <sz val="11"/>
        <color rgb="FFFF0000"/>
        <rFont val="Calibri"/>
        <family val="2"/>
        <scheme val="minor"/>
      </rPr>
      <t>V_bat</t>
    </r>
    <r>
      <rPr>
        <sz val="11"/>
        <color rgb="FFFF0000"/>
        <rFont val="Calibri"/>
        <family val="2"/>
        <scheme val="minor"/>
      </rPr>
      <t xml:space="preserve"> value changes based on Index.  =IF(MOD(B11,10)&lt;=4,MOD(B11,10)*C13+C16,MOD(B11,10)*C13+C16-1)</t>
    </r>
  </si>
  <si>
    <t>Hardware type</t>
  </si>
  <si>
    <t>Major Firmware revision</t>
  </si>
  <si>
    <t>Minor Firmware revision</t>
  </si>
  <si>
    <t>Patch Firmware revision</t>
  </si>
  <si>
    <t>Minor Firmware revision = 0…255</t>
  </si>
  <si>
    <t>Major Firmware revision = 0…8     Example Firmware versioning like "0.03.009"</t>
  </si>
  <si>
    <t>0582a1087050904b3114</t>
  </si>
  <si>
    <r>
      <t xml:space="preserve">    </t>
    </r>
    <r>
      <rPr>
        <b/>
        <sz val="11"/>
        <color rgb="FFFF0000"/>
        <rFont val="Calibri"/>
        <family val="2"/>
      </rPr>
      <t>Hz_3s_min</t>
    </r>
    <r>
      <rPr>
        <sz val="11"/>
        <color rgb="FFFF0000"/>
        <rFont val="Calibri"/>
        <family val="2"/>
        <charset val="1"/>
      </rPr>
      <t xml:space="preserve"> value is minimum rolling 3 second average wind speed. (it is the absolute value…NOT subtracted from mean)</t>
    </r>
  </si>
  <si>
    <t>OUTPUT in m/s</t>
  </si>
  <si>
    <t>Anemometer Slope</t>
  </si>
  <si>
    <t>Anemometer Offset</t>
  </si>
  <si>
    <t>OK</t>
  </si>
  <si>
    <r>
      <t>270</t>
    </r>
    <r>
      <rPr>
        <b/>
        <sz val="14"/>
        <color rgb="FF000000"/>
        <rFont val="Calibri"/>
        <family val="2"/>
        <charset val="238"/>
      </rPr>
      <t>°</t>
    </r>
  </si>
  <si>
    <r>
      <t>0</t>
    </r>
    <r>
      <rPr>
        <b/>
        <sz val="16"/>
        <color rgb="FF000000"/>
        <rFont val="Calibri"/>
        <family val="2"/>
        <charset val="238"/>
      </rPr>
      <t>°</t>
    </r>
  </si>
  <si>
    <r>
      <t>90</t>
    </r>
    <r>
      <rPr>
        <b/>
        <sz val="16"/>
        <color rgb="FF000000"/>
        <rFont val="Calibri"/>
        <family val="2"/>
        <charset val="238"/>
      </rPr>
      <t>°</t>
    </r>
  </si>
  <si>
    <r>
      <t>180</t>
    </r>
    <r>
      <rPr>
        <b/>
        <sz val="14"/>
        <color rgb="FF000000"/>
        <rFont val="Calibri"/>
        <family val="2"/>
        <charset val="238"/>
      </rPr>
      <t>°</t>
    </r>
  </si>
  <si>
    <t>FW VERSION</t>
  </si>
  <si>
    <t>PAYLOAD LEN TEST:</t>
  </si>
  <si>
    <t>All Alarms Snooze</t>
  </si>
  <si>
    <t>UPPER/LOWER Alarm</t>
  </si>
  <si>
    <t>Wind Speed Alarm UPPER Threshold</t>
  </si>
  <si>
    <t>Wind Speed Alarm LOWER Threshold</t>
  </si>
  <si>
    <t>Hardware type - 0=test, 1=MeteoHelix, 2=MeteoWind, 3=MeteoRain, 4=MeteoAG, …</t>
  </si>
  <si>
    <t>Patch Firmware revision = 0…255</t>
  </si>
  <si>
    <t>Wind Speed Alarm Snooze</t>
  </si>
  <si>
    <t>Alarm will not activate withing this time interval after the activation of the previous alarm</t>
  </si>
  <si>
    <t>Minimum value that must be reached ( &gt;= ) to activate the alarm</t>
  </si>
  <si>
    <t>Value lower than the alarm threshold which must be reached ( &lt;= ) for the alarm to be able to be activated again.</t>
  </si>
  <si>
    <t>040301FDA395</t>
  </si>
  <si>
    <t>Which alarm sets and which resets alarm</t>
  </si>
  <si>
    <t>UPPER / LOWER alarm</t>
  </si>
  <si>
    <t>1000004F0B01</t>
  </si>
  <si>
    <t>1981205C00000ECF59FF8F01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</si>
</sst>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&quot;st bit&quot;"/>
    <numFmt numFmtId="165" formatCode="0&quot;th bit&quot;"/>
    <numFmt numFmtId="166" formatCode="0&quot; bits&quot;"/>
    <numFmt numFmtId="167" formatCode="0.00&quot; bytes&quot;"/>
    <numFmt numFmtId="168" formatCode="0.0"/>
  </numFmts>
  <fonts count="3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A6A6A6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charset val="1"/>
    </font>
    <font>
      <sz val="11"/>
      <color rgb="FFFF0000"/>
      <name val="Calibri"/>
      <family val="2"/>
      <charset val="238"/>
    </font>
    <font>
      <b/>
      <sz val="3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  <charset val="238"/>
    </font>
    <font>
      <b/>
      <sz val="16"/>
      <color rgb="FF000000"/>
      <name val="Calibri"/>
      <family val="2"/>
      <charset val="238"/>
    </font>
    <font>
      <b/>
      <sz val="11"/>
      <color rgb="FF0070C0"/>
      <name val="Calibri"/>
      <family val="2"/>
      <charset val="238"/>
    </font>
    <font>
      <b/>
      <sz val="11"/>
      <color theme="4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4">
    <xf numFmtId="0" fontId="0" fillId="0" borderId="0"/>
    <xf numFmtId="0" fontId="15" fillId="0" borderId="0" applyBorder="0" applyProtection="0"/>
    <xf numFmtId="0" fontId="1" fillId="0" borderId="0"/>
    <xf numFmtId="0" fontId="22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164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166" fontId="10" fillId="2" borderId="6" xfId="0" applyNumberFormat="1" applyFont="1" applyFill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166" fontId="2" fillId="2" borderId="6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1" fontId="12" fillId="0" borderId="6" xfId="0" applyNumberFormat="1" applyFont="1" applyBorder="1" applyAlignment="1">
      <alignment horizontal="center" vertical="center"/>
    </xf>
    <xf numFmtId="166" fontId="12" fillId="2" borderId="6" xfId="0" applyNumberFormat="1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7" fillId="0" borderId="0" xfId="0" applyFont="1" applyAlignment="1" applyProtection="1">
      <alignment horizontal="left" vertical="center"/>
      <protection locked="0"/>
    </xf>
    <xf numFmtId="0" fontId="5" fillId="0" borderId="1" xfId="0" applyFont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7" fontId="0" fillId="2" borderId="8" xfId="0" applyNumberFormat="1" applyFill="1" applyBorder="1" applyAlignment="1">
      <alignment horizontal="center" vertical="center"/>
    </xf>
    <xf numFmtId="2" fontId="5" fillId="0" borderId="0" xfId="0" applyNumberFormat="1" applyFont="1" applyAlignment="1">
      <alignment vertical="center"/>
    </xf>
    <xf numFmtId="166" fontId="18" fillId="2" borderId="6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6" fontId="17" fillId="2" borderId="6" xfId="0" applyNumberFormat="1" applyFont="1" applyFill="1" applyBorder="1" applyAlignment="1">
      <alignment horizontal="center" vertical="center"/>
    </xf>
    <xf numFmtId="166" fontId="19" fillId="2" borderId="6" xfId="0" applyNumberFormat="1" applyFont="1" applyFill="1" applyBorder="1" applyAlignment="1">
      <alignment horizontal="center" vertical="center"/>
    </xf>
    <xf numFmtId="0" fontId="15" fillId="0" borderId="0" xfId="1"/>
    <xf numFmtId="0" fontId="21" fillId="0" borderId="0" xfId="0" applyFont="1" applyAlignment="1">
      <alignment horizontal="right" vertical="center"/>
    </xf>
    <xf numFmtId="0" fontId="23" fillId="0" borderId="0" xfId="2" applyFont="1" applyAlignment="1">
      <alignment vertical="center"/>
    </xf>
    <xf numFmtId="0" fontId="23" fillId="0" borderId="0" xfId="2" applyFont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27" fillId="0" borderId="0" xfId="2" applyFont="1" applyAlignment="1">
      <alignment horizontal="left" vertical="center"/>
    </xf>
    <xf numFmtId="0" fontId="27" fillId="0" borderId="0" xfId="2" applyFont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29" fillId="3" borderId="0" xfId="0" applyFont="1" applyFill="1" applyAlignment="1">
      <alignment horizontal="left" vertical="center"/>
    </xf>
    <xf numFmtId="2" fontId="24" fillId="4" borderId="2" xfId="2" applyNumberFormat="1" applyFont="1" applyFill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49" fontId="33" fillId="0" borderId="0" xfId="0" applyNumberFormat="1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23" fillId="0" borderId="0" xfId="2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3" fillId="0" borderId="0" xfId="0" applyFont="1" applyAlignment="1" applyProtection="1">
      <alignment horizontal="left" vertical="center"/>
      <protection locked="0"/>
    </xf>
    <xf numFmtId="0" fontId="15" fillId="0" borderId="0" xfId="1" applyBorder="1" applyAlignment="1" applyProtection="1">
      <alignment horizontal="left" vertical="center"/>
    </xf>
    <xf numFmtId="0" fontId="34" fillId="0" borderId="0" xfId="0" applyFont="1" applyProtection="1">
      <protection locked="0"/>
    </xf>
  </cellXfs>
  <cellStyles count="4">
    <cellStyle name="Hyperlink" xfId="1" builtinId="8"/>
    <cellStyle name="Hyperlink 2" xfId="3" xr:uid="{5CC28241-22F5-4E38-BD16-8F17D2BF3F0C}"/>
    <cellStyle name="Normal" xfId="0" builtinId="0"/>
    <cellStyle name="Normal 2" xfId="2" xr:uid="{15299D17-EAD0-4966-BCE7-773CA31812C8}"/>
  </cellStyles>
  <dxfs count="1">
    <dxf>
      <font>
        <color rgb="FF9C0006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stackoverflow.com/questions/46962288/change-longitude-from-180-to-180-to-0-to-360" TargetMode="External"/><Relationship Id="rId4" Type="http://schemas.openxmlformats.org/officeDocument/2006/relationships/hyperlink" Target="mailto:sales@baranidesign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sales@baranidesig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7"/>
  <sheetViews>
    <sheetView tabSelected="1" topLeftCell="A2" zoomScale="120" zoomScaleNormal="120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13.28515625" style="1" customWidth="1"/>
    <col min="4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1.5703125" style="1" customWidth="1"/>
    <col min="14" max="14" width="14.140625" style="1" customWidth="1"/>
    <col min="15" max="15" width="13" style="1" customWidth="1"/>
    <col min="16" max="16" width="13.5703125" style="1" customWidth="1"/>
    <col min="17" max="17" width="12.42578125" style="1" customWidth="1"/>
    <col min="18" max="25" width="5" style="1" customWidth="1"/>
    <col min="26" max="1024" width="9.140625" style="1"/>
  </cols>
  <sheetData>
    <row r="1" spans="1:1024" ht="18.75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</row>
    <row r="2" spans="1:1024" ht="34.5" customHeight="1" x14ac:dyDescent="0.25">
      <c r="A2" s="79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80" t="s">
        <v>2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3</v>
      </c>
      <c r="B4" s="81" t="s">
        <v>134</v>
      </c>
      <c r="C4" s="81"/>
      <c r="D4" s="81"/>
      <c r="E4" s="81"/>
      <c r="F4" s="81"/>
      <c r="G4" s="81"/>
      <c r="H4" s="81"/>
      <c r="I4" s="81"/>
      <c r="J4" s="81"/>
      <c r="K4" s="81"/>
      <c r="L4" s="81"/>
    </row>
    <row r="5" spans="1:1024" x14ac:dyDescent="0.25">
      <c r="A5" s="6" t="s">
        <v>4</v>
      </c>
      <c r="B5" s="82" t="str">
        <f>CONCATENATE(B45,C45,D45,E45,F45,G45,H45,I45,J45,K45,L45,M45,N45,O45,P45,Q45,R45,S45,T45,U45,V45,W45,X45,Y45,Z45,AA45,AB45,AC45,AD45,AE45,AF45,AG45,AH45,AI45,AJ45,AK45)</f>
        <v>000110011000000100100000010111000000000000000000000011101100111101011001111111111000111100000001000000000000000000000000000000000000000000000000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</row>
    <row r="6" spans="1:1024" x14ac:dyDescent="0.25">
      <c r="A6" s="6" t="s">
        <v>5</v>
      </c>
      <c r="B6" s="7">
        <v>1</v>
      </c>
      <c r="C6" s="8">
        <f t="shared" ref="C6:N6" si="0">B6+B13</f>
        <v>9</v>
      </c>
      <c r="D6" s="8">
        <f t="shared" si="0"/>
        <v>10</v>
      </c>
      <c r="E6" s="8">
        <f t="shared" si="0"/>
        <v>22</v>
      </c>
      <c r="F6" s="8">
        <f t="shared" si="0"/>
        <v>31</v>
      </c>
      <c r="G6" s="8">
        <f t="shared" si="0"/>
        <v>39</v>
      </c>
      <c r="H6" s="8">
        <f t="shared" si="0"/>
        <v>48</v>
      </c>
      <c r="I6" s="8">
        <f t="shared" si="0"/>
        <v>56</v>
      </c>
      <c r="J6" s="8">
        <f t="shared" si="0"/>
        <v>65</v>
      </c>
      <c r="K6" s="8">
        <f t="shared" si="0"/>
        <v>74</v>
      </c>
      <c r="L6" s="8">
        <f t="shared" si="0"/>
        <v>82</v>
      </c>
      <c r="M6" s="8">
        <f t="shared" si="0"/>
        <v>89</v>
      </c>
      <c r="N6" s="8">
        <f t="shared" si="0"/>
        <v>90</v>
      </c>
      <c r="O6" s="9"/>
      <c r="AMJ6"/>
    </row>
    <row r="7" spans="1:1024" x14ac:dyDescent="0.25">
      <c r="A7" s="6" t="s">
        <v>6</v>
      </c>
      <c r="B7" s="10" t="s">
        <v>7</v>
      </c>
      <c r="C7" s="11" t="s">
        <v>71</v>
      </c>
      <c r="D7" s="55" t="s">
        <v>87</v>
      </c>
      <c r="E7" s="55" t="s">
        <v>70</v>
      </c>
      <c r="F7" s="55" t="s">
        <v>69</v>
      </c>
      <c r="G7" s="55" t="s">
        <v>68</v>
      </c>
      <c r="H7" s="55" t="s">
        <v>67</v>
      </c>
      <c r="I7" s="55" t="s">
        <v>72</v>
      </c>
      <c r="J7" s="56" t="s">
        <v>73</v>
      </c>
      <c r="K7" s="55" t="s">
        <v>74</v>
      </c>
      <c r="L7" s="55" t="s">
        <v>75</v>
      </c>
      <c r="M7" s="11" t="s">
        <v>83</v>
      </c>
      <c r="N7" s="47" t="s">
        <v>89</v>
      </c>
      <c r="O7" s="9"/>
      <c r="AMJ7"/>
    </row>
    <row r="8" spans="1:1024" x14ac:dyDescent="0.25">
      <c r="A8" s="6" t="s">
        <v>8</v>
      </c>
      <c r="B8" s="12" t="str">
        <f t="shared" ref="B8:F8" si="1">MID($B5,B6,B13)</f>
        <v>00011001</v>
      </c>
      <c r="C8" s="12" t="str">
        <f t="shared" si="1"/>
        <v>1</v>
      </c>
      <c r="D8" s="12" t="str">
        <f t="shared" si="1"/>
        <v>000000100100</v>
      </c>
      <c r="E8" s="12" t="str">
        <f t="shared" si="1"/>
        <v>000010111</v>
      </c>
      <c r="F8" s="12" t="str">
        <f t="shared" si="1"/>
        <v>00000000</v>
      </c>
      <c r="G8" s="12" t="str">
        <f t="shared" ref="G8:N8" si="2">MID($B5,G6,G13)</f>
        <v>000000000</v>
      </c>
      <c r="H8" s="12" t="str">
        <f t="shared" si="2"/>
        <v>00000111</v>
      </c>
      <c r="I8" s="12" t="str">
        <f t="shared" si="2"/>
        <v>011001111</v>
      </c>
      <c r="J8" s="12" t="str">
        <f t="shared" si="2"/>
        <v>010110011</v>
      </c>
      <c r="K8" s="12" t="str">
        <f t="shared" si="2"/>
        <v>11111111</v>
      </c>
      <c r="L8" s="12" t="str">
        <f t="shared" si="2"/>
        <v>0001111</v>
      </c>
      <c r="M8" s="12" t="str">
        <f t="shared" si="2"/>
        <v>0</v>
      </c>
      <c r="N8" s="12" t="str">
        <f t="shared" si="2"/>
        <v>0000001</v>
      </c>
      <c r="O8" s="9"/>
      <c r="AMJ8"/>
    </row>
    <row r="9" spans="1:1024" x14ac:dyDescent="0.25">
      <c r="A9" s="6" t="s">
        <v>9</v>
      </c>
      <c r="B9" s="12">
        <f t="shared" ref="B9:G9" ca="1" si="3">SUMPRODUCT(--MID(B8,LEN(B8)+1-ROW(INDIRECT("1:"&amp;LEN(B8))),1),(2^(ROW(INDIRECT("1:"&amp;LEN(B8)))-1)))</f>
        <v>25</v>
      </c>
      <c r="C9" s="12">
        <f t="shared" ca="1" si="3"/>
        <v>1</v>
      </c>
      <c r="D9" s="12">
        <f t="shared" ca="1" si="3"/>
        <v>36</v>
      </c>
      <c r="E9" s="12">
        <f t="shared" ca="1" si="3"/>
        <v>23</v>
      </c>
      <c r="F9" s="12">
        <f t="shared" ca="1" si="3"/>
        <v>0</v>
      </c>
      <c r="G9" s="12">
        <f t="shared" ca="1" si="3"/>
        <v>0</v>
      </c>
      <c r="H9" s="12">
        <f t="shared" ref="H9:N9" ca="1" si="4">SUMPRODUCT(--MID(H8,LEN(H8)+1-ROW(INDIRECT("1:"&amp;LEN(H8))),1),(2^(ROW(INDIRECT("1:"&amp;LEN(H8)))-1)))</f>
        <v>7</v>
      </c>
      <c r="I9" s="12">
        <f t="shared" ca="1" si="4"/>
        <v>207</v>
      </c>
      <c r="J9" s="12">
        <f t="shared" ca="1" si="4"/>
        <v>179</v>
      </c>
      <c r="K9" s="12">
        <f t="shared" ca="1" si="4"/>
        <v>255</v>
      </c>
      <c r="L9" s="12">
        <f t="shared" ca="1" si="4"/>
        <v>15</v>
      </c>
      <c r="M9" s="12">
        <f t="shared" ca="1" si="4"/>
        <v>0</v>
      </c>
      <c r="N9" s="12">
        <f t="shared" ca="1" si="4"/>
        <v>1</v>
      </c>
      <c r="O9" s="9"/>
      <c r="AMJ9"/>
    </row>
    <row r="10" spans="1:1024" ht="15.75" thickBot="1" x14ac:dyDescent="0.3">
      <c r="A10" s="13" t="s">
        <v>10</v>
      </c>
      <c r="B10" s="14">
        <f ca="1">B9</f>
        <v>25</v>
      </c>
      <c r="C10" s="74">
        <f ca="1">IF(MOD(B10,10)&lt;=4,MOD(B10,10)*C12+C15,MOD(B10,10)*C12+C15-1)</f>
        <v>3.3</v>
      </c>
      <c r="D10" s="14">
        <f t="shared" ref="D10:M10" ca="1" si="5">D9*D12+D15</f>
        <v>0.72</v>
      </c>
      <c r="E10" s="75">
        <f t="shared" ca="1" si="5"/>
        <v>2.3000000000000003</v>
      </c>
      <c r="F10" s="75">
        <f t="shared" ca="1" si="5"/>
        <v>0</v>
      </c>
      <c r="G10" s="75">
        <f t="shared" ca="1" si="5"/>
        <v>0</v>
      </c>
      <c r="H10" s="75">
        <f t="shared" ca="1" si="5"/>
        <v>0.70000000000000007</v>
      </c>
      <c r="I10" s="14">
        <f t="shared" ca="1" si="5"/>
        <v>207</v>
      </c>
      <c r="J10" s="14">
        <f t="shared" ca="1" si="5"/>
        <v>179</v>
      </c>
      <c r="K10" s="14">
        <f t="shared" ca="1" si="5"/>
        <v>255</v>
      </c>
      <c r="L10" s="14">
        <f t="shared" ca="1" si="5"/>
        <v>75</v>
      </c>
      <c r="M10" s="14">
        <f t="shared" ca="1" si="5"/>
        <v>0</v>
      </c>
      <c r="N10" s="14">
        <f ca="1">N9</f>
        <v>1</v>
      </c>
      <c r="O10" s="15" t="s">
        <v>11</v>
      </c>
      <c r="AMJ10"/>
    </row>
    <row r="11" spans="1:1024" x14ac:dyDescent="0.25">
      <c r="A11" s="16" t="s">
        <v>12</v>
      </c>
      <c r="B11" s="17" t="s">
        <v>13</v>
      </c>
      <c r="C11" s="17" t="s">
        <v>14</v>
      </c>
      <c r="D11" s="17" t="s">
        <v>66</v>
      </c>
      <c r="E11" s="17" t="s">
        <v>66</v>
      </c>
      <c r="F11" s="17" t="s">
        <v>66</v>
      </c>
      <c r="G11" s="17" t="s">
        <v>66</v>
      </c>
      <c r="H11" s="17" t="s">
        <v>66</v>
      </c>
      <c r="I11" s="17" t="s">
        <v>15</v>
      </c>
      <c r="J11" s="17" t="s">
        <v>15</v>
      </c>
      <c r="K11" s="17" t="s">
        <v>15</v>
      </c>
      <c r="L11" s="17" t="s">
        <v>16</v>
      </c>
      <c r="M11" s="18" t="s">
        <v>17</v>
      </c>
      <c r="N11" s="17" t="s">
        <v>17</v>
      </c>
      <c r="O11" s="19"/>
      <c r="AMJ11"/>
    </row>
    <row r="12" spans="1:1024" x14ac:dyDescent="0.25">
      <c r="A12" s="20" t="s">
        <v>18</v>
      </c>
      <c r="B12" s="21">
        <v>1</v>
      </c>
      <c r="C12" s="21">
        <v>0.2</v>
      </c>
      <c r="D12" s="64">
        <v>0.02</v>
      </c>
      <c r="E12" s="65">
        <v>0.1</v>
      </c>
      <c r="F12" s="65">
        <v>0.1</v>
      </c>
      <c r="G12" s="65">
        <v>0.1</v>
      </c>
      <c r="H12" s="65">
        <v>0.1</v>
      </c>
      <c r="I12" s="21">
        <v>1</v>
      </c>
      <c r="J12" s="21">
        <v>1</v>
      </c>
      <c r="K12" s="21">
        <v>1</v>
      </c>
      <c r="L12" s="21">
        <v>5</v>
      </c>
      <c r="M12" s="21">
        <v>1</v>
      </c>
      <c r="N12" s="21">
        <v>0</v>
      </c>
      <c r="O12" s="22"/>
      <c r="AMJ12"/>
    </row>
    <row r="13" spans="1:1024" s="1" customFormat="1" x14ac:dyDescent="0.25">
      <c r="A13" s="23" t="s">
        <v>19</v>
      </c>
      <c r="B13" s="57">
        <v>8</v>
      </c>
      <c r="C13" s="58">
        <v>1</v>
      </c>
      <c r="D13" s="58">
        <v>12</v>
      </c>
      <c r="E13" s="58">
        <v>9</v>
      </c>
      <c r="F13" s="58">
        <v>8</v>
      </c>
      <c r="G13" s="58">
        <v>9</v>
      </c>
      <c r="H13" s="58">
        <v>8</v>
      </c>
      <c r="I13" s="58">
        <v>9</v>
      </c>
      <c r="J13" s="58">
        <v>9</v>
      </c>
      <c r="K13" s="58">
        <v>8</v>
      </c>
      <c r="L13" s="58">
        <v>7</v>
      </c>
      <c r="M13" s="58">
        <v>1</v>
      </c>
      <c r="N13" s="25">
        <v>7</v>
      </c>
      <c r="O13" s="26">
        <f>SUM(B13:N13)</f>
        <v>96</v>
      </c>
      <c r="P13" s="27"/>
      <c r="Q13" s="27"/>
      <c r="R13" s="27"/>
      <c r="S13" s="27"/>
      <c r="T13" s="27"/>
    </row>
    <row r="14" spans="1:1024" s="32" customFormat="1" x14ac:dyDescent="0.25">
      <c r="A14" s="28" t="s">
        <v>20</v>
      </c>
      <c r="B14" s="29">
        <f t="shared" ref="B14:N14" si="6">2^B13</f>
        <v>256</v>
      </c>
      <c r="C14" s="29">
        <f t="shared" si="6"/>
        <v>2</v>
      </c>
      <c r="D14" s="29">
        <f t="shared" si="6"/>
        <v>4096</v>
      </c>
      <c r="E14" s="29">
        <f t="shared" si="6"/>
        <v>512</v>
      </c>
      <c r="F14" s="29">
        <f t="shared" si="6"/>
        <v>256</v>
      </c>
      <c r="G14" s="29">
        <f t="shared" si="6"/>
        <v>512</v>
      </c>
      <c r="H14" s="29">
        <f t="shared" si="6"/>
        <v>256</v>
      </c>
      <c r="I14" s="29">
        <f t="shared" si="6"/>
        <v>512</v>
      </c>
      <c r="J14" s="29">
        <f t="shared" si="6"/>
        <v>512</v>
      </c>
      <c r="K14" s="29">
        <f t="shared" si="6"/>
        <v>256</v>
      </c>
      <c r="L14" s="29">
        <f t="shared" si="6"/>
        <v>128</v>
      </c>
      <c r="M14" s="29">
        <f t="shared" si="6"/>
        <v>2</v>
      </c>
      <c r="N14" s="29">
        <f t="shared" si="6"/>
        <v>128</v>
      </c>
      <c r="O14" s="30"/>
      <c r="P14" s="31"/>
      <c r="Q14" s="31"/>
      <c r="R14" s="31"/>
      <c r="S14" s="31"/>
      <c r="T14" s="31"/>
    </row>
    <row r="15" spans="1:1024" x14ac:dyDescent="0.25">
      <c r="A15" s="20" t="s">
        <v>21</v>
      </c>
      <c r="B15" s="21">
        <v>0</v>
      </c>
      <c r="C15" s="21">
        <v>3.3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2"/>
      <c r="AMJ15"/>
    </row>
    <row r="16" spans="1:1024" s="32" customFormat="1" x14ac:dyDescent="0.25">
      <c r="A16" s="28" t="s">
        <v>22</v>
      </c>
      <c r="B16" s="33">
        <f t="shared" ref="B16:N16" si="7">(B14-1)*B12+B15</f>
        <v>255</v>
      </c>
      <c r="C16" s="33">
        <f t="shared" si="7"/>
        <v>3.5</v>
      </c>
      <c r="D16" s="33">
        <f t="shared" si="7"/>
        <v>81.900000000000006</v>
      </c>
      <c r="E16" s="33">
        <f t="shared" si="7"/>
        <v>51.1</v>
      </c>
      <c r="F16" s="33">
        <f t="shared" si="7"/>
        <v>25.5</v>
      </c>
      <c r="G16" s="33">
        <f t="shared" si="7"/>
        <v>51.1</v>
      </c>
      <c r="H16" s="33">
        <f t="shared" si="7"/>
        <v>25.5</v>
      </c>
      <c r="I16" s="33">
        <f t="shared" si="7"/>
        <v>511</v>
      </c>
      <c r="J16" s="33">
        <f t="shared" si="7"/>
        <v>511</v>
      </c>
      <c r="K16" s="33">
        <f t="shared" si="7"/>
        <v>255</v>
      </c>
      <c r="L16" s="33">
        <f t="shared" si="7"/>
        <v>635</v>
      </c>
      <c r="M16" s="33">
        <f t="shared" si="7"/>
        <v>1</v>
      </c>
      <c r="N16" s="33">
        <f t="shared" si="7"/>
        <v>0</v>
      </c>
      <c r="O16" s="30"/>
    </row>
    <row r="17" spans="1:1024" x14ac:dyDescent="0.25">
      <c r="A17" s="20" t="s">
        <v>23</v>
      </c>
      <c r="B17" s="21">
        <v>0</v>
      </c>
      <c r="C17" s="21">
        <v>3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1</v>
      </c>
      <c r="J17" s="21">
        <v>1</v>
      </c>
      <c r="K17" s="21">
        <v>0</v>
      </c>
      <c r="L17" s="21">
        <v>0</v>
      </c>
      <c r="M17" s="21">
        <v>0</v>
      </c>
      <c r="N17" s="21">
        <v>0</v>
      </c>
      <c r="O17" s="22"/>
      <c r="AMJ17"/>
    </row>
    <row r="18" spans="1:1024" ht="15.75" thickBot="1" x14ac:dyDescent="0.3">
      <c r="A18" s="34" t="s">
        <v>24</v>
      </c>
      <c r="B18" s="35">
        <v>3</v>
      </c>
      <c r="C18" s="63">
        <v>3.9</v>
      </c>
      <c r="D18" s="35">
        <v>80</v>
      </c>
      <c r="E18" s="35">
        <v>50</v>
      </c>
      <c r="F18" s="35">
        <v>25</v>
      </c>
      <c r="G18" s="35">
        <v>51</v>
      </c>
      <c r="H18" s="35">
        <v>25</v>
      </c>
      <c r="I18" s="35">
        <v>360</v>
      </c>
      <c r="J18" s="35">
        <v>360</v>
      </c>
      <c r="K18" s="35">
        <v>180</v>
      </c>
      <c r="L18" s="35">
        <v>0</v>
      </c>
      <c r="M18" s="35">
        <v>0</v>
      </c>
      <c r="N18" s="35">
        <v>0</v>
      </c>
      <c r="O18" s="36">
        <f>8*P18</f>
        <v>96</v>
      </c>
      <c r="P18" s="48">
        <v>12</v>
      </c>
      <c r="AMJ18"/>
    </row>
    <row r="19" spans="1:1024" x14ac:dyDescent="0.25">
      <c r="A19" s="37" t="s">
        <v>25</v>
      </c>
      <c r="B19" s="37" t="str">
        <f t="shared" ref="B19:N19" si="8">IF(B16&gt;=B18,"OK","ERROR")</f>
        <v>OK</v>
      </c>
      <c r="C19" s="37" t="s">
        <v>113</v>
      </c>
      <c r="D19" s="37" t="str">
        <f t="shared" si="8"/>
        <v>OK</v>
      </c>
      <c r="E19" s="37" t="str">
        <f t="shared" si="8"/>
        <v>OK</v>
      </c>
      <c r="F19" s="37" t="str">
        <f t="shared" si="8"/>
        <v>OK</v>
      </c>
      <c r="G19" s="37" t="str">
        <f t="shared" si="8"/>
        <v>OK</v>
      </c>
      <c r="H19" s="37" t="str">
        <f t="shared" si="8"/>
        <v>OK</v>
      </c>
      <c r="I19" s="37" t="str">
        <f t="shared" si="8"/>
        <v>OK</v>
      </c>
      <c r="J19" s="37" t="str">
        <f t="shared" si="8"/>
        <v>OK</v>
      </c>
      <c r="K19" s="37" t="str">
        <f t="shared" si="8"/>
        <v>OK</v>
      </c>
      <c r="L19" s="37" t="str">
        <f t="shared" si="8"/>
        <v>OK</v>
      </c>
      <c r="M19" s="37" t="str">
        <f t="shared" si="8"/>
        <v>OK</v>
      </c>
      <c r="N19" s="37" t="str">
        <f t="shared" si="8"/>
        <v>OK</v>
      </c>
      <c r="O19" s="38" t="str">
        <f>IF(O13&lt;=O18,"OK","ERROR")</f>
        <v>OK</v>
      </c>
      <c r="AMJ19"/>
    </row>
    <row r="20" spans="1:1024" x14ac:dyDescent="0.25">
      <c r="A20" s="39" t="s">
        <v>26</v>
      </c>
      <c r="B20" s="39">
        <f ca="1">B10</f>
        <v>25</v>
      </c>
      <c r="C20" s="66">
        <f ca="1">C10</f>
        <v>3.3</v>
      </c>
      <c r="D20" s="39">
        <f ca="1">D10</f>
        <v>0.72</v>
      </c>
      <c r="E20" s="39">
        <f ca="1">D20+E10</f>
        <v>3.0200000000000005</v>
      </c>
      <c r="F20" s="39">
        <f ca="1">E20+F10</f>
        <v>3.0200000000000005</v>
      </c>
      <c r="G20" s="66">
        <f ca="1">G10</f>
        <v>0</v>
      </c>
      <c r="H20" s="66">
        <f t="shared" ref="H20:N20" ca="1" si="9">H10</f>
        <v>0.70000000000000007</v>
      </c>
      <c r="I20" s="39">
        <f t="shared" ca="1" si="9"/>
        <v>207</v>
      </c>
      <c r="J20" s="39">
        <f t="shared" ca="1" si="9"/>
        <v>179</v>
      </c>
      <c r="K20" s="39">
        <f t="shared" ca="1" si="9"/>
        <v>255</v>
      </c>
      <c r="L20" s="39">
        <f t="shared" ca="1" si="9"/>
        <v>75</v>
      </c>
      <c r="M20" s="39">
        <f t="shared" ca="1" si="9"/>
        <v>0</v>
      </c>
      <c r="N20" s="39">
        <f t="shared" ca="1" si="9"/>
        <v>1</v>
      </c>
      <c r="AMJ20"/>
    </row>
    <row r="21" spans="1:1024" x14ac:dyDescent="0.25">
      <c r="A21" s="39" t="s">
        <v>110</v>
      </c>
      <c r="B21" s="39"/>
      <c r="C21" s="39" t="str">
        <f ca="1">IF(C9=1, CONCATENATE("== ",ROUND(C20,1), " V"), CONCATENATE("!= ",ROUND(C20,1)," V"))</f>
        <v>== 3,3 V</v>
      </c>
      <c r="D21" s="66" t="str">
        <f ca="1">IF(D20&gt;0,CONCATENATE(ROUND((D20*C24)+C25,2)," m/s"),0)</f>
        <v>0,81 m/s</v>
      </c>
      <c r="E21" s="66" t="str">
        <f ca="1">IF(E20&gt;0,CONCATENATE(ROUND((E20*C24)+C25,2)," m/s"),0)</f>
        <v>2,27 m/s</v>
      </c>
      <c r="F21" s="66" t="str">
        <f ca="1">IF(F20&gt;0,CONCATENATE(ROUND((F20*C24)+C25,2)," m/s"),0)</f>
        <v>2,27 m/s</v>
      </c>
      <c r="G21" s="66" t="str">
        <f ca="1">IF(G20&gt;0,CONCATENATE(ROUND((G20*C24)+C25,2)," m/s"),"0,00 m/s")</f>
        <v>0,00 m/s</v>
      </c>
      <c r="H21" s="66">
        <f ca="1">H20</f>
        <v>0.70000000000000007</v>
      </c>
      <c r="I21" s="39">
        <f ca="1">I20</f>
        <v>207</v>
      </c>
      <c r="J21" s="39">
        <f ca="1">J20</f>
        <v>179</v>
      </c>
      <c r="K21" s="39">
        <f t="shared" ref="K21:N21" ca="1" si="10">K20</f>
        <v>255</v>
      </c>
      <c r="L21" s="39">
        <f t="shared" ca="1" si="10"/>
        <v>75</v>
      </c>
      <c r="M21" s="39">
        <f t="shared" ca="1" si="10"/>
        <v>0</v>
      </c>
      <c r="N21" s="39">
        <f t="shared" ca="1" si="10"/>
        <v>1</v>
      </c>
      <c r="AMJ21"/>
    </row>
    <row r="22" spans="1:1024" ht="21" x14ac:dyDescent="0.25">
      <c r="A22" s="39" t="s">
        <v>119</v>
      </c>
      <c r="B22" s="39"/>
      <c r="C22" s="70" t="str">
        <f>IF(LEN(B4) = 24,"Ok","Error")</f>
        <v>Ok</v>
      </c>
      <c r="D22" s="66"/>
      <c r="E22" s="66"/>
      <c r="F22" s="66"/>
      <c r="G22" s="66"/>
      <c r="H22" s="66"/>
      <c r="I22" s="70" t="s">
        <v>115</v>
      </c>
      <c r="J22" s="70" t="s">
        <v>115</v>
      </c>
      <c r="K22" s="39"/>
      <c r="L22" s="39"/>
      <c r="M22" s="39"/>
      <c r="N22" s="39"/>
      <c r="AMJ22"/>
    </row>
    <row r="23" spans="1:1024" ht="46.5" x14ac:dyDescent="0.25">
      <c r="A23" s="39"/>
      <c r="B23" s="39"/>
      <c r="C23" s="39"/>
      <c r="D23" s="39"/>
      <c r="E23" s="39"/>
      <c r="F23" s="39"/>
      <c r="G23" s="39"/>
      <c r="H23" s="72" t="s">
        <v>114</v>
      </c>
      <c r="I23" s="69" t="str">
        <f ca="1">IF(OR(I21&gt;360,I21&lt;0),"ERR",IF(OR(I21&gt;337,I21&lt;=22),"↑",IF(AND(I21&gt;22,I21&lt;=67),"↗",IF(AND(I21&gt;67,I21&lt;=112),"→",IF(AND(I21&gt;112,I21&lt;=157),"↘",IF(AND(I21&gt;157,I21&lt;=202),"↓",IF(AND(I21&gt;202,I21&lt;=250),"↙",IF(AND(I21&gt;250,I21&lt;=295),"←",IF(AND(I21&gt;295,I21&lt;=337),"↖","ERR")))))))))</f>
        <v>↙</v>
      </c>
      <c r="J23" s="69" t="str">
        <f ca="1">IF(OR(J21&gt;360,J21&lt;0),"ERR",IF(OR(J21&gt;337,J21&lt;=22),"↑",IF(AND(J21&gt;22,J21&lt;=67),"↗",IF(AND(J21&gt;67,J21&lt;=112),"→",IF(AND(J21&gt;112,J21&lt;=157),"↘",IF(AND(J21&gt;157,J21&lt;=202),"↓",IF(AND(J21&gt;202,J21&lt;=250),"↙",IF(AND(J21&gt;250,J21&lt;=295),"←",IF(AND(J21&gt;295,J21&lt;=337),"↖","ERR")))))))))</f>
        <v>↓</v>
      </c>
      <c r="K23" s="73" t="s">
        <v>116</v>
      </c>
      <c r="L23" s="39"/>
      <c r="M23" s="39"/>
      <c r="N23" s="39"/>
      <c r="AMJ23"/>
    </row>
    <row r="24" spans="1:1024" ht="21" customHeight="1" x14ac:dyDescent="0.25">
      <c r="A24" s="39" t="s">
        <v>111</v>
      </c>
      <c r="B24" s="39"/>
      <c r="C24" s="39">
        <v>0.63349999999999995</v>
      </c>
      <c r="D24" s="39"/>
      <c r="E24" s="39"/>
      <c r="F24" s="39"/>
      <c r="G24" s="39"/>
      <c r="H24" s="39"/>
      <c r="I24" s="71" t="s">
        <v>117</v>
      </c>
      <c r="J24" s="71" t="s">
        <v>117</v>
      </c>
      <c r="K24" s="39"/>
      <c r="L24" s="39"/>
      <c r="M24" s="39"/>
      <c r="N24" s="39"/>
      <c r="AMJ24"/>
    </row>
    <row r="25" spans="1:1024" ht="21" customHeight="1" x14ac:dyDescent="0.25">
      <c r="A25" s="39" t="s">
        <v>112</v>
      </c>
      <c r="B25" s="39"/>
      <c r="C25" s="39">
        <v>0.35820000000000002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AMJ25"/>
    </row>
    <row r="26" spans="1:1024" x14ac:dyDescent="0.25">
      <c r="A26" s="83" t="s">
        <v>100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AMJ26"/>
    </row>
    <row r="27" spans="1:1024" x14ac:dyDescent="0.25">
      <c r="A27" s="62" t="s">
        <v>101</v>
      </c>
      <c r="B27" s="62"/>
      <c r="C27" s="62"/>
      <c r="D27" s="62"/>
      <c r="E27" s="62"/>
      <c r="F27" s="62"/>
      <c r="G27" s="62"/>
      <c r="H27" s="62"/>
      <c r="I27" s="67"/>
      <c r="J27" s="68"/>
      <c r="K27" s="67"/>
      <c r="L27" s="67"/>
      <c r="M27" s="68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AMJ27"/>
    </row>
    <row r="28" spans="1:1024" s="40" customFormat="1" x14ac:dyDescent="0.25">
      <c r="A28" s="77" t="s">
        <v>88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1:1024" s="40" customFormat="1" x14ac:dyDescent="0.25">
      <c r="A29" s="77" t="s">
        <v>76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1:1024" s="40" customFormat="1" x14ac:dyDescent="0.25">
      <c r="A30" s="77" t="s">
        <v>77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1:1024" s="40" customFormat="1" x14ac:dyDescent="0.25">
      <c r="A31" s="49" t="s">
        <v>109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</row>
    <row r="32" spans="1:1024" s="40" customFormat="1" x14ac:dyDescent="0.25">
      <c r="A32" s="49" t="s">
        <v>78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</row>
    <row r="33" spans="1:37" s="40" customFormat="1" x14ac:dyDescent="0.25">
      <c r="A33" s="49" t="s">
        <v>79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</row>
    <row r="34" spans="1:37" s="40" customFormat="1" x14ac:dyDescent="0.25">
      <c r="A34" s="49" t="s">
        <v>80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</row>
    <row r="35" spans="1:37" s="40" customFormat="1" x14ac:dyDescent="0.25">
      <c r="A35" s="49" t="s">
        <v>81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</row>
    <row r="36" spans="1:37" s="40" customFormat="1" x14ac:dyDescent="0.25">
      <c r="A36" s="49" t="s">
        <v>82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</row>
    <row r="37" spans="1:37" s="40" customFormat="1" x14ac:dyDescent="0.25">
      <c r="A37" s="49" t="s">
        <v>90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</row>
    <row r="38" spans="1:37" s="40" customFormat="1" x14ac:dyDescent="0.25">
      <c r="A38" s="80" t="s">
        <v>99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1:37" s="40" customFormat="1" x14ac:dyDescent="0.25">
      <c r="A39" s="84" t="s">
        <v>27</v>
      </c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</row>
    <row r="40" spans="1:37" s="40" customFormat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1:37" x14ac:dyDescent="0.25">
      <c r="B41" s="1"/>
      <c r="C41" s="42"/>
      <c r="E41" s="42"/>
      <c r="F41" s="42"/>
      <c r="G41" s="42"/>
      <c r="I41" s="42"/>
      <c r="J41" s="42"/>
      <c r="K41" s="42"/>
      <c r="L41" s="42"/>
      <c r="M41" s="42"/>
      <c r="N41" s="42"/>
      <c r="O41" s="42"/>
      <c r="P41" s="42"/>
      <c r="Q41" s="42"/>
      <c r="R41" s="2"/>
    </row>
    <row r="42" spans="1:37" x14ac:dyDescent="0.25">
      <c r="A42" s="85" t="s">
        <v>28</v>
      </c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</row>
    <row r="43" spans="1:37" x14ac:dyDescent="0.25">
      <c r="A43" s="43" t="s">
        <v>29</v>
      </c>
      <c r="B43" s="44">
        <v>1</v>
      </c>
      <c r="C43" s="44">
        <v>2</v>
      </c>
      <c r="D43" s="44">
        <v>3</v>
      </c>
      <c r="E43" s="44">
        <v>4</v>
      </c>
      <c r="F43" s="44">
        <v>5</v>
      </c>
      <c r="G43" s="44">
        <v>6</v>
      </c>
      <c r="H43" s="44">
        <v>7</v>
      </c>
      <c r="I43" s="44">
        <v>8</v>
      </c>
      <c r="J43" s="44">
        <v>9</v>
      </c>
      <c r="K43" s="44">
        <v>10</v>
      </c>
      <c r="L43" s="44">
        <v>11</v>
      </c>
      <c r="M43" s="44">
        <v>12</v>
      </c>
      <c r="N43" s="44">
        <v>13</v>
      </c>
      <c r="O43" s="44">
        <v>14</v>
      </c>
      <c r="P43" s="44">
        <v>15</v>
      </c>
      <c r="Q43" s="44">
        <v>16</v>
      </c>
      <c r="R43" s="44">
        <v>17</v>
      </c>
      <c r="S43" s="44">
        <v>18</v>
      </c>
      <c r="T43" s="44">
        <v>19</v>
      </c>
      <c r="U43" s="44">
        <v>20</v>
      </c>
      <c r="V43" s="44">
        <v>21</v>
      </c>
      <c r="W43" s="44">
        <v>22</v>
      </c>
      <c r="X43" s="44">
        <v>23</v>
      </c>
      <c r="Y43" s="44">
        <v>24</v>
      </c>
      <c r="Z43" s="44">
        <v>25</v>
      </c>
      <c r="AA43" s="44">
        <v>26</v>
      </c>
      <c r="AB43" s="44">
        <v>27</v>
      </c>
      <c r="AC43" s="44">
        <v>28</v>
      </c>
      <c r="AD43" s="44">
        <v>29</v>
      </c>
      <c r="AE43" s="44">
        <v>30</v>
      </c>
      <c r="AF43" s="44">
        <v>31</v>
      </c>
      <c r="AG43" s="44">
        <v>32</v>
      </c>
      <c r="AH43" s="44">
        <v>33</v>
      </c>
      <c r="AI43" s="44">
        <v>34</v>
      </c>
      <c r="AJ43" s="44">
        <v>35</v>
      </c>
      <c r="AK43" s="44">
        <v>36</v>
      </c>
    </row>
    <row r="44" spans="1:37" x14ac:dyDescent="0.25">
      <c r="A44" s="43" t="s">
        <v>30</v>
      </c>
      <c r="B44" s="45" t="str">
        <f t="shared" ref="B44:AK44" si="11">MID($B4,B43,1)</f>
        <v>1</v>
      </c>
      <c r="C44" s="45" t="str">
        <f t="shared" si="11"/>
        <v>9</v>
      </c>
      <c r="D44" s="45" t="str">
        <f t="shared" si="11"/>
        <v>8</v>
      </c>
      <c r="E44" s="45" t="str">
        <f t="shared" si="11"/>
        <v>1</v>
      </c>
      <c r="F44" s="45" t="str">
        <f t="shared" si="11"/>
        <v>2</v>
      </c>
      <c r="G44" s="45" t="str">
        <f t="shared" si="11"/>
        <v>0</v>
      </c>
      <c r="H44" s="45" t="str">
        <f t="shared" si="11"/>
        <v>5</v>
      </c>
      <c r="I44" s="45" t="str">
        <f t="shared" si="11"/>
        <v>C</v>
      </c>
      <c r="J44" s="45" t="str">
        <f t="shared" si="11"/>
        <v>0</v>
      </c>
      <c r="K44" s="45" t="str">
        <f t="shared" si="11"/>
        <v>0</v>
      </c>
      <c r="L44" s="45" t="str">
        <f t="shared" si="11"/>
        <v>0</v>
      </c>
      <c r="M44" s="45" t="str">
        <f t="shared" si="11"/>
        <v>0</v>
      </c>
      <c r="N44" s="45" t="str">
        <f t="shared" si="11"/>
        <v>0</v>
      </c>
      <c r="O44" s="45" t="str">
        <f t="shared" si="11"/>
        <v>E</v>
      </c>
      <c r="P44" s="45" t="str">
        <f t="shared" si="11"/>
        <v>C</v>
      </c>
      <c r="Q44" s="45" t="str">
        <f t="shared" si="11"/>
        <v>F</v>
      </c>
      <c r="R44" s="45" t="str">
        <f t="shared" si="11"/>
        <v>5</v>
      </c>
      <c r="S44" s="45" t="str">
        <f t="shared" si="11"/>
        <v>9</v>
      </c>
      <c r="T44" s="45" t="str">
        <f t="shared" si="11"/>
        <v>F</v>
      </c>
      <c r="U44" s="45" t="str">
        <f t="shared" si="11"/>
        <v>F</v>
      </c>
      <c r="V44" s="45" t="str">
        <f t="shared" si="11"/>
        <v>8</v>
      </c>
      <c r="W44" s="45" t="str">
        <f t="shared" si="11"/>
        <v>F</v>
      </c>
      <c r="X44" s="45" t="str">
        <f t="shared" si="11"/>
        <v>0</v>
      </c>
      <c r="Y44" s="45" t="str">
        <f t="shared" si="11"/>
        <v>1</v>
      </c>
      <c r="Z44" s="45" t="str">
        <f t="shared" si="11"/>
        <v/>
      </c>
      <c r="AA44" s="45" t="str">
        <f t="shared" si="11"/>
        <v/>
      </c>
      <c r="AB44" s="45" t="str">
        <f t="shared" si="11"/>
        <v/>
      </c>
      <c r="AC44" s="45" t="str">
        <f t="shared" si="11"/>
        <v/>
      </c>
      <c r="AD44" s="45" t="str">
        <f t="shared" si="11"/>
        <v/>
      </c>
      <c r="AE44" s="45" t="str">
        <f t="shared" si="11"/>
        <v/>
      </c>
      <c r="AF44" s="45" t="str">
        <f t="shared" si="11"/>
        <v/>
      </c>
      <c r="AG44" s="45" t="str">
        <f t="shared" si="11"/>
        <v/>
      </c>
      <c r="AH44" s="45" t="str">
        <f t="shared" si="11"/>
        <v/>
      </c>
      <c r="AI44" s="45" t="str">
        <f t="shared" si="11"/>
        <v/>
      </c>
      <c r="AJ44" s="45" t="str">
        <f t="shared" si="11"/>
        <v/>
      </c>
      <c r="AK44" s="45" t="str">
        <f t="shared" si="11"/>
        <v/>
      </c>
    </row>
    <row r="45" spans="1:37" x14ac:dyDescent="0.25">
      <c r="A45" s="43" t="s">
        <v>31</v>
      </c>
      <c r="B45" s="44" t="str">
        <f t="shared" ref="B45:AK45" si="12">HEX2BIN(B44,4)</f>
        <v>0001</v>
      </c>
      <c r="C45" s="44" t="str">
        <f t="shared" si="12"/>
        <v>1001</v>
      </c>
      <c r="D45" s="44" t="str">
        <f t="shared" si="12"/>
        <v>1000</v>
      </c>
      <c r="E45" s="44" t="str">
        <f t="shared" si="12"/>
        <v>0001</v>
      </c>
      <c r="F45" s="44" t="str">
        <f t="shared" si="12"/>
        <v>0010</v>
      </c>
      <c r="G45" s="44" t="str">
        <f t="shared" si="12"/>
        <v>0000</v>
      </c>
      <c r="H45" s="44" t="str">
        <f t="shared" si="12"/>
        <v>0101</v>
      </c>
      <c r="I45" s="44" t="str">
        <f t="shared" si="12"/>
        <v>1100</v>
      </c>
      <c r="J45" s="44" t="str">
        <f t="shared" si="12"/>
        <v>0000</v>
      </c>
      <c r="K45" s="44" t="str">
        <f t="shared" si="12"/>
        <v>0000</v>
      </c>
      <c r="L45" s="44" t="str">
        <f t="shared" si="12"/>
        <v>0000</v>
      </c>
      <c r="M45" s="44" t="str">
        <f t="shared" si="12"/>
        <v>0000</v>
      </c>
      <c r="N45" s="44" t="str">
        <f t="shared" si="12"/>
        <v>0000</v>
      </c>
      <c r="O45" s="44" t="str">
        <f t="shared" si="12"/>
        <v>1110</v>
      </c>
      <c r="P45" s="44" t="str">
        <f t="shared" si="12"/>
        <v>1100</v>
      </c>
      <c r="Q45" s="44" t="str">
        <f t="shared" si="12"/>
        <v>1111</v>
      </c>
      <c r="R45" s="44" t="str">
        <f t="shared" si="12"/>
        <v>0101</v>
      </c>
      <c r="S45" s="44" t="str">
        <f t="shared" si="12"/>
        <v>1001</v>
      </c>
      <c r="T45" s="44" t="str">
        <f t="shared" si="12"/>
        <v>1111</v>
      </c>
      <c r="U45" s="44" t="str">
        <f t="shared" si="12"/>
        <v>1111</v>
      </c>
      <c r="V45" s="44" t="str">
        <f t="shared" si="12"/>
        <v>1000</v>
      </c>
      <c r="W45" s="44" t="str">
        <f t="shared" si="12"/>
        <v>1111</v>
      </c>
      <c r="X45" s="44" t="str">
        <f t="shared" si="12"/>
        <v>0000</v>
      </c>
      <c r="Y45" s="44" t="str">
        <f t="shared" si="12"/>
        <v>0001</v>
      </c>
      <c r="Z45" s="44" t="str">
        <f t="shared" si="12"/>
        <v>0000</v>
      </c>
      <c r="AA45" s="44" t="str">
        <f t="shared" si="12"/>
        <v>0000</v>
      </c>
      <c r="AB45" s="44" t="str">
        <f t="shared" si="12"/>
        <v>0000</v>
      </c>
      <c r="AC45" s="44" t="str">
        <f t="shared" si="12"/>
        <v>0000</v>
      </c>
      <c r="AD45" s="44" t="str">
        <f t="shared" si="12"/>
        <v>0000</v>
      </c>
      <c r="AE45" s="44" t="str">
        <f t="shared" si="12"/>
        <v>0000</v>
      </c>
      <c r="AF45" s="44" t="str">
        <f t="shared" si="12"/>
        <v>0000</v>
      </c>
      <c r="AG45" s="44" t="str">
        <f t="shared" si="12"/>
        <v>0000</v>
      </c>
      <c r="AH45" s="44" t="str">
        <f t="shared" si="12"/>
        <v>0000</v>
      </c>
      <c r="AI45" s="44" t="str">
        <f t="shared" si="12"/>
        <v>0000</v>
      </c>
      <c r="AJ45" s="44" t="str">
        <f t="shared" si="12"/>
        <v>0000</v>
      </c>
      <c r="AK45" s="44" t="str">
        <f t="shared" si="12"/>
        <v>0000</v>
      </c>
    </row>
    <row r="46" spans="1:37" x14ac:dyDescent="0.25">
      <c r="B46" s="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</row>
    <row r="47" spans="1:37" x14ac:dyDescent="0.25">
      <c r="A47" s="86" t="s">
        <v>32</v>
      </c>
      <c r="B47" s="86"/>
      <c r="C47" s="87" t="s">
        <v>33</v>
      </c>
      <c r="D47" s="87"/>
      <c r="E47" s="87"/>
      <c r="F47" s="88" t="s">
        <v>34</v>
      </c>
      <c r="G47" s="88"/>
      <c r="H47" s="87" t="s">
        <v>35</v>
      </c>
      <c r="I47" s="87"/>
      <c r="J47" s="87"/>
      <c r="K47" s="87"/>
      <c r="L47" s="87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</sheetData>
  <sheetProtection algorithmName="SHA-512" hashValue="Z87hQtRVZTxAm7YPweK+aY4g+yyeV01ekiN8nN1kMpZyMybp6fwIFLvCQUry7B9EC0zfDVq/GFLQbcNiTNInOw==" saltValue="BXZwchwb18cUY6q34qZimA==" spinCount="100000" sheet="1" objects="1" scenarios="1"/>
  <mergeCells count="17">
    <mergeCell ref="A38:L38"/>
    <mergeCell ref="A39:L39"/>
    <mergeCell ref="A40:L40"/>
    <mergeCell ref="A42:Y42"/>
    <mergeCell ref="A47:B47"/>
    <mergeCell ref="C47:E47"/>
    <mergeCell ref="F47:G47"/>
    <mergeCell ref="H47:L47"/>
    <mergeCell ref="A28:L28"/>
    <mergeCell ref="A29:L29"/>
    <mergeCell ref="A30:L30"/>
    <mergeCell ref="A1:Y1"/>
    <mergeCell ref="A2:M2"/>
    <mergeCell ref="A3:L3"/>
    <mergeCell ref="B4:L4"/>
    <mergeCell ref="B5:O5"/>
    <mergeCell ref="A26:L26"/>
  </mergeCells>
  <conditionalFormatting sqref="C22">
    <cfRule type="containsText" dxfId="0" priority="1" operator="containsText" text="Error">
      <formula>NOT(ISERROR(SEARCH("Error",C22)))</formula>
    </cfRule>
  </conditionalFormatting>
  <hyperlinks>
    <hyperlink ref="C47" r:id="rId1" xr:uid="{00000000-0004-0000-0000-000000000000}"/>
    <hyperlink ref="H47" r:id="rId2" xr:uid="{00000000-0004-0000-0000-000001000000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36"/>
  <sheetViews>
    <sheetView zoomScale="120" zoomScaleNormal="120" workbookViewId="0">
      <selection activeCell="B4" sqref="B4"/>
    </sheetView>
  </sheetViews>
  <sheetFormatPr defaultColWidth="9.140625" defaultRowHeight="15" x14ac:dyDescent="0.25"/>
  <cols>
    <col min="1" max="1" width="38.5703125" style="1" customWidth="1"/>
    <col min="2" max="2" width="17.85546875" style="2" customWidth="1"/>
    <col min="3" max="3" width="13.28515625" style="1" customWidth="1"/>
    <col min="4" max="4" width="15.42578125" style="1" customWidth="1"/>
    <col min="5" max="8" width="13.5703125" style="1" customWidth="1"/>
    <col min="9" max="9" width="22" style="1" customWidth="1"/>
    <col min="10" max="14" width="9.85546875" style="1" customWidth="1"/>
    <col min="15" max="15" width="16.140625" style="1" customWidth="1"/>
    <col min="16" max="16" width="13.5703125" style="1" customWidth="1"/>
    <col min="17" max="17" width="9.85546875" style="1" customWidth="1"/>
    <col min="18" max="25" width="5" style="1" customWidth="1"/>
    <col min="26" max="1024" width="9.140625" style="1"/>
  </cols>
  <sheetData>
    <row r="1" spans="1:1024" ht="18.75" x14ac:dyDescent="0.25">
      <c r="A1" s="78" t="s">
        <v>36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</row>
    <row r="2" spans="1:1024" ht="34.5" customHeight="1" x14ac:dyDescent="0.25">
      <c r="A2" s="79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80" t="s">
        <v>37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4"/>
      <c r="N3" s="4"/>
      <c r="O3" s="53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3</v>
      </c>
      <c r="B4" s="92" t="s">
        <v>133</v>
      </c>
      <c r="C4" s="46"/>
      <c r="D4" s="46"/>
      <c r="E4" s="46"/>
      <c r="F4" s="46"/>
      <c r="G4" s="46"/>
      <c r="H4" s="46"/>
      <c r="I4" s="46"/>
      <c r="J4" s="46"/>
      <c r="K4" s="46"/>
      <c r="L4" s="46"/>
      <c r="O4" s="53"/>
    </row>
    <row r="5" spans="1:1024" x14ac:dyDescent="0.25">
      <c r="A5" s="6" t="s">
        <v>4</v>
      </c>
      <c r="B5" s="82" t="str">
        <f>CONCATENATE(B34,C34,D34,E34,F34,G34,H34,I34,J34,K34,L34,M34,N34,O34,P34,Q34,R34,S34,T34,U34,V34,W34,X34,Y34,Z34,AA34,AB34,AC34,AD34,AE34,AF34,AG34,AH34,AI34,AJ34,AK34)</f>
        <v>000100000000000000000000010011110000101100000001000000000000000000000000000000000000000000000000000000000000000000000000000000000000000000000000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</row>
    <row r="6" spans="1:1024" x14ac:dyDescent="0.25">
      <c r="A6" s="6" t="s">
        <v>5</v>
      </c>
      <c r="B6" s="7">
        <v>1</v>
      </c>
      <c r="C6" s="8">
        <f t="shared" ref="C6:G6" si="0">B6+B13</f>
        <v>7</v>
      </c>
      <c r="D6" s="8">
        <f t="shared" si="0"/>
        <v>18</v>
      </c>
      <c r="E6" s="8">
        <f t="shared" si="0"/>
        <v>26</v>
      </c>
      <c r="F6" s="8">
        <f t="shared" si="0"/>
        <v>35</v>
      </c>
      <c r="G6" s="8">
        <f t="shared" si="0"/>
        <v>42</v>
      </c>
      <c r="H6" s="9"/>
      <c r="AMC6"/>
      <c r="AMD6"/>
      <c r="AME6"/>
      <c r="AMF6"/>
      <c r="AMG6"/>
      <c r="AMH6"/>
      <c r="AMI6"/>
      <c r="AMJ6"/>
    </row>
    <row r="7" spans="1:1024" x14ac:dyDescent="0.25">
      <c r="A7" s="6" t="s">
        <v>6</v>
      </c>
      <c r="B7" s="10" t="s">
        <v>7</v>
      </c>
      <c r="C7" s="55" t="s">
        <v>70</v>
      </c>
      <c r="D7" s="55" t="s">
        <v>69</v>
      </c>
      <c r="E7" s="56" t="s">
        <v>73</v>
      </c>
      <c r="F7" s="55" t="s">
        <v>75</v>
      </c>
      <c r="G7" s="47" t="s">
        <v>97</v>
      </c>
      <c r="H7" s="9"/>
      <c r="AMC7"/>
      <c r="AMD7"/>
      <c r="AME7"/>
      <c r="AMF7"/>
      <c r="AMG7"/>
      <c r="AMH7"/>
      <c r="AMI7"/>
      <c r="AMJ7"/>
    </row>
    <row r="8" spans="1:1024" x14ac:dyDescent="0.25">
      <c r="A8" s="6" t="s">
        <v>8</v>
      </c>
      <c r="B8" s="12" t="str">
        <f t="shared" ref="B8:D8" si="1">MID($B5,B6,B13)</f>
        <v>000100</v>
      </c>
      <c r="C8" s="12" t="str">
        <f t="shared" si="1"/>
        <v>00000000000</v>
      </c>
      <c r="D8" s="12" t="str">
        <f t="shared" si="1"/>
        <v>00000000</v>
      </c>
      <c r="E8" s="12" t="str">
        <f t="shared" ref="E8:G8" si="2">MID($B5,E6,E13)</f>
        <v>100111100</v>
      </c>
      <c r="F8" s="12" t="str">
        <f t="shared" si="2"/>
        <v>0010110</v>
      </c>
      <c r="G8" s="12" t="str">
        <f t="shared" si="2"/>
        <v>0000001</v>
      </c>
      <c r="H8" s="9"/>
      <c r="AMC8"/>
      <c r="AMD8"/>
      <c r="AME8"/>
      <c r="AMF8"/>
      <c r="AMG8"/>
      <c r="AMH8"/>
      <c r="AMI8"/>
      <c r="AMJ8"/>
    </row>
    <row r="9" spans="1:1024" x14ac:dyDescent="0.25">
      <c r="A9" s="6" t="s">
        <v>9</v>
      </c>
      <c r="B9" s="12">
        <f ca="1">SUMPRODUCT(--MID(B8,LEN(B8)+1-ROW(INDIRECT("1:"&amp;LEN(B8))),1),(2^(ROW(INDIRECT("1:"&amp;LEN(B8)))-1)))</f>
        <v>4</v>
      </c>
      <c r="C9" s="12">
        <f t="shared" ref="C9:G9" ca="1" si="3">SUMPRODUCT(--MID(C8,LEN(C8)+1-ROW(INDIRECT("1:"&amp;LEN(C8))),1),(2^(ROW(INDIRECT("1:"&amp;LEN(C8)))-1)))</f>
        <v>0</v>
      </c>
      <c r="D9" s="12">
        <f t="shared" ca="1" si="3"/>
        <v>0</v>
      </c>
      <c r="E9" s="12">
        <f t="shared" ca="1" si="3"/>
        <v>316</v>
      </c>
      <c r="F9" s="12">
        <f t="shared" ca="1" si="3"/>
        <v>22</v>
      </c>
      <c r="G9" s="12">
        <f t="shared" ca="1" si="3"/>
        <v>1</v>
      </c>
      <c r="H9" s="9"/>
      <c r="AMC9"/>
      <c r="AMD9"/>
      <c r="AME9"/>
      <c r="AMF9"/>
      <c r="AMG9"/>
      <c r="AMH9"/>
      <c r="AMI9"/>
      <c r="AMJ9"/>
    </row>
    <row r="10" spans="1:1024" x14ac:dyDescent="0.25">
      <c r="A10" s="13" t="s">
        <v>10</v>
      </c>
      <c r="B10" s="14">
        <f ca="1">B9*B12+B15</f>
        <v>4</v>
      </c>
      <c r="C10" s="14">
        <f ca="1">C9*C12+C15</f>
        <v>0</v>
      </c>
      <c r="D10" s="14">
        <f ca="1">D9*D12+D15</f>
        <v>0</v>
      </c>
      <c r="E10" s="14">
        <f t="shared" ref="E10:F10" ca="1" si="4">E9*E12+E15</f>
        <v>316</v>
      </c>
      <c r="F10" s="14">
        <f t="shared" ca="1" si="4"/>
        <v>110</v>
      </c>
      <c r="G10" s="14">
        <f ca="1">G9</f>
        <v>1</v>
      </c>
      <c r="H10" s="15" t="s">
        <v>11</v>
      </c>
      <c r="AMC10"/>
      <c r="AMD10"/>
      <c r="AME10"/>
      <c r="AMF10"/>
      <c r="AMG10"/>
      <c r="AMH10"/>
      <c r="AMI10"/>
      <c r="AMJ10"/>
    </row>
    <row r="11" spans="1:1024" x14ac:dyDescent="0.25">
      <c r="A11" s="16" t="s">
        <v>12</v>
      </c>
      <c r="B11" s="17" t="s">
        <v>13</v>
      </c>
      <c r="C11" s="17" t="s">
        <v>84</v>
      </c>
      <c r="D11" s="17" t="s">
        <v>84</v>
      </c>
      <c r="E11" s="17" t="s">
        <v>15</v>
      </c>
      <c r="F11" s="17" t="s">
        <v>16</v>
      </c>
      <c r="G11" s="17" t="s">
        <v>17</v>
      </c>
      <c r="H11" s="19"/>
      <c r="AMC11"/>
      <c r="AMD11"/>
      <c r="AME11"/>
      <c r="AMF11"/>
      <c r="AMG11"/>
      <c r="AMH11"/>
      <c r="AMI11"/>
      <c r="AMJ11"/>
    </row>
    <row r="12" spans="1:1024" x14ac:dyDescent="0.25">
      <c r="A12" s="20" t="s">
        <v>18</v>
      </c>
      <c r="B12" s="21">
        <v>1</v>
      </c>
      <c r="C12" s="21">
        <v>0.1</v>
      </c>
      <c r="D12" s="21">
        <v>0.1</v>
      </c>
      <c r="E12" s="21">
        <v>1</v>
      </c>
      <c r="F12" s="21">
        <v>5</v>
      </c>
      <c r="G12" s="21">
        <v>0</v>
      </c>
      <c r="H12" s="22"/>
      <c r="AMC12"/>
      <c r="AMD12"/>
      <c r="AME12"/>
      <c r="AMF12"/>
      <c r="AMG12"/>
      <c r="AMH12"/>
      <c r="AMI12"/>
      <c r="AMJ12"/>
    </row>
    <row r="13" spans="1:1024" s="1" customFormat="1" x14ac:dyDescent="0.25">
      <c r="A13" s="23" t="s">
        <v>19</v>
      </c>
      <c r="B13" s="24">
        <v>6</v>
      </c>
      <c r="C13" s="25">
        <v>11</v>
      </c>
      <c r="D13" s="24">
        <v>8</v>
      </c>
      <c r="E13" s="25">
        <v>9</v>
      </c>
      <c r="F13" s="54">
        <v>7</v>
      </c>
      <c r="G13" s="25">
        <v>7</v>
      </c>
      <c r="H13" s="26">
        <f>SUM(B13:G13)</f>
        <v>48</v>
      </c>
      <c r="I13" s="27"/>
      <c r="J13" s="27"/>
      <c r="K13" s="27"/>
      <c r="L13" s="27"/>
      <c r="M13" s="27"/>
    </row>
    <row r="14" spans="1:1024" s="32" customFormat="1" x14ac:dyDescent="0.25">
      <c r="A14" s="28" t="s">
        <v>20</v>
      </c>
      <c r="B14" s="29">
        <f t="shared" ref="B14:G14" si="5">2^B13</f>
        <v>64</v>
      </c>
      <c r="C14" s="29">
        <f t="shared" si="5"/>
        <v>2048</v>
      </c>
      <c r="D14" s="29">
        <f t="shared" si="5"/>
        <v>256</v>
      </c>
      <c r="E14" s="29">
        <f t="shared" si="5"/>
        <v>512</v>
      </c>
      <c r="F14" s="29">
        <f t="shared" si="5"/>
        <v>128</v>
      </c>
      <c r="G14" s="29">
        <f t="shared" si="5"/>
        <v>128</v>
      </c>
      <c r="H14" s="30"/>
      <c r="I14" s="31"/>
      <c r="J14" s="31"/>
      <c r="K14" s="31"/>
      <c r="L14" s="31"/>
      <c r="M14" s="31"/>
    </row>
    <row r="15" spans="1:1024" x14ac:dyDescent="0.25">
      <c r="A15" s="20" t="s">
        <v>21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2"/>
      <c r="AMC15"/>
      <c r="AMD15"/>
      <c r="AME15"/>
      <c r="AMF15"/>
      <c r="AMG15"/>
      <c r="AMH15"/>
      <c r="AMI15"/>
      <c r="AMJ15"/>
    </row>
    <row r="16" spans="1:1024" s="32" customFormat="1" x14ac:dyDescent="0.25">
      <c r="A16" s="28" t="s">
        <v>22</v>
      </c>
      <c r="B16" s="33">
        <f t="shared" ref="B16:G16" si="6">(B14-1)*B12+B15</f>
        <v>63</v>
      </c>
      <c r="C16" s="33">
        <f t="shared" si="6"/>
        <v>204.70000000000002</v>
      </c>
      <c r="D16" s="33">
        <f t="shared" si="6"/>
        <v>25.5</v>
      </c>
      <c r="E16" s="33">
        <f t="shared" si="6"/>
        <v>511</v>
      </c>
      <c r="F16" s="33">
        <f t="shared" si="6"/>
        <v>635</v>
      </c>
      <c r="G16" s="33">
        <f t="shared" si="6"/>
        <v>0</v>
      </c>
      <c r="H16" s="30"/>
    </row>
    <row r="17" spans="1:1024" x14ac:dyDescent="0.25">
      <c r="A17" s="20" t="s">
        <v>23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2"/>
      <c r="AMC17"/>
      <c r="AMD17"/>
      <c r="AME17"/>
      <c r="AMF17"/>
      <c r="AMG17"/>
      <c r="AMH17"/>
      <c r="AMI17"/>
      <c r="AMJ17"/>
    </row>
    <row r="18" spans="1:1024" x14ac:dyDescent="0.25">
      <c r="A18" s="34" t="s">
        <v>24</v>
      </c>
      <c r="B18" s="35">
        <v>63</v>
      </c>
      <c r="C18" s="35">
        <v>200</v>
      </c>
      <c r="D18" s="35">
        <v>25</v>
      </c>
      <c r="E18" s="35">
        <v>360</v>
      </c>
      <c r="F18" s="35">
        <v>360</v>
      </c>
      <c r="G18" s="35">
        <v>0</v>
      </c>
      <c r="H18" s="25">
        <v>48</v>
      </c>
      <c r="I18" s="48">
        <f>H18/8</f>
        <v>6</v>
      </c>
      <c r="AMC18"/>
      <c r="AMD18"/>
      <c r="AME18"/>
      <c r="AMF18"/>
      <c r="AMG18"/>
      <c r="AMH18"/>
      <c r="AMI18"/>
      <c r="AMJ18"/>
    </row>
    <row r="19" spans="1:1024" x14ac:dyDescent="0.25">
      <c r="A19" s="37" t="s">
        <v>25</v>
      </c>
      <c r="B19" s="37" t="str">
        <f t="shared" ref="B19:G19" si="7">IF(B16&gt;=B18,"OK","ERROR")</f>
        <v>OK</v>
      </c>
      <c r="C19" s="37" t="str">
        <f t="shared" si="7"/>
        <v>OK</v>
      </c>
      <c r="D19" s="37" t="str">
        <f t="shared" si="7"/>
        <v>OK</v>
      </c>
      <c r="E19" s="37" t="str">
        <f t="shared" si="7"/>
        <v>OK</v>
      </c>
      <c r="F19" s="37" t="str">
        <f t="shared" si="7"/>
        <v>OK</v>
      </c>
      <c r="G19" s="37" t="str">
        <f t="shared" si="7"/>
        <v>OK</v>
      </c>
      <c r="H19" s="38" t="str">
        <f>IF(H13&lt;=H18,"OK","ERROR")</f>
        <v>OK</v>
      </c>
      <c r="AMC19"/>
      <c r="AMD19"/>
      <c r="AME19"/>
      <c r="AMF19"/>
      <c r="AMG19"/>
      <c r="AMH19"/>
      <c r="AMI19"/>
      <c r="AMJ19"/>
    </row>
    <row r="20" spans="1:1024" x14ac:dyDescent="0.25">
      <c r="A20" s="39" t="s">
        <v>26</v>
      </c>
      <c r="B20" s="39">
        <f ca="1">B10</f>
        <v>4</v>
      </c>
      <c r="C20" s="39">
        <f ca="1">C10</f>
        <v>0</v>
      </c>
      <c r="D20" s="39">
        <f ca="1">D10+C20</f>
        <v>0</v>
      </c>
      <c r="E20" s="39">
        <f ca="1">E10</f>
        <v>316</v>
      </c>
      <c r="F20" s="39">
        <f ca="1">F10</f>
        <v>110</v>
      </c>
      <c r="G20" s="39">
        <f t="shared" ref="G20" ca="1" si="8">G10</f>
        <v>1</v>
      </c>
      <c r="AMC20"/>
      <c r="AMD20"/>
      <c r="AME20"/>
      <c r="AMF20"/>
      <c r="AMG20"/>
      <c r="AMH20"/>
      <c r="AMI20"/>
      <c r="AMJ20"/>
    </row>
    <row r="21" spans="1:1024" s="40" customFormat="1" x14ac:dyDescent="0.25">
      <c r="A21" s="40" t="s">
        <v>96</v>
      </c>
    </row>
    <row r="22" spans="1:1024" s="40" customFormat="1" x14ac:dyDescent="0.25">
      <c r="A22" s="77" t="s">
        <v>85</v>
      </c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024" s="40" customFormat="1" x14ac:dyDescent="0.25">
      <c r="A23" s="77" t="s">
        <v>77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1:1024" s="40" customFormat="1" ht="15" customHeight="1" x14ac:dyDescent="0.25">
      <c r="A24" s="49" t="s">
        <v>80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</row>
    <row r="25" spans="1:1024" s="40" customFormat="1" x14ac:dyDescent="0.25">
      <c r="A25" s="89" t="s">
        <v>86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</row>
    <row r="26" spans="1:1024" s="40" customFormat="1" ht="15" customHeight="1" x14ac:dyDescent="0.25">
      <c r="A26" s="49" t="s">
        <v>98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</row>
    <row r="27" spans="1:1024" s="40" customFormat="1" x14ac:dyDescent="0.25">
      <c r="A27" s="84" t="s">
        <v>27</v>
      </c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</row>
    <row r="28" spans="1:1024" s="40" customFormat="1" x14ac:dyDescent="0.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</row>
    <row r="29" spans="1:1024" s="41" customFormat="1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1:1024" x14ac:dyDescent="0.25">
      <c r="B30" s="1"/>
      <c r="C30" s="42"/>
      <c r="E30" s="42"/>
      <c r="F30" s="42"/>
      <c r="G30" s="42"/>
      <c r="I30" s="42"/>
      <c r="J30" s="42"/>
      <c r="K30" s="42"/>
      <c r="L30" s="42"/>
      <c r="M30" s="42"/>
      <c r="N30" s="42"/>
      <c r="O30" s="42"/>
      <c r="P30" s="42"/>
      <c r="Q30" s="42"/>
      <c r="R30" s="2"/>
    </row>
    <row r="31" spans="1:1024" x14ac:dyDescent="0.25">
      <c r="A31" s="85" t="s">
        <v>28</v>
      </c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</row>
    <row r="32" spans="1:1024" x14ac:dyDescent="0.25">
      <c r="A32" s="43" t="s">
        <v>29</v>
      </c>
      <c r="B32" s="44">
        <v>1</v>
      </c>
      <c r="C32" s="44">
        <v>2</v>
      </c>
      <c r="D32" s="44">
        <v>3</v>
      </c>
      <c r="E32" s="44">
        <v>4</v>
      </c>
      <c r="F32" s="44">
        <v>5</v>
      </c>
      <c r="G32" s="44">
        <v>6</v>
      </c>
      <c r="H32" s="44">
        <v>7</v>
      </c>
      <c r="I32" s="44">
        <v>8</v>
      </c>
      <c r="J32" s="44">
        <v>9</v>
      </c>
      <c r="K32" s="44">
        <v>10</v>
      </c>
      <c r="L32" s="44">
        <v>11</v>
      </c>
      <c r="M32" s="44">
        <v>12</v>
      </c>
      <c r="N32" s="44">
        <v>13</v>
      </c>
      <c r="O32" s="44">
        <v>14</v>
      </c>
      <c r="P32" s="44">
        <v>15</v>
      </c>
      <c r="Q32" s="44">
        <v>16</v>
      </c>
      <c r="R32" s="44">
        <v>17</v>
      </c>
      <c r="S32" s="44">
        <v>18</v>
      </c>
      <c r="T32" s="44">
        <v>19</v>
      </c>
      <c r="U32" s="44">
        <v>20</v>
      </c>
      <c r="V32" s="44">
        <v>21</v>
      </c>
      <c r="W32" s="44">
        <v>22</v>
      </c>
      <c r="X32" s="44">
        <v>23</v>
      </c>
      <c r="Y32" s="44">
        <v>24</v>
      </c>
      <c r="Z32" s="44">
        <v>25</v>
      </c>
      <c r="AA32" s="44">
        <v>26</v>
      </c>
      <c r="AB32" s="44">
        <v>27</v>
      </c>
      <c r="AC32" s="44">
        <v>28</v>
      </c>
      <c r="AD32" s="44">
        <v>29</v>
      </c>
      <c r="AE32" s="44">
        <v>30</v>
      </c>
      <c r="AF32" s="44">
        <v>31</v>
      </c>
      <c r="AG32" s="44">
        <v>32</v>
      </c>
      <c r="AH32" s="44">
        <v>33</v>
      </c>
      <c r="AI32" s="44">
        <v>34</v>
      </c>
      <c r="AJ32" s="44">
        <v>35</v>
      </c>
      <c r="AK32" s="44">
        <v>36</v>
      </c>
    </row>
    <row r="33" spans="1:37" x14ac:dyDescent="0.25">
      <c r="A33" s="43" t="s">
        <v>30</v>
      </c>
      <c r="B33" s="45" t="str">
        <f t="shared" ref="B33:AK33" si="9">MID($B4,B32,1)</f>
        <v>1</v>
      </c>
      <c r="C33" s="45" t="str">
        <f t="shared" si="9"/>
        <v>0</v>
      </c>
      <c r="D33" s="45" t="str">
        <f t="shared" si="9"/>
        <v>0</v>
      </c>
      <c r="E33" s="45" t="str">
        <f t="shared" si="9"/>
        <v>0</v>
      </c>
      <c r="F33" s="45" t="str">
        <f t="shared" si="9"/>
        <v>0</v>
      </c>
      <c r="G33" s="45" t="str">
        <f t="shared" si="9"/>
        <v>0</v>
      </c>
      <c r="H33" s="45" t="str">
        <f t="shared" si="9"/>
        <v>4</v>
      </c>
      <c r="I33" s="45" t="str">
        <f t="shared" si="9"/>
        <v>F</v>
      </c>
      <c r="J33" s="45" t="str">
        <f t="shared" si="9"/>
        <v>0</v>
      </c>
      <c r="K33" s="45" t="str">
        <f t="shared" si="9"/>
        <v>B</v>
      </c>
      <c r="L33" s="45" t="str">
        <f t="shared" si="9"/>
        <v>0</v>
      </c>
      <c r="M33" s="45" t="str">
        <f t="shared" si="9"/>
        <v>1</v>
      </c>
      <c r="N33" s="45" t="str">
        <f t="shared" si="9"/>
        <v/>
      </c>
      <c r="O33" s="45" t="str">
        <f t="shared" si="9"/>
        <v/>
      </c>
      <c r="P33" s="45" t="str">
        <f t="shared" si="9"/>
        <v/>
      </c>
      <c r="Q33" s="45" t="str">
        <f t="shared" si="9"/>
        <v/>
      </c>
      <c r="R33" s="45" t="str">
        <f t="shared" si="9"/>
        <v/>
      </c>
      <c r="S33" s="45" t="str">
        <f t="shared" si="9"/>
        <v/>
      </c>
      <c r="T33" s="45" t="str">
        <f t="shared" si="9"/>
        <v/>
      </c>
      <c r="U33" s="45" t="str">
        <f t="shared" si="9"/>
        <v/>
      </c>
      <c r="V33" s="45" t="str">
        <f t="shared" si="9"/>
        <v/>
      </c>
      <c r="W33" s="45" t="str">
        <f t="shared" si="9"/>
        <v/>
      </c>
      <c r="X33" s="45" t="str">
        <f t="shared" si="9"/>
        <v/>
      </c>
      <c r="Y33" s="45" t="str">
        <f t="shared" si="9"/>
        <v/>
      </c>
      <c r="Z33" s="45" t="str">
        <f t="shared" si="9"/>
        <v/>
      </c>
      <c r="AA33" s="45" t="str">
        <f t="shared" si="9"/>
        <v/>
      </c>
      <c r="AB33" s="45" t="str">
        <f t="shared" si="9"/>
        <v/>
      </c>
      <c r="AC33" s="45" t="str">
        <f t="shared" si="9"/>
        <v/>
      </c>
      <c r="AD33" s="45" t="str">
        <f t="shared" si="9"/>
        <v/>
      </c>
      <c r="AE33" s="45" t="str">
        <f t="shared" si="9"/>
        <v/>
      </c>
      <c r="AF33" s="45" t="str">
        <f t="shared" si="9"/>
        <v/>
      </c>
      <c r="AG33" s="45" t="str">
        <f t="shared" si="9"/>
        <v/>
      </c>
      <c r="AH33" s="45" t="str">
        <f t="shared" si="9"/>
        <v/>
      </c>
      <c r="AI33" s="45" t="str">
        <f t="shared" si="9"/>
        <v/>
      </c>
      <c r="AJ33" s="45" t="str">
        <f t="shared" si="9"/>
        <v/>
      </c>
      <c r="AK33" s="45" t="str">
        <f t="shared" si="9"/>
        <v/>
      </c>
    </row>
    <row r="34" spans="1:37" x14ac:dyDescent="0.25">
      <c r="A34" s="43" t="s">
        <v>31</v>
      </c>
      <c r="B34" s="44" t="str">
        <f t="shared" ref="B34:AK34" si="10">HEX2BIN(B33,4)</f>
        <v>0001</v>
      </c>
      <c r="C34" s="44" t="str">
        <f t="shared" si="10"/>
        <v>0000</v>
      </c>
      <c r="D34" s="44" t="str">
        <f t="shared" si="10"/>
        <v>0000</v>
      </c>
      <c r="E34" s="44" t="str">
        <f t="shared" si="10"/>
        <v>0000</v>
      </c>
      <c r="F34" s="44" t="str">
        <f t="shared" si="10"/>
        <v>0000</v>
      </c>
      <c r="G34" s="44" t="str">
        <f t="shared" si="10"/>
        <v>0000</v>
      </c>
      <c r="H34" s="44" t="str">
        <f t="shared" si="10"/>
        <v>0100</v>
      </c>
      <c r="I34" s="44" t="str">
        <f t="shared" si="10"/>
        <v>1111</v>
      </c>
      <c r="J34" s="44" t="str">
        <f t="shared" si="10"/>
        <v>0000</v>
      </c>
      <c r="K34" s="44" t="str">
        <f t="shared" si="10"/>
        <v>1011</v>
      </c>
      <c r="L34" s="44" t="str">
        <f t="shared" si="10"/>
        <v>0000</v>
      </c>
      <c r="M34" s="44" t="str">
        <f t="shared" si="10"/>
        <v>0001</v>
      </c>
      <c r="N34" s="44" t="str">
        <f t="shared" si="10"/>
        <v>0000</v>
      </c>
      <c r="O34" s="44" t="str">
        <f t="shared" si="10"/>
        <v>0000</v>
      </c>
      <c r="P34" s="44" t="str">
        <f t="shared" si="10"/>
        <v>0000</v>
      </c>
      <c r="Q34" s="44" t="str">
        <f t="shared" si="10"/>
        <v>0000</v>
      </c>
      <c r="R34" s="44" t="str">
        <f t="shared" si="10"/>
        <v>0000</v>
      </c>
      <c r="S34" s="44" t="str">
        <f t="shared" si="10"/>
        <v>0000</v>
      </c>
      <c r="T34" s="44" t="str">
        <f t="shared" si="10"/>
        <v>0000</v>
      </c>
      <c r="U34" s="44" t="str">
        <f t="shared" si="10"/>
        <v>0000</v>
      </c>
      <c r="V34" s="44" t="str">
        <f t="shared" si="10"/>
        <v>0000</v>
      </c>
      <c r="W34" s="44" t="str">
        <f t="shared" si="10"/>
        <v>0000</v>
      </c>
      <c r="X34" s="44" t="str">
        <f t="shared" si="10"/>
        <v>0000</v>
      </c>
      <c r="Y34" s="44" t="str">
        <f t="shared" si="10"/>
        <v>0000</v>
      </c>
      <c r="Z34" s="44" t="str">
        <f t="shared" si="10"/>
        <v>0000</v>
      </c>
      <c r="AA34" s="44" t="str">
        <f t="shared" si="10"/>
        <v>0000</v>
      </c>
      <c r="AB34" s="44" t="str">
        <f t="shared" si="10"/>
        <v>0000</v>
      </c>
      <c r="AC34" s="44" t="str">
        <f t="shared" si="10"/>
        <v>0000</v>
      </c>
      <c r="AD34" s="44" t="str">
        <f t="shared" si="10"/>
        <v>0000</v>
      </c>
      <c r="AE34" s="44" t="str">
        <f t="shared" si="10"/>
        <v>0000</v>
      </c>
      <c r="AF34" s="44" t="str">
        <f t="shared" si="10"/>
        <v>0000</v>
      </c>
      <c r="AG34" s="44" t="str">
        <f t="shared" si="10"/>
        <v>0000</v>
      </c>
      <c r="AH34" s="44" t="str">
        <f t="shared" si="10"/>
        <v>0000</v>
      </c>
      <c r="AI34" s="44" t="str">
        <f t="shared" si="10"/>
        <v>0000</v>
      </c>
      <c r="AJ34" s="44" t="str">
        <f t="shared" si="10"/>
        <v>0000</v>
      </c>
      <c r="AK34" s="44" t="str">
        <f t="shared" si="10"/>
        <v>0000</v>
      </c>
    </row>
    <row r="35" spans="1:37" x14ac:dyDescent="0.25">
      <c r="B35" s="1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</row>
    <row r="36" spans="1:37" x14ac:dyDescent="0.25">
      <c r="A36" s="86" t="s">
        <v>32</v>
      </c>
      <c r="B36" s="86"/>
      <c r="C36" s="87" t="s">
        <v>33</v>
      </c>
      <c r="D36" s="87"/>
      <c r="E36" s="87"/>
      <c r="F36" s="88" t="s">
        <v>34</v>
      </c>
      <c r="G36" s="88"/>
      <c r="H36" s="87" t="s">
        <v>35</v>
      </c>
      <c r="I36" s="87"/>
      <c r="J36" s="87"/>
      <c r="K36" s="87"/>
      <c r="L36" s="87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</sheetData>
  <sheetProtection algorithmName="SHA-512" hashValue="0BOQ/6k4beX2jVV/E2kXVY1J1ELL7gJKmSrufxo1nJTNh1amsmP7NTgKGbFBwgkz2dD0LJDxy353FRWWv2Fftg==" saltValue="MlfQvJyOJQDAqAGUHEzyCw==" spinCount="100000" sheet="1" objects="1" scenarios="1"/>
  <mergeCells count="14">
    <mergeCell ref="A29:L29"/>
    <mergeCell ref="A31:Y31"/>
    <mergeCell ref="A36:B36"/>
    <mergeCell ref="C36:E36"/>
    <mergeCell ref="F36:G36"/>
    <mergeCell ref="H36:L36"/>
    <mergeCell ref="A23:L23"/>
    <mergeCell ref="A25:L25"/>
    <mergeCell ref="A27:L27"/>
    <mergeCell ref="A1:Y1"/>
    <mergeCell ref="A2:M2"/>
    <mergeCell ref="A3:L3"/>
    <mergeCell ref="B5:O5"/>
    <mergeCell ref="A22:L22"/>
  </mergeCells>
  <hyperlinks>
    <hyperlink ref="C36" r:id="rId1" xr:uid="{00000000-0004-0000-0100-000000000000}"/>
    <hyperlink ref="H36" r:id="rId2" xr:uid="{00000000-0004-0000-0100-000001000000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0"/>
  <sheetViews>
    <sheetView zoomScale="120" zoomScaleNormal="120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8.140625" style="2" customWidth="1"/>
    <col min="3" max="3" width="30.5703125" style="1" customWidth="1"/>
    <col min="4" max="4" width="28.7109375" style="1" customWidth="1"/>
    <col min="5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0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1024" ht="18.75" x14ac:dyDescent="0.25">
      <c r="A1" s="78" t="s">
        <v>38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</row>
    <row r="2" spans="1:1024" ht="34.5" customHeight="1" x14ac:dyDescent="0.25">
      <c r="A2" s="79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3"/>
      <c r="O2" s="3">
        <f>2^8</f>
        <v>256</v>
      </c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80" t="s">
        <v>39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3</v>
      </c>
      <c r="B4" s="90" t="s">
        <v>108</v>
      </c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024" x14ac:dyDescent="0.25">
      <c r="A5" s="6" t="s">
        <v>4</v>
      </c>
      <c r="B5" s="82" t="str">
        <f>CONCATENATE(B38,C38,D38,E38,F38,G38,H38,I38,J38,K38,L38,M38,N38,O38,P38,Q38,R38,S38,T38,U38,V38,W38,X38,Y38,Z38,AA38,AB38,AC38,AD38,AE38,AF38,AG38,AH38,AI38,AJ38,AK38)</f>
        <v>000001011000001010100001000010000111000001010000100100000100101100110001000101000000000000000000000000000000000000000000000000000000000000000000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</row>
    <row r="6" spans="1:1024" x14ac:dyDescent="0.25">
      <c r="A6" s="6" t="s">
        <v>5</v>
      </c>
      <c r="B6" s="7">
        <v>1</v>
      </c>
      <c r="C6" s="8">
        <f t="shared" ref="C6:K6" si="0">B6+B13</f>
        <v>3</v>
      </c>
      <c r="D6" s="8">
        <f t="shared" si="0"/>
        <v>29</v>
      </c>
      <c r="E6" s="8">
        <f t="shared" si="0"/>
        <v>54</v>
      </c>
      <c r="F6" s="8">
        <f t="shared" si="0"/>
        <v>56</v>
      </c>
      <c r="G6" s="8">
        <f t="shared" si="0"/>
        <v>59</v>
      </c>
      <c r="H6" s="8">
        <f t="shared" si="0"/>
        <v>67</v>
      </c>
      <c r="I6" s="8">
        <f t="shared" si="0"/>
        <v>75</v>
      </c>
      <c r="J6" s="8">
        <f t="shared" si="0"/>
        <v>83</v>
      </c>
      <c r="K6" s="8">
        <f t="shared" si="0"/>
        <v>91</v>
      </c>
      <c r="L6" s="9"/>
      <c r="AMG6"/>
      <c r="AMH6"/>
      <c r="AMI6"/>
      <c r="AMJ6"/>
    </row>
    <row r="7" spans="1:1024" ht="60" x14ac:dyDescent="0.25">
      <c r="A7" s="6" t="s">
        <v>6</v>
      </c>
      <c r="B7" s="10" t="s">
        <v>40</v>
      </c>
      <c r="C7" s="50" t="s">
        <v>41</v>
      </c>
      <c r="D7" s="50" t="s">
        <v>42</v>
      </c>
      <c r="E7" s="50" t="s">
        <v>43</v>
      </c>
      <c r="F7" s="50" t="s">
        <v>44</v>
      </c>
      <c r="G7" s="50" t="s">
        <v>45</v>
      </c>
      <c r="H7" s="50" t="s">
        <v>46</v>
      </c>
      <c r="I7" s="50" t="s">
        <v>47</v>
      </c>
      <c r="J7" s="50" t="s">
        <v>48</v>
      </c>
      <c r="K7" s="51" t="s">
        <v>89</v>
      </c>
      <c r="L7" s="9"/>
      <c r="AMG7"/>
      <c r="AMH7"/>
      <c r="AMI7"/>
      <c r="AMJ7"/>
    </row>
    <row r="8" spans="1:1024" x14ac:dyDescent="0.25">
      <c r="A8" s="6" t="s">
        <v>8</v>
      </c>
      <c r="B8" s="12" t="str">
        <f t="shared" ref="B8" si="1">MID($B5,B6,B13)</f>
        <v>00</v>
      </c>
      <c r="C8" s="12" t="str">
        <f t="shared" ref="C8:K8" si="2">MID($B5,C6,C13)</f>
        <v>00010110000010101000010000</v>
      </c>
      <c r="D8" s="12" t="str">
        <f t="shared" si="2"/>
        <v>1000011100000101000010010</v>
      </c>
      <c r="E8" s="12" t="str">
        <f t="shared" si="2"/>
        <v>00</v>
      </c>
      <c r="F8" s="12" t="str">
        <f t="shared" si="2"/>
        <v>001</v>
      </c>
      <c r="G8" s="12" t="str">
        <f t="shared" si="2"/>
        <v>00101100</v>
      </c>
      <c r="H8" s="12" t="str">
        <f t="shared" si="2"/>
        <v>11000100</v>
      </c>
      <c r="I8" s="12" t="str">
        <f t="shared" si="2"/>
        <v>01010000</v>
      </c>
      <c r="J8" s="12" t="str">
        <f t="shared" si="2"/>
        <v>00000000</v>
      </c>
      <c r="K8" s="12" t="str">
        <f t="shared" si="2"/>
        <v>000000</v>
      </c>
      <c r="L8" s="9"/>
      <c r="AMG8"/>
      <c r="AMH8"/>
      <c r="AMI8"/>
      <c r="AMJ8"/>
    </row>
    <row r="9" spans="1:1024" x14ac:dyDescent="0.25">
      <c r="A9" s="6" t="s">
        <v>9</v>
      </c>
      <c r="B9" s="12">
        <f>BIN2DEC(B8)</f>
        <v>0</v>
      </c>
      <c r="C9" s="12">
        <f ca="1">SUMPRODUCT(--MID(C8,LEN(C8)+1-ROW(INDIRECT("1:"&amp;LEN(C8))),1),(2^(ROW(INDIRECT("1:"&amp;LEN(C8)))-1)))</f>
        <v>5777936</v>
      </c>
      <c r="D9" s="12">
        <f ca="1">SUMPRODUCT(--MID(D8,LEN(D8)+1-ROW(INDIRECT("1:"&amp;LEN(D8))),1),(2^(ROW(INDIRECT("1:"&amp;LEN(D8)))-1)))</f>
        <v>17697298</v>
      </c>
      <c r="E9" s="12">
        <f t="shared" ref="E9:K9" si="3">BIN2DEC(E8)</f>
        <v>0</v>
      </c>
      <c r="F9" s="12">
        <f t="shared" si="3"/>
        <v>1</v>
      </c>
      <c r="G9" s="12">
        <f t="shared" si="3"/>
        <v>44</v>
      </c>
      <c r="H9" s="12">
        <f t="shared" si="3"/>
        <v>196</v>
      </c>
      <c r="I9" s="12">
        <f t="shared" si="3"/>
        <v>80</v>
      </c>
      <c r="J9" s="12">
        <f t="shared" si="3"/>
        <v>0</v>
      </c>
      <c r="K9" s="12">
        <f t="shared" si="3"/>
        <v>0</v>
      </c>
      <c r="L9" s="9"/>
      <c r="AMG9"/>
      <c r="AMH9"/>
      <c r="AMI9"/>
      <c r="AMJ9"/>
    </row>
    <row r="10" spans="1:1024" x14ac:dyDescent="0.25">
      <c r="A10" s="13" t="s">
        <v>10</v>
      </c>
      <c r="B10" s="14">
        <f>B9</f>
        <v>0</v>
      </c>
      <c r="C10" s="14">
        <f t="shared" ref="C10:K10" ca="1" si="4">C9*C12+C15</f>
        <v>57.779360000000004</v>
      </c>
      <c r="D10" s="14">
        <f t="shared" ca="1" si="4"/>
        <v>176.97298000000001</v>
      </c>
      <c r="E10" s="14">
        <f t="shared" si="4"/>
        <v>0</v>
      </c>
      <c r="F10" s="14">
        <f t="shared" si="4"/>
        <v>1</v>
      </c>
      <c r="G10" s="14">
        <f t="shared" si="4"/>
        <v>4.4000000000000004</v>
      </c>
      <c r="H10" s="14">
        <f t="shared" si="4"/>
        <v>49</v>
      </c>
      <c r="I10" s="14">
        <f t="shared" si="4"/>
        <v>20</v>
      </c>
      <c r="J10" s="14">
        <f t="shared" si="4"/>
        <v>0</v>
      </c>
      <c r="K10" s="14">
        <f t="shared" si="4"/>
        <v>0</v>
      </c>
      <c r="L10" s="15" t="s">
        <v>11</v>
      </c>
      <c r="AMG10"/>
      <c r="AMH10"/>
      <c r="AMI10"/>
      <c r="AMJ10"/>
    </row>
    <row r="11" spans="1:1024" x14ac:dyDescent="0.25">
      <c r="A11" s="16" t="s">
        <v>12</v>
      </c>
      <c r="B11" s="17" t="s">
        <v>13</v>
      </c>
      <c r="C11" s="17" t="s">
        <v>15</v>
      </c>
      <c r="D11" s="17" t="s">
        <v>15</v>
      </c>
      <c r="E11" s="17" t="s">
        <v>49</v>
      </c>
      <c r="F11" s="17" t="s">
        <v>50</v>
      </c>
      <c r="G11" s="17" t="s">
        <v>51</v>
      </c>
      <c r="H11" s="17" t="s">
        <v>15</v>
      </c>
      <c r="I11" s="17" t="s">
        <v>15</v>
      </c>
      <c r="J11" s="17" t="s">
        <v>15</v>
      </c>
      <c r="K11" s="17" t="s">
        <v>17</v>
      </c>
      <c r="L11" s="19"/>
      <c r="AMG11"/>
      <c r="AMH11"/>
      <c r="AMI11"/>
      <c r="AMJ11"/>
    </row>
    <row r="12" spans="1:1024" x14ac:dyDescent="0.25">
      <c r="A12" s="20" t="s">
        <v>18</v>
      </c>
      <c r="B12" s="21">
        <v>1</v>
      </c>
      <c r="C12" s="21">
        <v>1.0000000000000001E-5</v>
      </c>
      <c r="D12" s="21">
        <v>1.0000000000000001E-5</v>
      </c>
      <c r="E12" s="21">
        <v>1</v>
      </c>
      <c r="F12" s="21">
        <v>1</v>
      </c>
      <c r="G12" s="21">
        <v>0.1</v>
      </c>
      <c r="H12" s="21">
        <v>0.25</v>
      </c>
      <c r="I12" s="21">
        <v>0.25</v>
      </c>
      <c r="J12" s="21">
        <v>0.25</v>
      </c>
      <c r="K12" s="21">
        <v>1</v>
      </c>
      <c r="L12" s="22"/>
      <c r="AMG12"/>
      <c r="AMH12"/>
      <c r="AMI12"/>
      <c r="AMJ12"/>
    </row>
    <row r="13" spans="1:1024" s="1" customFormat="1" x14ac:dyDescent="0.25">
      <c r="A13" s="23" t="s">
        <v>19</v>
      </c>
      <c r="B13" s="24">
        <v>2</v>
      </c>
      <c r="C13" s="25">
        <v>26</v>
      </c>
      <c r="D13" s="25">
        <v>25</v>
      </c>
      <c r="E13" s="25">
        <v>2</v>
      </c>
      <c r="F13" s="25">
        <v>3</v>
      </c>
      <c r="G13" s="25">
        <v>8</v>
      </c>
      <c r="H13" s="25">
        <v>8</v>
      </c>
      <c r="I13" s="25">
        <v>8</v>
      </c>
      <c r="J13" s="25">
        <v>8</v>
      </c>
      <c r="K13" s="25">
        <v>6</v>
      </c>
      <c r="L13" s="26">
        <f>SUM(B13:K13)</f>
        <v>96</v>
      </c>
      <c r="M13" s="27"/>
      <c r="N13" s="27"/>
      <c r="O13" s="27"/>
      <c r="P13" s="27"/>
      <c r="Q13" s="27"/>
    </row>
    <row r="14" spans="1:1024" s="32" customFormat="1" x14ac:dyDescent="0.25">
      <c r="A14" s="28" t="s">
        <v>20</v>
      </c>
      <c r="B14" s="29">
        <f t="shared" ref="B14:K14" si="5">2^B13</f>
        <v>4</v>
      </c>
      <c r="C14" s="29">
        <f t="shared" si="5"/>
        <v>67108864</v>
      </c>
      <c r="D14" s="29">
        <f t="shared" si="5"/>
        <v>33554432</v>
      </c>
      <c r="E14" s="29">
        <f t="shared" si="5"/>
        <v>4</v>
      </c>
      <c r="F14" s="29">
        <f t="shared" si="5"/>
        <v>8</v>
      </c>
      <c r="G14" s="29">
        <f t="shared" si="5"/>
        <v>256</v>
      </c>
      <c r="H14" s="29">
        <f t="shared" si="5"/>
        <v>256</v>
      </c>
      <c r="I14" s="29">
        <f t="shared" si="5"/>
        <v>256</v>
      </c>
      <c r="J14" s="29">
        <f t="shared" si="5"/>
        <v>256</v>
      </c>
      <c r="K14" s="29">
        <f t="shared" si="5"/>
        <v>64</v>
      </c>
      <c r="L14" s="30"/>
      <c r="M14" s="31"/>
      <c r="N14" s="31"/>
      <c r="O14" s="31"/>
      <c r="P14" s="31"/>
      <c r="Q14" s="31"/>
    </row>
    <row r="15" spans="1:1024" x14ac:dyDescent="0.25">
      <c r="A15" s="20" t="s">
        <v>21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2"/>
      <c r="AMG15"/>
      <c r="AMH15"/>
      <c r="AMI15"/>
      <c r="AMJ15"/>
    </row>
    <row r="16" spans="1:1024" s="32" customFormat="1" x14ac:dyDescent="0.25">
      <c r="A16" s="28" t="s">
        <v>22</v>
      </c>
      <c r="B16" s="33">
        <f t="shared" ref="B16:K16" si="6">(B14-1)*B12+B15</f>
        <v>3</v>
      </c>
      <c r="C16" s="33">
        <f t="shared" si="6"/>
        <v>671.08863000000008</v>
      </c>
      <c r="D16" s="33">
        <f t="shared" si="6"/>
        <v>335.54431000000005</v>
      </c>
      <c r="E16" s="33">
        <f t="shared" si="6"/>
        <v>3</v>
      </c>
      <c r="F16" s="33">
        <f t="shared" si="6"/>
        <v>7</v>
      </c>
      <c r="G16" s="33">
        <f t="shared" si="6"/>
        <v>25.5</v>
      </c>
      <c r="H16" s="33">
        <f t="shared" si="6"/>
        <v>63.75</v>
      </c>
      <c r="I16" s="33">
        <f t="shared" si="6"/>
        <v>63.75</v>
      </c>
      <c r="J16" s="33">
        <f t="shared" si="6"/>
        <v>63.75</v>
      </c>
      <c r="K16" s="33">
        <f t="shared" si="6"/>
        <v>63</v>
      </c>
      <c r="L16" s="30"/>
    </row>
    <row r="17" spans="1:1024" x14ac:dyDescent="0.25">
      <c r="A17" s="20" t="s">
        <v>23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2"/>
      <c r="AMG17"/>
      <c r="AMH17"/>
      <c r="AMI17"/>
      <c r="AMJ17"/>
    </row>
    <row r="18" spans="1:1024" x14ac:dyDescent="0.25">
      <c r="A18" s="34" t="s">
        <v>24</v>
      </c>
      <c r="B18" s="35">
        <v>1</v>
      </c>
      <c r="C18" s="35">
        <v>360</v>
      </c>
      <c r="D18" s="35">
        <v>180</v>
      </c>
      <c r="E18" s="35">
        <v>3</v>
      </c>
      <c r="F18" s="35">
        <v>7</v>
      </c>
      <c r="G18" s="35">
        <v>25</v>
      </c>
      <c r="H18" s="35">
        <v>45</v>
      </c>
      <c r="I18" s="35">
        <v>1</v>
      </c>
      <c r="J18" s="35">
        <v>1</v>
      </c>
      <c r="K18" s="35">
        <v>0</v>
      </c>
      <c r="L18" s="52">
        <f>L13/8</f>
        <v>12</v>
      </c>
      <c r="AMG18"/>
      <c r="AMH18"/>
      <c r="AMI18"/>
      <c r="AMJ18"/>
    </row>
    <row r="19" spans="1:1024" x14ac:dyDescent="0.25">
      <c r="A19" s="37" t="s">
        <v>25</v>
      </c>
      <c r="B19" s="37" t="str">
        <f t="shared" ref="B19:K19" si="7">IF(B16&gt;=B18,"OK","ERROR")</f>
        <v>OK</v>
      </c>
      <c r="C19" s="37" t="str">
        <f t="shared" si="7"/>
        <v>OK</v>
      </c>
      <c r="D19" s="37" t="str">
        <f t="shared" si="7"/>
        <v>OK</v>
      </c>
      <c r="E19" s="37" t="str">
        <f t="shared" si="7"/>
        <v>OK</v>
      </c>
      <c r="F19" s="37" t="str">
        <f t="shared" si="7"/>
        <v>OK</v>
      </c>
      <c r="G19" s="37" t="str">
        <f t="shared" si="7"/>
        <v>OK</v>
      </c>
      <c r="H19" s="37" t="str">
        <f t="shared" si="7"/>
        <v>OK</v>
      </c>
      <c r="I19" s="37" t="str">
        <f t="shared" si="7"/>
        <v>OK</v>
      </c>
      <c r="J19" s="37" t="str">
        <f t="shared" si="7"/>
        <v>OK</v>
      </c>
      <c r="K19" s="37" t="str">
        <f t="shared" si="7"/>
        <v>OK</v>
      </c>
      <c r="L19" s="38"/>
      <c r="AMG19"/>
      <c r="AMH19"/>
      <c r="AMI19"/>
      <c r="AMJ19"/>
    </row>
    <row r="20" spans="1:1024" x14ac:dyDescent="0.25">
      <c r="A20" s="39" t="s">
        <v>26</v>
      </c>
      <c r="B20" s="39">
        <f>B10</f>
        <v>0</v>
      </c>
      <c r="C20" s="39">
        <f ca="1">C10</f>
        <v>57.779360000000004</v>
      </c>
      <c r="D20" s="39">
        <f t="shared" ref="D20:K20" ca="1" si="8">D10</f>
        <v>176.97298000000001</v>
      </c>
      <c r="E20" s="39">
        <f t="shared" si="8"/>
        <v>0</v>
      </c>
      <c r="F20" s="39">
        <f t="shared" si="8"/>
        <v>1</v>
      </c>
      <c r="G20" s="39">
        <f t="shared" si="8"/>
        <v>4.4000000000000004</v>
      </c>
      <c r="H20" s="39">
        <f t="shared" si="8"/>
        <v>49</v>
      </c>
      <c r="I20" s="39">
        <f t="shared" si="8"/>
        <v>20</v>
      </c>
      <c r="J20" s="39">
        <f t="shared" si="8"/>
        <v>0</v>
      </c>
      <c r="K20" s="39">
        <f t="shared" si="8"/>
        <v>0</v>
      </c>
      <c r="AMG20"/>
      <c r="AMH20"/>
      <c r="AMI20"/>
      <c r="AMJ20"/>
    </row>
    <row r="21" spans="1:1024" s="40" customFormat="1" x14ac:dyDescent="0.25">
      <c r="A21" s="77" t="s">
        <v>52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1:1024" s="40" customFormat="1" x14ac:dyDescent="0.25">
      <c r="A22" s="77" t="s">
        <v>53</v>
      </c>
      <c r="B22" s="77"/>
      <c r="C22" s="77"/>
      <c r="D22" s="77"/>
      <c r="E22" s="77"/>
      <c r="F22" s="77"/>
      <c r="G22" s="77"/>
      <c r="H22" s="77"/>
      <c r="J22" s="60" t="s">
        <v>92</v>
      </c>
      <c r="K22" s="59" t="s">
        <v>91</v>
      </c>
      <c r="L22" s="49"/>
    </row>
    <row r="23" spans="1:1024" s="40" customFormat="1" x14ac:dyDescent="0.25">
      <c r="A23" s="49" t="s">
        <v>54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</row>
    <row r="24" spans="1:1024" s="40" customFormat="1" x14ac:dyDescent="0.25">
      <c r="A24" s="49" t="s">
        <v>55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</row>
    <row r="25" spans="1:1024" s="40" customFormat="1" x14ac:dyDescent="0.25">
      <c r="A25" s="49" t="s">
        <v>56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</row>
    <row r="26" spans="1:1024" s="40" customFormat="1" x14ac:dyDescent="0.25">
      <c r="A26" s="49" t="s">
        <v>95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</row>
    <row r="27" spans="1:1024" s="40" customFormat="1" x14ac:dyDescent="0.25">
      <c r="A27" s="49" t="s">
        <v>93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</row>
    <row r="28" spans="1:1024" s="40" customFormat="1" x14ac:dyDescent="0.25">
      <c r="A28" s="49" t="s">
        <v>94</v>
      </c>
    </row>
    <row r="29" spans="1:1024" s="40" customFormat="1" x14ac:dyDescent="0.2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1:1024" s="40" customFormat="1" x14ac:dyDescent="0.2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1:1024" s="40" customFormat="1" x14ac:dyDescent="0.2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1:1024" s="41" customFormat="1" x14ac:dyDescent="0.25">
      <c r="A32" s="84" t="s">
        <v>27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</row>
    <row r="33" spans="1:37" x14ac:dyDescent="0.25">
      <c r="A33" s="91" t="s">
        <v>57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42"/>
      <c r="N33" s="42"/>
      <c r="O33" s="42"/>
      <c r="P33" s="42"/>
      <c r="Q33" s="42"/>
      <c r="R33" s="2"/>
    </row>
    <row r="34" spans="1:37" x14ac:dyDescent="0.25">
      <c r="A34" s="91" t="s">
        <v>58</v>
      </c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42"/>
      <c r="N34" s="42"/>
      <c r="O34" s="42"/>
      <c r="P34" s="42"/>
      <c r="Q34" s="42"/>
      <c r="R34" s="2"/>
    </row>
    <row r="35" spans="1:37" x14ac:dyDescent="0.25">
      <c r="A35" s="85" t="s">
        <v>28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</row>
    <row r="36" spans="1:37" x14ac:dyDescent="0.25">
      <c r="A36" s="43" t="s">
        <v>29</v>
      </c>
      <c r="B36" s="44">
        <v>1</v>
      </c>
      <c r="C36" s="44">
        <v>2</v>
      </c>
      <c r="D36" s="44">
        <v>3</v>
      </c>
      <c r="E36" s="44">
        <v>4</v>
      </c>
      <c r="F36" s="44">
        <v>5</v>
      </c>
      <c r="G36" s="44">
        <v>6</v>
      </c>
      <c r="H36" s="44">
        <v>7</v>
      </c>
      <c r="I36" s="44">
        <v>8</v>
      </c>
      <c r="J36" s="44">
        <v>9</v>
      </c>
      <c r="K36" s="44">
        <v>10</v>
      </c>
      <c r="L36" s="44">
        <v>11</v>
      </c>
      <c r="M36" s="44">
        <v>12</v>
      </c>
      <c r="N36" s="44">
        <v>13</v>
      </c>
      <c r="O36" s="44">
        <v>14</v>
      </c>
      <c r="P36" s="44">
        <v>15</v>
      </c>
      <c r="Q36" s="44">
        <v>16</v>
      </c>
      <c r="R36" s="44">
        <v>17</v>
      </c>
      <c r="S36" s="44">
        <v>18</v>
      </c>
      <c r="T36" s="44">
        <v>19</v>
      </c>
      <c r="U36" s="44">
        <v>20</v>
      </c>
      <c r="V36" s="44">
        <v>21</v>
      </c>
      <c r="W36" s="44">
        <v>22</v>
      </c>
      <c r="X36" s="44">
        <v>23</v>
      </c>
      <c r="Y36" s="44">
        <v>24</v>
      </c>
      <c r="Z36" s="44">
        <v>25</v>
      </c>
      <c r="AA36" s="44">
        <v>26</v>
      </c>
      <c r="AB36" s="44">
        <v>27</v>
      </c>
      <c r="AC36" s="44">
        <v>28</v>
      </c>
      <c r="AD36" s="44">
        <v>29</v>
      </c>
      <c r="AE36" s="44">
        <v>30</v>
      </c>
      <c r="AF36" s="44">
        <v>31</v>
      </c>
      <c r="AG36" s="44">
        <v>32</v>
      </c>
      <c r="AH36" s="44">
        <v>33</v>
      </c>
      <c r="AI36" s="44">
        <v>34</v>
      </c>
      <c r="AJ36" s="44">
        <v>35</v>
      </c>
      <c r="AK36" s="44">
        <v>36</v>
      </c>
    </row>
    <row r="37" spans="1:37" x14ac:dyDescent="0.25">
      <c r="A37" s="43" t="s">
        <v>30</v>
      </c>
      <c r="B37" s="45" t="str">
        <f t="shared" ref="B37:AK37" si="9">MID($B4,B36,1)</f>
        <v>0</v>
      </c>
      <c r="C37" s="45" t="str">
        <f t="shared" si="9"/>
        <v>5</v>
      </c>
      <c r="D37" s="45" t="str">
        <f t="shared" si="9"/>
        <v>8</v>
      </c>
      <c r="E37" s="45" t="str">
        <f t="shared" si="9"/>
        <v>2</v>
      </c>
      <c r="F37" s="45" t="str">
        <f t="shared" si="9"/>
        <v>a</v>
      </c>
      <c r="G37" s="45" t="str">
        <f t="shared" si="9"/>
        <v>1</v>
      </c>
      <c r="H37" s="45" t="str">
        <f t="shared" si="9"/>
        <v>0</v>
      </c>
      <c r="I37" s="45" t="str">
        <f t="shared" si="9"/>
        <v>8</v>
      </c>
      <c r="J37" s="45" t="str">
        <f t="shared" si="9"/>
        <v>7</v>
      </c>
      <c r="K37" s="45" t="str">
        <f t="shared" si="9"/>
        <v>0</v>
      </c>
      <c r="L37" s="45" t="str">
        <f t="shared" si="9"/>
        <v>5</v>
      </c>
      <c r="M37" s="45" t="str">
        <f t="shared" si="9"/>
        <v>0</v>
      </c>
      <c r="N37" s="45" t="str">
        <f t="shared" si="9"/>
        <v>9</v>
      </c>
      <c r="O37" s="45" t="str">
        <f t="shared" si="9"/>
        <v>0</v>
      </c>
      <c r="P37" s="45" t="str">
        <f t="shared" si="9"/>
        <v>4</v>
      </c>
      <c r="Q37" s="45" t="str">
        <f t="shared" si="9"/>
        <v>b</v>
      </c>
      <c r="R37" s="45" t="str">
        <f t="shared" si="9"/>
        <v>3</v>
      </c>
      <c r="S37" s="45" t="str">
        <f t="shared" si="9"/>
        <v>1</v>
      </c>
      <c r="T37" s="45" t="str">
        <f t="shared" si="9"/>
        <v>1</v>
      </c>
      <c r="U37" s="45" t="str">
        <f t="shared" si="9"/>
        <v>4</v>
      </c>
      <c r="V37" s="45" t="str">
        <f t="shared" si="9"/>
        <v/>
      </c>
      <c r="W37" s="45" t="str">
        <f t="shared" si="9"/>
        <v/>
      </c>
      <c r="X37" s="45" t="str">
        <f t="shared" si="9"/>
        <v/>
      </c>
      <c r="Y37" s="45" t="str">
        <f t="shared" si="9"/>
        <v/>
      </c>
      <c r="Z37" s="45" t="str">
        <f t="shared" si="9"/>
        <v/>
      </c>
      <c r="AA37" s="45" t="str">
        <f t="shared" si="9"/>
        <v/>
      </c>
      <c r="AB37" s="45" t="str">
        <f t="shared" si="9"/>
        <v/>
      </c>
      <c r="AC37" s="45" t="str">
        <f t="shared" si="9"/>
        <v/>
      </c>
      <c r="AD37" s="45" t="str">
        <f t="shared" si="9"/>
        <v/>
      </c>
      <c r="AE37" s="45" t="str">
        <f t="shared" si="9"/>
        <v/>
      </c>
      <c r="AF37" s="45" t="str">
        <f t="shared" si="9"/>
        <v/>
      </c>
      <c r="AG37" s="45" t="str">
        <f t="shared" si="9"/>
        <v/>
      </c>
      <c r="AH37" s="45" t="str">
        <f t="shared" si="9"/>
        <v/>
      </c>
      <c r="AI37" s="45" t="str">
        <f t="shared" si="9"/>
        <v/>
      </c>
      <c r="AJ37" s="45" t="str">
        <f t="shared" si="9"/>
        <v/>
      </c>
      <c r="AK37" s="45" t="str">
        <f t="shared" si="9"/>
        <v/>
      </c>
    </row>
    <row r="38" spans="1:37" x14ac:dyDescent="0.25">
      <c r="A38" s="43" t="s">
        <v>31</v>
      </c>
      <c r="B38" s="44" t="str">
        <f t="shared" ref="B38:AK38" si="10">HEX2BIN(B37,4)</f>
        <v>0000</v>
      </c>
      <c r="C38" s="44" t="str">
        <f t="shared" si="10"/>
        <v>0101</v>
      </c>
      <c r="D38" s="44" t="str">
        <f t="shared" si="10"/>
        <v>1000</v>
      </c>
      <c r="E38" s="44" t="str">
        <f t="shared" si="10"/>
        <v>0010</v>
      </c>
      <c r="F38" s="44" t="str">
        <f t="shared" si="10"/>
        <v>1010</v>
      </c>
      <c r="G38" s="44" t="str">
        <f t="shared" si="10"/>
        <v>0001</v>
      </c>
      <c r="H38" s="44" t="str">
        <f t="shared" si="10"/>
        <v>0000</v>
      </c>
      <c r="I38" s="44" t="str">
        <f t="shared" si="10"/>
        <v>1000</v>
      </c>
      <c r="J38" s="44" t="str">
        <f t="shared" si="10"/>
        <v>0111</v>
      </c>
      <c r="K38" s="44" t="str">
        <f t="shared" si="10"/>
        <v>0000</v>
      </c>
      <c r="L38" s="44" t="str">
        <f t="shared" si="10"/>
        <v>0101</v>
      </c>
      <c r="M38" s="44" t="str">
        <f t="shared" si="10"/>
        <v>0000</v>
      </c>
      <c r="N38" s="44" t="str">
        <f t="shared" si="10"/>
        <v>1001</v>
      </c>
      <c r="O38" s="44" t="str">
        <f t="shared" si="10"/>
        <v>0000</v>
      </c>
      <c r="P38" s="44" t="str">
        <f t="shared" si="10"/>
        <v>0100</v>
      </c>
      <c r="Q38" s="44" t="str">
        <f t="shared" si="10"/>
        <v>1011</v>
      </c>
      <c r="R38" s="44" t="str">
        <f t="shared" si="10"/>
        <v>0011</v>
      </c>
      <c r="S38" s="44" t="str">
        <f t="shared" si="10"/>
        <v>0001</v>
      </c>
      <c r="T38" s="44" t="str">
        <f t="shared" si="10"/>
        <v>0001</v>
      </c>
      <c r="U38" s="44" t="str">
        <f t="shared" si="10"/>
        <v>0100</v>
      </c>
      <c r="V38" s="44" t="str">
        <f t="shared" si="10"/>
        <v>0000</v>
      </c>
      <c r="W38" s="44" t="str">
        <f t="shared" si="10"/>
        <v>0000</v>
      </c>
      <c r="X38" s="44" t="str">
        <f t="shared" si="10"/>
        <v>0000</v>
      </c>
      <c r="Y38" s="44" t="str">
        <f t="shared" si="10"/>
        <v>0000</v>
      </c>
      <c r="Z38" s="44" t="str">
        <f t="shared" si="10"/>
        <v>0000</v>
      </c>
      <c r="AA38" s="44" t="str">
        <f t="shared" si="10"/>
        <v>0000</v>
      </c>
      <c r="AB38" s="44" t="str">
        <f t="shared" si="10"/>
        <v>0000</v>
      </c>
      <c r="AC38" s="44" t="str">
        <f t="shared" si="10"/>
        <v>0000</v>
      </c>
      <c r="AD38" s="44" t="str">
        <f t="shared" si="10"/>
        <v>0000</v>
      </c>
      <c r="AE38" s="44" t="str">
        <f t="shared" si="10"/>
        <v>0000</v>
      </c>
      <c r="AF38" s="44" t="str">
        <f t="shared" si="10"/>
        <v>0000</v>
      </c>
      <c r="AG38" s="44" t="str">
        <f t="shared" si="10"/>
        <v>0000</v>
      </c>
      <c r="AH38" s="44" t="str">
        <f t="shared" si="10"/>
        <v>0000</v>
      </c>
      <c r="AI38" s="44" t="str">
        <f t="shared" si="10"/>
        <v>0000</v>
      </c>
      <c r="AJ38" s="44" t="str">
        <f t="shared" si="10"/>
        <v>0000</v>
      </c>
      <c r="AK38" s="44" t="str">
        <f t="shared" si="10"/>
        <v>0000</v>
      </c>
    </row>
    <row r="39" spans="1:37" x14ac:dyDescent="0.25">
      <c r="B39" s="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</row>
    <row r="40" spans="1:37" x14ac:dyDescent="0.25">
      <c r="A40" s="86" t="s">
        <v>32</v>
      </c>
      <c r="B40" s="86"/>
      <c r="C40" s="87" t="s">
        <v>33</v>
      </c>
      <c r="D40" s="87"/>
      <c r="E40" s="87"/>
      <c r="F40" s="88" t="s">
        <v>34</v>
      </c>
      <c r="G40" s="88"/>
      <c r="H40" s="87" t="s">
        <v>35</v>
      </c>
      <c r="I40" s="87"/>
      <c r="J40" s="87"/>
      <c r="K40" s="87"/>
      <c r="L40" s="87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</sheetData>
  <sheetProtection algorithmName="SHA-512" hashValue="7t1nWIy+wMS/IapERLnIXVUYBqGTjx/LzbTolfRdIslbEJfXDwneYrW8yFjWmyjyYSZsWTXH6yBTGbl/kafzjw==" saltValue="bE0Dosv7XnhnAVGOAGjs/Q==" spinCount="100000" sheet="1" objects="1" scenarios="1"/>
  <mergeCells count="18">
    <mergeCell ref="A32:L32"/>
    <mergeCell ref="A33:L33"/>
    <mergeCell ref="A34:L34"/>
    <mergeCell ref="A35:Y35"/>
    <mergeCell ref="A40:B40"/>
    <mergeCell ref="C40:E40"/>
    <mergeCell ref="F40:G40"/>
    <mergeCell ref="H40:L40"/>
    <mergeCell ref="A21:L21"/>
    <mergeCell ref="A29:L29"/>
    <mergeCell ref="A30:L30"/>
    <mergeCell ref="A31:L31"/>
    <mergeCell ref="A22:H22"/>
    <mergeCell ref="A1:Y1"/>
    <mergeCell ref="A2:M2"/>
    <mergeCell ref="A3:L3"/>
    <mergeCell ref="B4:L4"/>
    <mergeCell ref="B5:O5"/>
  </mergeCells>
  <hyperlinks>
    <hyperlink ref="A33" r:id="rId1" xr:uid="{00000000-0004-0000-0400-000000000000}"/>
    <hyperlink ref="A34" r:id="rId2" xr:uid="{00000000-0004-0000-0400-000001000000}"/>
    <hyperlink ref="C40" r:id="rId3" xr:uid="{00000000-0004-0000-0400-000002000000}"/>
    <hyperlink ref="H40" r:id="rId4" xr:uid="{00000000-0004-0000-0400-000003000000}"/>
    <hyperlink ref="K22" r:id="rId5" xr:uid="{C275BE6F-0CFE-435E-8B8D-4FB05E6D4F6D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ED89-6DE5-45E0-8670-470E14A5A892}">
  <sheetPr>
    <pageSetUpPr fitToPage="1"/>
  </sheetPr>
  <dimension ref="A1:AMJ45"/>
  <sheetViews>
    <sheetView zoomScale="120" zoomScaleNormal="120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24" style="1" customWidth="1"/>
    <col min="4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0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1024" ht="18.75" x14ac:dyDescent="0.25">
      <c r="A1" s="78" t="s">
        <v>38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</row>
    <row r="2" spans="1:1024" ht="34.5" customHeight="1" x14ac:dyDescent="0.25">
      <c r="A2" s="79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80" t="s">
        <v>39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3</v>
      </c>
      <c r="B4" s="81" t="s">
        <v>130</v>
      </c>
      <c r="C4" s="81"/>
      <c r="D4" s="81"/>
      <c r="E4" s="81"/>
      <c r="F4" s="81"/>
      <c r="G4" s="81"/>
      <c r="H4" s="81"/>
      <c r="I4" s="81"/>
      <c r="J4" s="81"/>
      <c r="K4" s="81"/>
      <c r="L4" s="81"/>
    </row>
    <row r="5" spans="1:1024" x14ac:dyDescent="0.25">
      <c r="A5" s="6" t="s">
        <v>4</v>
      </c>
      <c r="B5" s="82" t="str">
        <f>CONCATENATE(B40,C40,D40,E40,F40,G40,H40,I40,J40,K40,L40,M40,N40,O40,P40,Q40,R40,S40,T40,U40,V40,W40,X40,Y40,Z40,AA40,AB40,AC40,AD40,AE40,AF40,AG40,AH40,AI40,AJ40,AK40)</f>
        <v>000001000000001100000001111111011010001110010101000000000000000000000000000000000000000000000000000000000000000000000000000000000000000000000000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</row>
    <row r="6" spans="1:1024" x14ac:dyDescent="0.25">
      <c r="A6" s="6" t="s">
        <v>5</v>
      </c>
      <c r="B6" s="7">
        <v>1</v>
      </c>
      <c r="C6" s="8">
        <f t="shared" ref="C6:K6" si="0">B6+B13</f>
        <v>3</v>
      </c>
      <c r="D6" s="8">
        <f t="shared" si="0"/>
        <v>8</v>
      </c>
      <c r="E6" s="8">
        <f t="shared" si="0"/>
        <v>11</v>
      </c>
      <c r="F6" s="8">
        <f t="shared" si="0"/>
        <v>17</v>
      </c>
      <c r="G6" s="8">
        <f t="shared" si="0"/>
        <v>25</v>
      </c>
      <c r="H6" s="8">
        <f t="shared" si="0"/>
        <v>34</v>
      </c>
      <c r="I6" s="8">
        <f t="shared" si="0"/>
        <v>35</v>
      </c>
      <c r="J6" s="8">
        <f t="shared" si="0"/>
        <v>42</v>
      </c>
      <c r="K6" s="8">
        <f t="shared" si="0"/>
        <v>49</v>
      </c>
      <c r="AMD6"/>
      <c r="AME6"/>
      <c r="AMF6"/>
      <c r="AMG6"/>
      <c r="AMH6"/>
      <c r="AMI6"/>
      <c r="AMJ6"/>
    </row>
    <row r="7" spans="1:1024" ht="45" x14ac:dyDescent="0.25">
      <c r="A7" s="6" t="s">
        <v>6</v>
      </c>
      <c r="B7" s="10" t="s">
        <v>40</v>
      </c>
      <c r="C7" s="50" t="s">
        <v>102</v>
      </c>
      <c r="D7" s="50" t="s">
        <v>103</v>
      </c>
      <c r="E7" s="50" t="s">
        <v>104</v>
      </c>
      <c r="F7" s="50" t="s">
        <v>105</v>
      </c>
      <c r="G7" s="50" t="s">
        <v>120</v>
      </c>
      <c r="H7" s="50" t="s">
        <v>121</v>
      </c>
      <c r="I7" s="50" t="s">
        <v>122</v>
      </c>
      <c r="J7" s="50" t="s">
        <v>123</v>
      </c>
      <c r="K7" s="9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6" t="s">
        <v>8</v>
      </c>
      <c r="B8" s="12" t="str">
        <f t="shared" ref="B8:J8" si="1">MID($B5,B6,B13)</f>
        <v>00</v>
      </c>
      <c r="C8" s="12" t="str">
        <f t="shared" si="1"/>
        <v>00010</v>
      </c>
      <c r="D8" s="12" t="str">
        <f t="shared" si="1"/>
        <v>000</v>
      </c>
      <c r="E8" s="12" t="str">
        <f t="shared" si="1"/>
        <v>000011</v>
      </c>
      <c r="F8" s="12" t="str">
        <f t="shared" si="1"/>
        <v>00000001</v>
      </c>
      <c r="G8" s="12" t="str">
        <f t="shared" si="1"/>
        <v>111111011</v>
      </c>
      <c r="H8" s="12" t="str">
        <f t="shared" si="1"/>
        <v>0</v>
      </c>
      <c r="I8" s="12" t="str">
        <f t="shared" si="1"/>
        <v>1000111</v>
      </c>
      <c r="J8" s="12" t="str">
        <f t="shared" si="1"/>
        <v>0010101</v>
      </c>
      <c r="K8" s="9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6" t="s">
        <v>9</v>
      </c>
      <c r="B9" s="12">
        <f>BIN2DEC(B8)</f>
        <v>0</v>
      </c>
      <c r="C9" s="12">
        <f ca="1">SUMPRODUCT(--MID(C8,LEN(C8)+1-ROW(INDIRECT("1:"&amp;LEN(C8))),1),(2^(ROW(INDIRECT("1:"&amp;LEN(C8)))-1)))</f>
        <v>2</v>
      </c>
      <c r="D9" s="12">
        <f t="shared" ref="D9:J9" ca="1" si="2">SUMPRODUCT(--MID(D8,LEN(D8)+1-ROW(INDIRECT("1:"&amp;LEN(D8))),1),(2^(ROW(INDIRECT("1:"&amp;LEN(D8)))-1)))</f>
        <v>0</v>
      </c>
      <c r="E9" s="12">
        <f t="shared" ca="1" si="2"/>
        <v>3</v>
      </c>
      <c r="F9" s="12">
        <f t="shared" ca="1" si="2"/>
        <v>1</v>
      </c>
      <c r="G9" s="12">
        <f t="shared" ca="1" si="2"/>
        <v>507</v>
      </c>
      <c r="H9" s="12">
        <f t="shared" ca="1" si="2"/>
        <v>0</v>
      </c>
      <c r="I9" s="12">
        <f t="shared" ca="1" si="2"/>
        <v>71</v>
      </c>
      <c r="J9" s="12">
        <f t="shared" ca="1" si="2"/>
        <v>21</v>
      </c>
      <c r="K9" s="9"/>
      <c r="ALZ9"/>
      <c r="AMA9"/>
      <c r="AMB9"/>
      <c r="AMC9"/>
      <c r="AMD9"/>
      <c r="AME9"/>
      <c r="AMF9"/>
      <c r="AMG9"/>
      <c r="AMH9"/>
      <c r="AMI9"/>
      <c r="AMJ9"/>
    </row>
    <row r="10" spans="1:1024" ht="15.75" thickBot="1" x14ac:dyDescent="0.3">
      <c r="A10" s="13" t="s">
        <v>10</v>
      </c>
      <c r="B10" s="14">
        <f>B9</f>
        <v>0</v>
      </c>
      <c r="C10" s="14">
        <f t="shared" ref="C10:J10" ca="1" si="3">C9*C12+C15</f>
        <v>2</v>
      </c>
      <c r="D10" s="14">
        <f t="shared" ca="1" si="3"/>
        <v>0</v>
      </c>
      <c r="E10" s="14">
        <f t="shared" ca="1" si="3"/>
        <v>3</v>
      </c>
      <c r="F10" s="14">
        <f t="shared" ca="1" si="3"/>
        <v>1</v>
      </c>
      <c r="G10" s="76">
        <f ca="1">G9*G12+G15</f>
        <v>60840</v>
      </c>
      <c r="H10" s="14">
        <f t="shared" ca="1" si="3"/>
        <v>0</v>
      </c>
      <c r="I10" s="14">
        <f t="shared" ca="1" si="3"/>
        <v>71</v>
      </c>
      <c r="J10" s="14">
        <f t="shared" ca="1" si="3"/>
        <v>21</v>
      </c>
      <c r="K10" s="15" t="s">
        <v>11</v>
      </c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16" t="s">
        <v>12</v>
      </c>
      <c r="B11" s="17" t="s">
        <v>13</v>
      </c>
      <c r="C11" s="17" t="s">
        <v>17</v>
      </c>
      <c r="D11" s="17" t="s">
        <v>17</v>
      </c>
      <c r="E11" s="17" t="s">
        <v>17</v>
      </c>
      <c r="F11" s="17" t="s">
        <v>17</v>
      </c>
      <c r="G11" s="17" t="s">
        <v>16</v>
      </c>
      <c r="H11" s="17" t="s">
        <v>17</v>
      </c>
      <c r="I11" s="17" t="s">
        <v>66</v>
      </c>
      <c r="J11" s="17" t="s">
        <v>66</v>
      </c>
      <c r="K11" s="19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20" t="s">
        <v>18</v>
      </c>
      <c r="B12" s="21">
        <v>1</v>
      </c>
      <c r="C12" s="21">
        <v>1</v>
      </c>
      <c r="D12" s="21">
        <v>1</v>
      </c>
      <c r="E12" s="21">
        <v>1</v>
      </c>
      <c r="F12" s="21">
        <v>1</v>
      </c>
      <c r="G12" s="21">
        <v>120</v>
      </c>
      <c r="H12" s="21">
        <v>1</v>
      </c>
      <c r="I12" s="21">
        <v>1</v>
      </c>
      <c r="J12" s="21">
        <v>1</v>
      </c>
      <c r="K12" s="2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1" customFormat="1" x14ac:dyDescent="0.25">
      <c r="A13" s="23" t="s">
        <v>19</v>
      </c>
      <c r="B13" s="24">
        <v>2</v>
      </c>
      <c r="C13" s="25">
        <v>5</v>
      </c>
      <c r="D13" s="25">
        <v>3</v>
      </c>
      <c r="E13" s="25">
        <v>6</v>
      </c>
      <c r="F13" s="25">
        <v>8</v>
      </c>
      <c r="G13" s="25">
        <v>9</v>
      </c>
      <c r="H13" s="25">
        <v>1</v>
      </c>
      <c r="I13" s="25">
        <v>7</v>
      </c>
      <c r="J13" s="25">
        <v>7</v>
      </c>
      <c r="K13" s="26">
        <f>SUM(B13:J13)</f>
        <v>48</v>
      </c>
      <c r="L13" s="27"/>
      <c r="M13" s="27"/>
      <c r="N13" s="27"/>
      <c r="O13" s="27"/>
      <c r="P13" s="27"/>
    </row>
    <row r="14" spans="1:1024" s="32" customFormat="1" x14ac:dyDescent="0.25">
      <c r="A14" s="28" t="s">
        <v>20</v>
      </c>
      <c r="B14" s="29">
        <f t="shared" ref="B14:J14" si="4">2^B13</f>
        <v>4</v>
      </c>
      <c r="C14" s="29">
        <f t="shared" si="4"/>
        <v>32</v>
      </c>
      <c r="D14" s="29">
        <f t="shared" si="4"/>
        <v>8</v>
      </c>
      <c r="E14" s="29">
        <f t="shared" si="4"/>
        <v>64</v>
      </c>
      <c r="F14" s="29">
        <f t="shared" si="4"/>
        <v>256</v>
      </c>
      <c r="G14" s="29">
        <f t="shared" si="4"/>
        <v>512</v>
      </c>
      <c r="H14" s="29">
        <f t="shared" si="4"/>
        <v>2</v>
      </c>
      <c r="I14" s="29">
        <f t="shared" si="4"/>
        <v>128</v>
      </c>
      <c r="J14" s="29">
        <f t="shared" si="4"/>
        <v>128</v>
      </c>
      <c r="K14" s="30"/>
      <c r="L14" s="31"/>
      <c r="M14" s="31"/>
      <c r="N14" s="31"/>
      <c r="O14" s="31"/>
      <c r="P14" s="31"/>
    </row>
    <row r="15" spans="1:1024" x14ac:dyDescent="0.25">
      <c r="A15" s="20" t="s">
        <v>21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2"/>
      <c r="AMF15"/>
      <c r="AMG15"/>
      <c r="AMH15"/>
      <c r="AMI15"/>
      <c r="AMJ15"/>
    </row>
    <row r="16" spans="1:1024" s="32" customFormat="1" x14ac:dyDescent="0.25">
      <c r="A16" s="28" t="s">
        <v>22</v>
      </c>
      <c r="B16" s="33">
        <f t="shared" ref="B16:J16" si="5">(B14-1)*B12+B15</f>
        <v>3</v>
      </c>
      <c r="C16" s="33">
        <f t="shared" si="5"/>
        <v>31</v>
      </c>
      <c r="D16" s="33">
        <f t="shared" si="5"/>
        <v>7</v>
      </c>
      <c r="E16" s="33">
        <f t="shared" si="5"/>
        <v>63</v>
      </c>
      <c r="F16" s="33">
        <f t="shared" si="5"/>
        <v>255</v>
      </c>
      <c r="G16" s="33">
        <f t="shared" si="5"/>
        <v>61320</v>
      </c>
      <c r="H16" s="33">
        <f t="shared" si="5"/>
        <v>1</v>
      </c>
      <c r="I16" s="33">
        <f t="shared" si="5"/>
        <v>127</v>
      </c>
      <c r="J16" s="33">
        <f t="shared" si="5"/>
        <v>127</v>
      </c>
      <c r="K16" s="30"/>
    </row>
    <row r="17" spans="1:1024" x14ac:dyDescent="0.25">
      <c r="A17" s="20" t="s">
        <v>23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2"/>
      <c r="AMF17"/>
      <c r="AMG17"/>
      <c r="AMH17"/>
      <c r="AMI17"/>
      <c r="AMJ17"/>
    </row>
    <row r="18" spans="1:1024" ht="15.75" thickBot="1" x14ac:dyDescent="0.3">
      <c r="A18" s="34" t="s">
        <v>24</v>
      </c>
      <c r="B18" s="35">
        <v>1</v>
      </c>
      <c r="C18" s="35">
        <v>31</v>
      </c>
      <c r="D18" s="35">
        <v>7</v>
      </c>
      <c r="E18" s="35">
        <v>63</v>
      </c>
      <c r="F18" s="35">
        <v>255</v>
      </c>
      <c r="G18" s="35">
        <v>0</v>
      </c>
      <c r="H18" s="35">
        <v>0</v>
      </c>
      <c r="I18" s="35">
        <v>0</v>
      </c>
      <c r="J18" s="35">
        <v>0</v>
      </c>
      <c r="K18" s="52">
        <f>K13/8</f>
        <v>6</v>
      </c>
      <c r="AMF18"/>
      <c r="AMG18"/>
      <c r="AMH18"/>
      <c r="AMI18"/>
      <c r="AMJ18"/>
    </row>
    <row r="19" spans="1:1024" x14ac:dyDescent="0.25">
      <c r="A19" s="37" t="s">
        <v>25</v>
      </c>
      <c r="B19" s="37" t="str">
        <f t="shared" ref="B19:J19" si="6">IF(B16&gt;=B18,"OK","ERROR")</f>
        <v>OK</v>
      </c>
      <c r="C19" s="37" t="str">
        <f t="shared" si="6"/>
        <v>OK</v>
      </c>
      <c r="D19" s="37" t="str">
        <f t="shared" si="6"/>
        <v>OK</v>
      </c>
      <c r="E19" s="37" t="str">
        <f t="shared" si="6"/>
        <v>OK</v>
      </c>
      <c r="F19" s="37" t="str">
        <f t="shared" si="6"/>
        <v>OK</v>
      </c>
      <c r="G19" s="37" t="str">
        <f t="shared" si="6"/>
        <v>OK</v>
      </c>
      <c r="H19" s="37" t="str">
        <f t="shared" si="6"/>
        <v>OK</v>
      </c>
      <c r="I19" s="37" t="str">
        <f t="shared" si="6"/>
        <v>OK</v>
      </c>
      <c r="J19" s="37" t="str">
        <f t="shared" si="6"/>
        <v>OK</v>
      </c>
      <c r="K19" s="38"/>
      <c r="AMF19"/>
      <c r="AMG19"/>
      <c r="AMH19"/>
      <c r="AMI19"/>
      <c r="AMJ19"/>
    </row>
    <row r="20" spans="1:1024" x14ac:dyDescent="0.25">
      <c r="A20" s="39" t="s">
        <v>26</v>
      </c>
      <c r="B20" s="39">
        <f>B10</f>
        <v>0</v>
      </c>
      <c r="C20" s="39" t="str">
        <f ca="1">IF(OR(C10&gt;4,C10&lt;0),"BAD HW TYPE",IF(C10=0,"TEST",IF(C10=1,"MeteoHelix",IF(C10=2,"MeteoWind",IF(C10=3,"MeteoRain",IF(C10=4,"MeteoAG","ERROR"))))))</f>
        <v>MeteoWind</v>
      </c>
      <c r="D20" s="39">
        <f t="shared" ref="D20:J20" ca="1" si="7">D10</f>
        <v>0</v>
      </c>
      <c r="E20" s="39">
        <f t="shared" ca="1" si="7"/>
        <v>3</v>
      </c>
      <c r="F20" s="39">
        <f t="shared" ca="1" si="7"/>
        <v>1</v>
      </c>
      <c r="G20" s="39">
        <f t="shared" ca="1" si="7"/>
        <v>60840</v>
      </c>
      <c r="H20" s="39">
        <f t="shared" ca="1" si="7"/>
        <v>0</v>
      </c>
      <c r="I20" s="39">
        <f t="shared" ca="1" si="7"/>
        <v>71</v>
      </c>
      <c r="J20" s="39">
        <f t="shared" ca="1" si="7"/>
        <v>21</v>
      </c>
      <c r="AMF20"/>
      <c r="AMG20"/>
      <c r="AMH20"/>
      <c r="AMI20"/>
      <c r="AMJ20"/>
    </row>
    <row r="21" spans="1:1024" x14ac:dyDescent="0.25">
      <c r="A21" s="39"/>
      <c r="B21" s="39"/>
      <c r="C21" s="39"/>
      <c r="D21" s="39">
        <f ca="1">IF(LEN(D20)&gt;1,"ERR",D20)</f>
        <v>0</v>
      </c>
      <c r="E21" s="39" t="str">
        <f ca="1">IF(LEN(E20)&gt;2,"ERR",IF(LEN(E20)=2,E20,IF(LEN(E20)=1,CONCATENATE("0",E20),)))</f>
        <v>03</v>
      </c>
      <c r="F21" s="39" t="str">
        <f ca="1">IF(LEN(F20)&gt;3,"ERR",IF(LEN(F20)=3,F20,IF(LEN(F20)=1,CONCATENATE("00",F20),IF(LEN(F20)=2,CONCATENATE("0",F20)))))</f>
        <v>001</v>
      </c>
      <c r="G21" s="39"/>
      <c r="H21" s="39"/>
      <c r="I21" s="39"/>
      <c r="J21" s="39"/>
      <c r="K21" s="39"/>
      <c r="L21" s="39"/>
      <c r="M21" s="39"/>
      <c r="N21" s="39"/>
      <c r="O21" s="39"/>
    </row>
    <row r="22" spans="1:1024" x14ac:dyDescent="0.25">
      <c r="A22" s="39" t="s">
        <v>118</v>
      </c>
      <c r="B22" s="39"/>
      <c r="C22" s="39" t="str">
        <f ca="1">CONCATENATE(D21,".",E21,".",F21)</f>
        <v>0.03.001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1:1024" s="40" customFormat="1" x14ac:dyDescent="0.25">
      <c r="A23" s="77" t="s">
        <v>124</v>
      </c>
      <c r="B23" s="77"/>
      <c r="C23" s="77"/>
      <c r="D23" s="77"/>
      <c r="E23" s="77"/>
      <c r="F23" s="77"/>
      <c r="G23" s="77"/>
      <c r="H23" s="77"/>
      <c r="J23" s="60"/>
      <c r="K23" s="59"/>
      <c r="L23" s="49"/>
    </row>
    <row r="24" spans="1:1024" s="40" customFormat="1" x14ac:dyDescent="0.25">
      <c r="A24" s="49" t="s">
        <v>107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</row>
    <row r="25" spans="1:1024" s="40" customFormat="1" x14ac:dyDescent="0.25">
      <c r="A25" s="49" t="s">
        <v>106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</row>
    <row r="26" spans="1:1024" s="40" customFormat="1" x14ac:dyDescent="0.25">
      <c r="A26" s="49" t="s">
        <v>125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</row>
    <row r="27" spans="1:1024" s="40" customFormat="1" x14ac:dyDescent="0.25">
      <c r="A27" s="49" t="s">
        <v>126</v>
      </c>
      <c r="B27" s="49" t="s">
        <v>127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</row>
    <row r="28" spans="1:1024" s="40" customFormat="1" x14ac:dyDescent="0.25">
      <c r="A28" s="49" t="s">
        <v>132</v>
      </c>
      <c r="B28" s="49" t="s">
        <v>131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</row>
    <row r="29" spans="1:1024" s="40" customFormat="1" x14ac:dyDescent="0.25">
      <c r="A29" s="49" t="s">
        <v>122</v>
      </c>
      <c r="B29" s="49" t="s">
        <v>128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</row>
    <row r="30" spans="1:1024" s="40" customFormat="1" x14ac:dyDescent="0.25">
      <c r="A30" s="49" t="s">
        <v>123</v>
      </c>
      <c r="B30" s="40" t="s">
        <v>129</v>
      </c>
    </row>
    <row r="31" spans="1:1024" s="40" customFormat="1" x14ac:dyDescent="0.2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1:1024" s="40" customFormat="1" x14ac:dyDescent="0.2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1:1024" s="40" customFormat="1" x14ac:dyDescent="0.2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1:1024" s="41" customFormat="1" x14ac:dyDescent="0.25">
      <c r="A34" s="84" t="s">
        <v>27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</row>
    <row r="35" spans="1:1024" x14ac:dyDescent="0.25">
      <c r="A35" s="91" t="s">
        <v>57</v>
      </c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42"/>
      <c r="N35" s="42"/>
      <c r="O35" s="42"/>
      <c r="P35" s="42"/>
      <c r="Q35" s="42"/>
      <c r="R35" s="2"/>
    </row>
    <row r="36" spans="1:1024" x14ac:dyDescent="0.25">
      <c r="A36" s="91" t="s">
        <v>58</v>
      </c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42"/>
      <c r="N36" s="42"/>
      <c r="O36" s="42"/>
      <c r="P36" s="42"/>
      <c r="Q36" s="42"/>
      <c r="R36" s="2"/>
    </row>
    <row r="37" spans="1:1024" x14ac:dyDescent="0.25">
      <c r="A37" s="85" t="s">
        <v>28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</row>
    <row r="38" spans="1:1024" x14ac:dyDescent="0.25">
      <c r="A38" s="43" t="s">
        <v>29</v>
      </c>
      <c r="B38" s="44">
        <v>1</v>
      </c>
      <c r="C38" s="44">
        <v>2</v>
      </c>
      <c r="D38" s="44">
        <v>3</v>
      </c>
      <c r="E38" s="44">
        <v>4</v>
      </c>
      <c r="F38" s="44">
        <v>5</v>
      </c>
      <c r="G38" s="44">
        <v>6</v>
      </c>
      <c r="H38" s="44">
        <v>7</v>
      </c>
      <c r="I38" s="44">
        <v>8</v>
      </c>
      <c r="J38" s="44">
        <v>9</v>
      </c>
      <c r="K38" s="44">
        <v>10</v>
      </c>
      <c r="L38" s="44">
        <v>11</v>
      </c>
      <c r="M38" s="44">
        <v>12</v>
      </c>
      <c r="N38" s="44">
        <v>13</v>
      </c>
      <c r="O38" s="44">
        <v>14</v>
      </c>
      <c r="P38" s="44">
        <v>15</v>
      </c>
      <c r="Q38" s="44">
        <v>16</v>
      </c>
      <c r="R38" s="44">
        <v>17</v>
      </c>
      <c r="S38" s="44">
        <v>18</v>
      </c>
      <c r="T38" s="44">
        <v>19</v>
      </c>
      <c r="U38" s="44">
        <v>20</v>
      </c>
      <c r="V38" s="44">
        <v>21</v>
      </c>
      <c r="W38" s="44">
        <v>22</v>
      </c>
      <c r="X38" s="44">
        <v>23</v>
      </c>
      <c r="Y38" s="44">
        <v>24</v>
      </c>
      <c r="Z38" s="44">
        <v>25</v>
      </c>
      <c r="AA38" s="44">
        <v>26</v>
      </c>
      <c r="AB38" s="44">
        <v>27</v>
      </c>
      <c r="AC38" s="44">
        <v>28</v>
      </c>
      <c r="AD38" s="44">
        <v>29</v>
      </c>
      <c r="AE38" s="44">
        <v>30</v>
      </c>
      <c r="AF38" s="44">
        <v>31</v>
      </c>
      <c r="AG38" s="44">
        <v>32</v>
      </c>
      <c r="AH38" s="44">
        <v>33</v>
      </c>
      <c r="AI38" s="44">
        <v>34</v>
      </c>
      <c r="AJ38" s="44">
        <v>35</v>
      </c>
      <c r="AK38" s="44">
        <v>36</v>
      </c>
    </row>
    <row r="39" spans="1:1024" x14ac:dyDescent="0.25">
      <c r="A39" s="43" t="s">
        <v>30</v>
      </c>
      <c r="B39" s="45" t="str">
        <f t="shared" ref="B39:AK39" si="8">MID($B4,B38,1)</f>
        <v>0</v>
      </c>
      <c r="C39" s="45" t="str">
        <f t="shared" si="8"/>
        <v>4</v>
      </c>
      <c r="D39" s="45" t="str">
        <f t="shared" si="8"/>
        <v>0</v>
      </c>
      <c r="E39" s="45" t="str">
        <f t="shared" si="8"/>
        <v>3</v>
      </c>
      <c r="F39" s="45" t="str">
        <f t="shared" si="8"/>
        <v>0</v>
      </c>
      <c r="G39" s="45" t="str">
        <f t="shared" si="8"/>
        <v>1</v>
      </c>
      <c r="H39" s="45" t="str">
        <f t="shared" si="8"/>
        <v>F</v>
      </c>
      <c r="I39" s="45" t="str">
        <f t="shared" si="8"/>
        <v>D</v>
      </c>
      <c r="J39" s="45" t="str">
        <f t="shared" si="8"/>
        <v>A</v>
      </c>
      <c r="K39" s="45" t="str">
        <f t="shared" si="8"/>
        <v>3</v>
      </c>
      <c r="L39" s="45" t="str">
        <f t="shared" si="8"/>
        <v>9</v>
      </c>
      <c r="M39" s="45" t="str">
        <f t="shared" si="8"/>
        <v>5</v>
      </c>
      <c r="N39" s="45" t="str">
        <f t="shared" si="8"/>
        <v/>
      </c>
      <c r="O39" s="45" t="str">
        <f t="shared" si="8"/>
        <v/>
      </c>
      <c r="P39" s="45" t="str">
        <f t="shared" si="8"/>
        <v/>
      </c>
      <c r="Q39" s="45" t="str">
        <f t="shared" si="8"/>
        <v/>
      </c>
      <c r="R39" s="45" t="str">
        <f t="shared" si="8"/>
        <v/>
      </c>
      <c r="S39" s="45" t="str">
        <f t="shared" si="8"/>
        <v/>
      </c>
      <c r="T39" s="45" t="str">
        <f t="shared" si="8"/>
        <v/>
      </c>
      <c r="U39" s="45" t="str">
        <f t="shared" si="8"/>
        <v/>
      </c>
      <c r="V39" s="45" t="str">
        <f t="shared" si="8"/>
        <v/>
      </c>
      <c r="W39" s="45" t="str">
        <f t="shared" si="8"/>
        <v/>
      </c>
      <c r="X39" s="45" t="str">
        <f t="shared" si="8"/>
        <v/>
      </c>
      <c r="Y39" s="45" t="str">
        <f t="shared" si="8"/>
        <v/>
      </c>
      <c r="Z39" s="45" t="str">
        <f t="shared" si="8"/>
        <v/>
      </c>
      <c r="AA39" s="45" t="str">
        <f t="shared" si="8"/>
        <v/>
      </c>
      <c r="AB39" s="45" t="str">
        <f t="shared" si="8"/>
        <v/>
      </c>
      <c r="AC39" s="45" t="str">
        <f t="shared" si="8"/>
        <v/>
      </c>
      <c r="AD39" s="45" t="str">
        <f t="shared" si="8"/>
        <v/>
      </c>
      <c r="AE39" s="45" t="str">
        <f t="shared" si="8"/>
        <v/>
      </c>
      <c r="AF39" s="45" t="str">
        <f t="shared" si="8"/>
        <v/>
      </c>
      <c r="AG39" s="45" t="str">
        <f t="shared" si="8"/>
        <v/>
      </c>
      <c r="AH39" s="45" t="str">
        <f t="shared" si="8"/>
        <v/>
      </c>
      <c r="AI39" s="45" t="str">
        <f t="shared" si="8"/>
        <v/>
      </c>
      <c r="AJ39" s="45" t="str">
        <f t="shared" si="8"/>
        <v/>
      </c>
      <c r="AK39" s="45" t="str">
        <f t="shared" si="8"/>
        <v/>
      </c>
    </row>
    <row r="40" spans="1:1024" x14ac:dyDescent="0.25">
      <c r="A40" s="43" t="s">
        <v>31</v>
      </c>
      <c r="B40" s="44" t="str">
        <f t="shared" ref="B40:AK40" si="9">HEX2BIN(B39,4)</f>
        <v>0000</v>
      </c>
      <c r="C40" s="44" t="str">
        <f t="shared" si="9"/>
        <v>0100</v>
      </c>
      <c r="D40" s="44" t="str">
        <f t="shared" si="9"/>
        <v>0000</v>
      </c>
      <c r="E40" s="44" t="str">
        <f t="shared" si="9"/>
        <v>0011</v>
      </c>
      <c r="F40" s="44" t="str">
        <f t="shared" si="9"/>
        <v>0000</v>
      </c>
      <c r="G40" s="44" t="str">
        <f t="shared" si="9"/>
        <v>0001</v>
      </c>
      <c r="H40" s="44" t="str">
        <f t="shared" si="9"/>
        <v>1111</v>
      </c>
      <c r="I40" s="44" t="str">
        <f t="shared" si="9"/>
        <v>1101</v>
      </c>
      <c r="J40" s="44" t="str">
        <f t="shared" si="9"/>
        <v>1010</v>
      </c>
      <c r="K40" s="44" t="str">
        <f t="shared" si="9"/>
        <v>0011</v>
      </c>
      <c r="L40" s="44" t="str">
        <f t="shared" si="9"/>
        <v>1001</v>
      </c>
      <c r="M40" s="44" t="str">
        <f t="shared" si="9"/>
        <v>0101</v>
      </c>
      <c r="N40" s="44" t="str">
        <f t="shared" si="9"/>
        <v>0000</v>
      </c>
      <c r="O40" s="44" t="str">
        <f t="shared" si="9"/>
        <v>0000</v>
      </c>
      <c r="P40" s="44" t="str">
        <f t="shared" si="9"/>
        <v>0000</v>
      </c>
      <c r="Q40" s="44" t="str">
        <f t="shared" si="9"/>
        <v>0000</v>
      </c>
      <c r="R40" s="44" t="str">
        <f t="shared" si="9"/>
        <v>0000</v>
      </c>
      <c r="S40" s="44" t="str">
        <f t="shared" si="9"/>
        <v>0000</v>
      </c>
      <c r="T40" s="44" t="str">
        <f t="shared" si="9"/>
        <v>0000</v>
      </c>
      <c r="U40" s="44" t="str">
        <f t="shared" si="9"/>
        <v>0000</v>
      </c>
      <c r="V40" s="44" t="str">
        <f t="shared" si="9"/>
        <v>0000</v>
      </c>
      <c r="W40" s="44" t="str">
        <f t="shared" si="9"/>
        <v>0000</v>
      </c>
      <c r="X40" s="44" t="str">
        <f t="shared" si="9"/>
        <v>0000</v>
      </c>
      <c r="Y40" s="44" t="str">
        <f t="shared" si="9"/>
        <v>0000</v>
      </c>
      <c r="Z40" s="44" t="str">
        <f t="shared" si="9"/>
        <v>0000</v>
      </c>
      <c r="AA40" s="44" t="str">
        <f t="shared" si="9"/>
        <v>0000</v>
      </c>
      <c r="AB40" s="44" t="str">
        <f t="shared" si="9"/>
        <v>0000</v>
      </c>
      <c r="AC40" s="44" t="str">
        <f t="shared" si="9"/>
        <v>0000</v>
      </c>
      <c r="AD40" s="44" t="str">
        <f t="shared" si="9"/>
        <v>0000</v>
      </c>
      <c r="AE40" s="44" t="str">
        <f t="shared" si="9"/>
        <v>0000</v>
      </c>
      <c r="AF40" s="44" t="str">
        <f t="shared" si="9"/>
        <v>0000</v>
      </c>
      <c r="AG40" s="44" t="str">
        <f t="shared" si="9"/>
        <v>0000</v>
      </c>
      <c r="AH40" s="44" t="str">
        <f t="shared" si="9"/>
        <v>0000</v>
      </c>
      <c r="AI40" s="44" t="str">
        <f t="shared" si="9"/>
        <v>0000</v>
      </c>
      <c r="AJ40" s="44" t="str">
        <f t="shared" si="9"/>
        <v>0000</v>
      </c>
      <c r="AK40" s="44" t="str">
        <f t="shared" si="9"/>
        <v>0000</v>
      </c>
    </row>
    <row r="41" spans="1:1024" x14ac:dyDescent="0.25">
      <c r="B41" s="1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</row>
    <row r="42" spans="1:1024" x14ac:dyDescent="0.25">
      <c r="A42" s="86" t="s">
        <v>32</v>
      </c>
      <c r="B42" s="86"/>
      <c r="C42" s="87" t="s">
        <v>33</v>
      </c>
      <c r="D42" s="87"/>
      <c r="E42" s="87"/>
      <c r="F42" s="88" t="s">
        <v>34</v>
      </c>
      <c r="G42" s="88"/>
      <c r="H42" s="87" t="s">
        <v>35</v>
      </c>
      <c r="I42" s="87"/>
      <c r="J42" s="87"/>
      <c r="K42" s="87"/>
      <c r="L42" s="87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1024" x14ac:dyDescent="0.25">
      <c r="B43" s="1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B44" s="1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B45" s="1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</sheetData>
  <sheetProtection algorithmName="SHA-512" hashValue="Zh624MmLbOBfRuNfz8okpD/DqUnnqAGphSY7D6d5mOC4yYVehzh+YcHmXyn6bKSXR/1jYVll9QCSUV5SgvNzow==" saltValue="2ikLrXvZ0EB+huWM6kFlKQ==" spinCount="100000" sheet="1" objects="1" scenarios="1"/>
  <mergeCells count="17">
    <mergeCell ref="A35:L35"/>
    <mergeCell ref="A1:Y1"/>
    <mergeCell ref="A2:M2"/>
    <mergeCell ref="A3:L3"/>
    <mergeCell ref="B4:L4"/>
    <mergeCell ref="B5:O5"/>
    <mergeCell ref="A23:H23"/>
    <mergeCell ref="A31:L31"/>
    <mergeCell ref="A32:L32"/>
    <mergeCell ref="A33:L33"/>
    <mergeCell ref="A34:L34"/>
    <mergeCell ref="A36:L36"/>
    <mergeCell ref="A37:Y37"/>
    <mergeCell ref="A42:B42"/>
    <mergeCell ref="C42:E42"/>
    <mergeCell ref="F42:G42"/>
    <mergeCell ref="H42:L42"/>
  </mergeCells>
  <phoneticPr fontId="26" type="noConversion"/>
  <hyperlinks>
    <hyperlink ref="A35" r:id="rId1" xr:uid="{5DEB37A7-C9B2-4884-9B5D-90176FAD8012}"/>
    <hyperlink ref="A36" r:id="rId2" xr:uid="{F44B3637-8185-47EE-99C4-B641FC288194}"/>
    <hyperlink ref="C42" r:id="rId3" xr:uid="{287E0DF0-1B5C-462D-9C0E-D71917A43319}"/>
    <hyperlink ref="H42" r:id="rId4" xr:uid="{F8B267A2-9AC1-467C-B1B2-2AE16791E002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E5"/>
  <sheetViews>
    <sheetView zoomScaleNormal="100" workbookViewId="0"/>
  </sheetViews>
  <sheetFormatPr defaultColWidth="8.5703125" defaultRowHeight="15" x14ac:dyDescent="0.25"/>
  <sheetData>
    <row r="1" spans="3:5" x14ac:dyDescent="0.25">
      <c r="C1" t="s">
        <v>59</v>
      </c>
      <c r="D1" t="s">
        <v>60</v>
      </c>
      <c r="E1" t="s">
        <v>61</v>
      </c>
    </row>
    <row r="2" spans="3:5" x14ac:dyDescent="0.25">
      <c r="C2" t="s">
        <v>62</v>
      </c>
    </row>
    <row r="3" spans="3:5" x14ac:dyDescent="0.25">
      <c r="C3" t="s">
        <v>63</v>
      </c>
    </row>
    <row r="4" spans="3:5" x14ac:dyDescent="0.25">
      <c r="C4" t="s">
        <v>64</v>
      </c>
    </row>
    <row r="5" spans="3:5" x14ac:dyDescent="0.25">
      <c r="C5" t="s">
        <v>65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1s+3sGUST LoRa MeteoWind 12byte</vt:lpstr>
      <vt:lpstr>LoRa MeteoWind Alarm 6byte</vt:lpstr>
      <vt:lpstr>MW0S service message</vt:lpstr>
      <vt:lpstr>MW1S service message</vt:lpstr>
      <vt:lpstr>_SSC</vt:lpstr>
      <vt:lpstr>'1s+3sGUST LoRa MeteoWind 12byte'!Print_Area</vt:lpstr>
      <vt:lpstr>'LoRa MeteoWind Alarm 6byte'!Print_Area</vt:lpstr>
      <vt:lpstr>'MW0S service message'!Print_Area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baranij</dc:creator>
  <dc:description/>
  <cp:lastModifiedBy>Peter Wolf</cp:lastModifiedBy>
  <cp:revision>2</cp:revision>
  <cp:lastPrinted>2020-01-21T13:35:26Z</cp:lastPrinted>
  <dcterms:created xsi:type="dcterms:W3CDTF">2017-11-13T06:59:09Z</dcterms:created>
  <dcterms:modified xsi:type="dcterms:W3CDTF">2025-04-17T17:14:01Z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