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ko\Documents\GitHub\P_SRC_device_decoders\MeteoALTIM IoT v2 Lora RAK\"/>
    </mc:Choice>
  </mc:AlternateContent>
  <xr:revisionPtr revIDLastSave="0" documentId="13_ncr:1_{3E9D6360-93BC-4578-AA0A-C569A3942D02}" xr6:coauthVersionLast="47" xr6:coauthVersionMax="47" xr10:uidLastSave="{00000000-0000-0000-0000-000000000000}"/>
  <bookViews>
    <workbookView xWindow="-50040" yWindow="735" windowWidth="33000" windowHeight="20865" tabRatio="500" xr2:uid="{00000000-000D-0000-FFFF-FFFF00000000}"/>
  </bookViews>
  <sheets>
    <sheet name="MeteoAltim " sheetId="1" r:id="rId1"/>
    <sheet name="MA0S Service Msg 12B message" sheetId="2" r:id="rId2"/>
    <sheet name="MA1S Service Msg 12B message" sheetId="3" r:id="rId3"/>
    <sheet name="MA2S Service 12B Alarm Return" sheetId="4" r:id="rId4"/>
    <sheet name="_SSC" sheetId="5" state="hidden" r:id="rId5"/>
  </sheets>
  <definedNames>
    <definedName name="_xlnm.Print_Area" localSheetId="1">'MA0S Service Msg 12B message'!$A$1:$O$40</definedName>
    <definedName name="_xlnm.Print_Area" localSheetId="2">'MA1S Service Msg 12B message'!$A$1:$O$40</definedName>
    <definedName name="_xlnm.Print_Area" localSheetId="3">'MA2S Service 12B Alarm Return'!$A$1:$O$40</definedName>
    <definedName name="_xlnm.Print_Area" localSheetId="0">'MeteoAltim '!$A$1:$M$1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7" i="1" l="1"/>
  <c r="AK37" i="4"/>
  <c r="AK38" i="4"/>
  <c r="AJ37" i="4"/>
  <c r="AJ38" i="4"/>
  <c r="AI37" i="4"/>
  <c r="AI38" i="4"/>
  <c r="AH37" i="4"/>
  <c r="AH38" i="4"/>
  <c r="AG37" i="4"/>
  <c r="AG38" i="4"/>
  <c r="AF37" i="4"/>
  <c r="AF38" i="4"/>
  <c r="AE37" i="4"/>
  <c r="AE38" i="4"/>
  <c r="AD37" i="4"/>
  <c r="AD38" i="4"/>
  <c r="AC37" i="4"/>
  <c r="AC38" i="4"/>
  <c r="AB37" i="4"/>
  <c r="AB38" i="4"/>
  <c r="AA37" i="4"/>
  <c r="AA38" i="4"/>
  <c r="Z37" i="4"/>
  <c r="Z38" i="4"/>
  <c r="Y37" i="4"/>
  <c r="Y38" i="4"/>
  <c r="X37" i="4"/>
  <c r="X38" i="4"/>
  <c r="W37" i="4"/>
  <c r="W38" i="4"/>
  <c r="V37" i="4"/>
  <c r="V38" i="4"/>
  <c r="U37" i="4"/>
  <c r="U38" i="4"/>
  <c r="T37" i="4"/>
  <c r="T38" i="4"/>
  <c r="S37" i="4"/>
  <c r="S38" i="4"/>
  <c r="R37" i="4"/>
  <c r="R38" i="4"/>
  <c r="Q37" i="4"/>
  <c r="Q38" i="4"/>
  <c r="P37" i="4"/>
  <c r="P38" i="4"/>
  <c r="O37" i="4"/>
  <c r="O38" i="4"/>
  <c r="N37" i="4"/>
  <c r="N38" i="4"/>
  <c r="M37" i="4"/>
  <c r="M38" i="4"/>
  <c r="L37" i="4"/>
  <c r="L38" i="4"/>
  <c r="K37" i="4"/>
  <c r="K38" i="4"/>
  <c r="J37" i="4"/>
  <c r="J38" i="4"/>
  <c r="I37" i="4"/>
  <c r="I38" i="4"/>
  <c r="H37" i="4"/>
  <c r="H38" i="4"/>
  <c r="G37" i="4"/>
  <c r="G38" i="4"/>
  <c r="F37" i="4"/>
  <c r="F38" i="4"/>
  <c r="E37" i="4"/>
  <c r="E38" i="4"/>
  <c r="D37" i="4"/>
  <c r="D38" i="4"/>
  <c r="C37" i="4"/>
  <c r="C38" i="4"/>
  <c r="B37" i="4"/>
  <c r="B38" i="4"/>
  <c r="N19" i="4"/>
  <c r="B19" i="4"/>
  <c r="M16" i="4"/>
  <c r="M19" i="4"/>
  <c r="L16" i="4"/>
  <c r="L19" i="4"/>
  <c r="I16" i="4"/>
  <c r="I19" i="4"/>
  <c r="H16" i="4"/>
  <c r="H19" i="4"/>
  <c r="E16" i="4"/>
  <c r="E19" i="4"/>
  <c r="D16" i="4"/>
  <c r="D19" i="4"/>
  <c r="N14" i="4"/>
  <c r="N16" i="4"/>
  <c r="M14" i="4"/>
  <c r="L14" i="4"/>
  <c r="K14" i="4"/>
  <c r="K16" i="4"/>
  <c r="K19" i="4"/>
  <c r="J14" i="4"/>
  <c r="J16" i="4"/>
  <c r="J19" i="4"/>
  <c r="I14" i="4"/>
  <c r="H14" i="4"/>
  <c r="G14" i="4"/>
  <c r="G16" i="4"/>
  <c r="G19" i="4"/>
  <c r="F14" i="4"/>
  <c r="F16" i="4"/>
  <c r="F19" i="4"/>
  <c r="E14" i="4"/>
  <c r="D14" i="4"/>
  <c r="C14" i="4"/>
  <c r="C16" i="4"/>
  <c r="C19" i="4"/>
  <c r="B14" i="4"/>
  <c r="B16" i="4"/>
  <c r="O13" i="4"/>
  <c r="O18" i="4"/>
  <c r="P18" i="4"/>
  <c r="G6" i="4"/>
  <c r="H6" i="4"/>
  <c r="I6" i="4"/>
  <c r="J6" i="4"/>
  <c r="K6" i="4"/>
  <c r="L6" i="4"/>
  <c r="M6" i="4"/>
  <c r="N6" i="4"/>
  <c r="C6" i="4"/>
  <c r="D6" i="4"/>
  <c r="E6" i="4"/>
  <c r="F6" i="4"/>
  <c r="AA38" i="3"/>
  <c r="K38" i="3"/>
  <c r="AK37" i="3"/>
  <c r="AK38" i="3"/>
  <c r="AJ37" i="3"/>
  <c r="AJ38" i="3"/>
  <c r="AI37" i="3"/>
  <c r="AI38" i="3"/>
  <c r="AH37" i="3"/>
  <c r="AH38" i="3"/>
  <c r="AG37" i="3"/>
  <c r="AG38" i="3"/>
  <c r="AF37" i="3"/>
  <c r="AF38" i="3"/>
  <c r="AE37" i="3"/>
  <c r="AE38" i="3"/>
  <c r="AD37" i="3"/>
  <c r="AD38" i="3"/>
  <c r="AC37" i="3"/>
  <c r="AC38" i="3"/>
  <c r="AB37" i="3"/>
  <c r="AB38" i="3"/>
  <c r="AA37" i="3"/>
  <c r="Z37" i="3"/>
  <c r="Z38" i="3"/>
  <c r="Y37" i="3"/>
  <c r="Y38" i="3"/>
  <c r="X37" i="3"/>
  <c r="X38" i="3"/>
  <c r="W37" i="3"/>
  <c r="W38" i="3"/>
  <c r="V37" i="3"/>
  <c r="V38" i="3"/>
  <c r="U37" i="3"/>
  <c r="U38" i="3"/>
  <c r="T37" i="3"/>
  <c r="T38" i="3"/>
  <c r="S37" i="3"/>
  <c r="S38" i="3"/>
  <c r="R37" i="3"/>
  <c r="R38" i="3"/>
  <c r="Q37" i="3"/>
  <c r="Q38" i="3"/>
  <c r="P37" i="3"/>
  <c r="P38" i="3"/>
  <c r="O37" i="3"/>
  <c r="O38" i="3"/>
  <c r="N37" i="3"/>
  <c r="N38" i="3"/>
  <c r="M37" i="3"/>
  <c r="M38" i="3"/>
  <c r="L37" i="3"/>
  <c r="L38" i="3"/>
  <c r="K37" i="3"/>
  <c r="J37" i="3"/>
  <c r="J38" i="3"/>
  <c r="I37" i="3"/>
  <c r="I38" i="3"/>
  <c r="H37" i="3"/>
  <c r="H38" i="3"/>
  <c r="G37" i="3"/>
  <c r="G38" i="3"/>
  <c r="F37" i="3"/>
  <c r="F38" i="3"/>
  <c r="E37" i="3"/>
  <c r="E38" i="3"/>
  <c r="D37" i="3"/>
  <c r="D38" i="3"/>
  <c r="C37" i="3"/>
  <c r="C38" i="3"/>
  <c r="B37" i="3"/>
  <c r="B38" i="3"/>
  <c r="L19" i="3"/>
  <c r="K19" i="3"/>
  <c r="J19" i="3"/>
  <c r="I19" i="3"/>
  <c r="M18" i="3"/>
  <c r="H16" i="3"/>
  <c r="H19" i="3"/>
  <c r="E16" i="3"/>
  <c r="E19" i="3"/>
  <c r="H14" i="3"/>
  <c r="G14" i="3"/>
  <c r="G16" i="3"/>
  <c r="G19" i="3"/>
  <c r="F14" i="3"/>
  <c r="F16" i="3"/>
  <c r="F19" i="3"/>
  <c r="E14" i="3"/>
  <c r="D14" i="3"/>
  <c r="D16" i="3"/>
  <c r="D19" i="3"/>
  <c r="C14" i="3"/>
  <c r="C16" i="3"/>
  <c r="C19" i="3"/>
  <c r="B14" i="3"/>
  <c r="B16" i="3"/>
  <c r="B19" i="3"/>
  <c r="M13" i="3"/>
  <c r="D6" i="3"/>
  <c r="E6" i="3"/>
  <c r="F6" i="3"/>
  <c r="G6" i="3"/>
  <c r="H6" i="3"/>
  <c r="I6" i="3"/>
  <c r="J6" i="3"/>
  <c r="K6" i="3"/>
  <c r="L6" i="3"/>
  <c r="C6" i="3"/>
  <c r="AK37" i="2"/>
  <c r="AK38" i="2"/>
  <c r="AJ37" i="2"/>
  <c r="AJ38" i="2"/>
  <c r="AI37" i="2"/>
  <c r="AI38" i="2"/>
  <c r="AH37" i="2"/>
  <c r="AH38" i="2"/>
  <c r="AG37" i="2"/>
  <c r="AG38" i="2"/>
  <c r="AF37" i="2"/>
  <c r="AF38" i="2"/>
  <c r="AE37" i="2"/>
  <c r="AE38" i="2"/>
  <c r="AD37" i="2"/>
  <c r="AD38" i="2"/>
  <c r="AC37" i="2"/>
  <c r="AC38" i="2"/>
  <c r="AB37" i="2"/>
  <c r="AB38" i="2"/>
  <c r="AA37" i="2"/>
  <c r="AA38" i="2"/>
  <c r="Z37" i="2"/>
  <c r="Z38" i="2"/>
  <c r="Y37" i="2"/>
  <c r="Y38" i="2"/>
  <c r="X37" i="2"/>
  <c r="X38" i="2"/>
  <c r="W37" i="2"/>
  <c r="W38" i="2"/>
  <c r="V37" i="2"/>
  <c r="V38" i="2"/>
  <c r="U37" i="2"/>
  <c r="U38" i="2"/>
  <c r="T37" i="2"/>
  <c r="T38" i="2"/>
  <c r="S37" i="2"/>
  <c r="S38" i="2"/>
  <c r="R37" i="2"/>
  <c r="R38" i="2"/>
  <c r="Q37" i="2"/>
  <c r="Q38" i="2"/>
  <c r="P37" i="2"/>
  <c r="P38" i="2"/>
  <c r="O37" i="2"/>
  <c r="O38" i="2"/>
  <c r="N37" i="2"/>
  <c r="N38" i="2"/>
  <c r="M37" i="2"/>
  <c r="M38" i="2"/>
  <c r="L37" i="2"/>
  <c r="L38" i="2"/>
  <c r="K37" i="2"/>
  <c r="K38" i="2"/>
  <c r="J37" i="2"/>
  <c r="J38" i="2"/>
  <c r="I37" i="2"/>
  <c r="I38" i="2"/>
  <c r="H37" i="2"/>
  <c r="H38" i="2"/>
  <c r="G37" i="2"/>
  <c r="G38" i="2"/>
  <c r="F37" i="2"/>
  <c r="F38" i="2"/>
  <c r="E37" i="2"/>
  <c r="E38" i="2"/>
  <c r="D37" i="2"/>
  <c r="D38" i="2"/>
  <c r="C37" i="2"/>
  <c r="C38" i="2"/>
  <c r="B37" i="2"/>
  <c r="B38" i="2"/>
  <c r="E19" i="2"/>
  <c r="K16" i="2"/>
  <c r="K19" i="2"/>
  <c r="H16" i="2"/>
  <c r="H19" i="2"/>
  <c r="E16" i="2"/>
  <c r="D16" i="2"/>
  <c r="D19" i="2"/>
  <c r="K14" i="2"/>
  <c r="J14" i="2"/>
  <c r="J16" i="2"/>
  <c r="J19" i="2"/>
  <c r="I14" i="2"/>
  <c r="I16" i="2"/>
  <c r="I19" i="2"/>
  <c r="H14" i="2"/>
  <c r="G14" i="2"/>
  <c r="G16" i="2"/>
  <c r="G19" i="2"/>
  <c r="F14" i="2"/>
  <c r="F16" i="2"/>
  <c r="F19" i="2"/>
  <c r="E14" i="2"/>
  <c r="D14" i="2"/>
  <c r="C14" i="2"/>
  <c r="C16" i="2"/>
  <c r="C19" i="2"/>
  <c r="B14" i="2"/>
  <c r="B16" i="2"/>
  <c r="B19" i="2"/>
  <c r="L13" i="2"/>
  <c r="L18" i="2"/>
  <c r="F6" i="2"/>
  <c r="G6" i="2"/>
  <c r="H6" i="2"/>
  <c r="I6" i="2"/>
  <c r="J6" i="2"/>
  <c r="K6" i="2"/>
  <c r="D6" i="2"/>
  <c r="E6" i="2"/>
  <c r="C6" i="2"/>
  <c r="O2" i="2"/>
  <c r="AL35" i="1"/>
  <c r="AB35" i="1"/>
  <c r="X35" i="1"/>
  <c r="T35" i="1"/>
  <c r="P35" i="1"/>
  <c r="L35" i="1"/>
  <c r="H35" i="1"/>
  <c r="D35" i="1"/>
  <c r="AP34" i="1"/>
  <c r="AP35" i="1"/>
  <c r="AO34" i="1"/>
  <c r="AO35" i="1"/>
  <c r="AN34" i="1"/>
  <c r="AN35" i="1"/>
  <c r="AM34" i="1"/>
  <c r="AM35" i="1"/>
  <c r="AL34" i="1"/>
  <c r="AK34" i="1"/>
  <c r="AK35" i="1"/>
  <c r="AJ34" i="1"/>
  <c r="AJ35" i="1"/>
  <c r="AI34" i="1"/>
  <c r="AI35" i="1"/>
  <c r="AH34" i="1"/>
  <c r="AH35" i="1"/>
  <c r="AG34" i="1"/>
  <c r="AG35" i="1"/>
  <c r="AF34" i="1"/>
  <c r="AF35" i="1"/>
  <c r="AE34" i="1"/>
  <c r="AE35" i="1"/>
  <c r="AD34" i="1"/>
  <c r="AD35" i="1"/>
  <c r="AC34" i="1"/>
  <c r="AC35" i="1"/>
  <c r="AB34" i="1"/>
  <c r="AA34" i="1"/>
  <c r="AA35" i="1"/>
  <c r="Z34" i="1"/>
  <c r="Z35" i="1"/>
  <c r="Y34" i="1"/>
  <c r="Y35" i="1"/>
  <c r="X34" i="1"/>
  <c r="W34" i="1"/>
  <c r="W35" i="1"/>
  <c r="V34" i="1"/>
  <c r="V35" i="1"/>
  <c r="U34" i="1"/>
  <c r="U35" i="1"/>
  <c r="T34" i="1"/>
  <c r="S34" i="1"/>
  <c r="S35" i="1"/>
  <c r="R34" i="1"/>
  <c r="R35" i="1"/>
  <c r="Q34" i="1"/>
  <c r="Q35" i="1"/>
  <c r="P34" i="1"/>
  <c r="O34" i="1"/>
  <c r="O35" i="1"/>
  <c r="N34" i="1"/>
  <c r="N35" i="1"/>
  <c r="M34" i="1"/>
  <c r="M35" i="1"/>
  <c r="L34" i="1"/>
  <c r="K34" i="1"/>
  <c r="K35" i="1"/>
  <c r="J34" i="1"/>
  <c r="J35" i="1"/>
  <c r="I34" i="1"/>
  <c r="I35" i="1"/>
  <c r="H34" i="1"/>
  <c r="G34" i="1"/>
  <c r="G35" i="1"/>
  <c r="F34" i="1"/>
  <c r="F35" i="1"/>
  <c r="E34" i="1"/>
  <c r="E35" i="1"/>
  <c r="D34" i="1"/>
  <c r="C34" i="1"/>
  <c r="C35" i="1"/>
  <c r="B34" i="1"/>
  <c r="B35" i="1"/>
  <c r="P20" i="1"/>
  <c r="N20" i="1"/>
  <c r="J20" i="1"/>
  <c r="Q19" i="1"/>
  <c r="M17" i="1"/>
  <c r="M20" i="1"/>
  <c r="I17" i="1"/>
  <c r="I20" i="1"/>
  <c r="E17" i="1"/>
  <c r="E20" i="1"/>
  <c r="C17" i="1"/>
  <c r="O15" i="1"/>
  <c r="O17" i="1"/>
  <c r="O20" i="1"/>
  <c r="N15" i="1"/>
  <c r="N17" i="1"/>
  <c r="M15" i="1"/>
  <c r="L15" i="1"/>
  <c r="L17" i="1"/>
  <c r="L20" i="1"/>
  <c r="K15" i="1"/>
  <c r="K17" i="1"/>
  <c r="K20" i="1"/>
  <c r="J15" i="1"/>
  <c r="I15" i="1"/>
  <c r="H15" i="1"/>
  <c r="H17" i="1"/>
  <c r="H20" i="1"/>
  <c r="G15" i="1"/>
  <c r="G17" i="1"/>
  <c r="G20" i="1"/>
  <c r="F15" i="1"/>
  <c r="F17" i="1"/>
  <c r="F20" i="1"/>
  <c r="E15" i="1"/>
  <c r="D15" i="1"/>
  <c r="D17" i="1"/>
  <c r="D20" i="1"/>
  <c r="B15" i="1"/>
  <c r="B17" i="1"/>
  <c r="B20" i="1"/>
  <c r="P14" i="1"/>
  <c r="G7" i="1"/>
  <c r="H7" i="1"/>
  <c r="I7" i="1"/>
  <c r="J7" i="1"/>
  <c r="K7" i="1"/>
  <c r="L7" i="1"/>
  <c r="M7" i="1"/>
  <c r="N7" i="1"/>
  <c r="O7" i="1"/>
  <c r="C7" i="1"/>
  <c r="D7" i="1"/>
  <c r="E7" i="1"/>
  <c r="F7" i="1"/>
  <c r="B6" i="1"/>
  <c r="B5" i="2"/>
  <c r="B5" i="3"/>
  <c r="B5" i="4"/>
  <c r="M8" i="4"/>
  <c r="I8" i="4"/>
  <c r="E8" i="4"/>
  <c r="L8" i="4"/>
  <c r="H8" i="4"/>
  <c r="D8" i="4"/>
  <c r="K8" i="4"/>
  <c r="G8" i="4"/>
  <c r="C8" i="4"/>
  <c r="F8" i="4"/>
  <c r="J8" i="4"/>
  <c r="B8" i="4"/>
  <c r="N8" i="4"/>
  <c r="L8" i="3"/>
  <c r="H8" i="3"/>
  <c r="D8" i="3"/>
  <c r="K8" i="3"/>
  <c r="G8" i="3"/>
  <c r="C8" i="3"/>
  <c r="F8" i="3"/>
  <c r="I8" i="3"/>
  <c r="E8" i="3"/>
  <c r="J8" i="3"/>
  <c r="B8" i="3"/>
  <c r="K8" i="2"/>
  <c r="G8" i="2"/>
  <c r="C8" i="2"/>
  <c r="J8" i="2"/>
  <c r="E8" i="2"/>
  <c r="I8" i="2"/>
  <c r="D8" i="2"/>
  <c r="H8" i="2"/>
  <c r="B8" i="2"/>
  <c r="F8" i="2"/>
  <c r="L9" i="1"/>
  <c r="H9" i="1"/>
  <c r="D9" i="1"/>
  <c r="K9" i="1"/>
  <c r="C9" i="1"/>
  <c r="O9" i="1"/>
  <c r="G9" i="1"/>
  <c r="N9" i="1"/>
  <c r="J9" i="1"/>
  <c r="F9" i="1"/>
  <c r="B9" i="1"/>
  <c r="E9" i="1"/>
  <c r="M9" i="1"/>
  <c r="I9" i="1"/>
  <c r="M9" i="4"/>
  <c r="H9" i="4"/>
  <c r="C9" i="4"/>
  <c r="N9" i="4"/>
  <c r="K9" i="3"/>
  <c r="I9" i="3"/>
  <c r="K9" i="2"/>
  <c r="E9" i="2"/>
  <c r="B9" i="2"/>
  <c r="D10" i="1"/>
  <c r="G10" i="1"/>
  <c r="B10" i="1"/>
  <c r="N10" i="1"/>
  <c r="G9" i="4"/>
  <c r="F9" i="3"/>
  <c r="J9" i="2"/>
  <c r="O10" i="1"/>
  <c r="I9" i="4"/>
  <c r="D9" i="4"/>
  <c r="F9" i="4"/>
  <c r="L9" i="3"/>
  <c r="G9" i="3"/>
  <c r="E9" i="3"/>
  <c r="G9" i="2"/>
  <c r="I9" i="2"/>
  <c r="F9" i="2"/>
  <c r="K10" i="1"/>
  <c r="E10" i="1"/>
  <c r="B9" i="4"/>
  <c r="B9" i="3"/>
  <c r="H10" i="1"/>
  <c r="I10" i="1"/>
  <c r="E9" i="4"/>
  <c r="K9" i="4"/>
  <c r="J9" i="4"/>
  <c r="H9" i="3"/>
  <c r="C9" i="3"/>
  <c r="J9" i="3"/>
  <c r="C9" i="2"/>
  <c r="D9" i="2"/>
  <c r="L10" i="1"/>
  <c r="C10" i="1"/>
  <c r="J10" i="1"/>
  <c r="M10" i="1"/>
  <c r="L9" i="4"/>
  <c r="D9" i="3"/>
  <c r="H9" i="2"/>
  <c r="F10" i="1"/>
  <c r="F11" i="1"/>
  <c r="F21" i="1"/>
  <c r="H10" i="2"/>
  <c r="H20" i="2"/>
  <c r="D10" i="3"/>
  <c r="D20" i="3"/>
  <c r="L10" i="4"/>
  <c r="M11" i="1"/>
  <c r="M21" i="1"/>
  <c r="J11" i="1"/>
  <c r="J21" i="1"/>
  <c r="L11" i="1"/>
  <c r="L21" i="1"/>
  <c r="D10" i="2"/>
  <c r="D20" i="2"/>
  <c r="C10" i="2"/>
  <c r="C20" i="2"/>
  <c r="J10" i="3"/>
  <c r="J20" i="3"/>
  <c r="C10" i="3"/>
  <c r="C20" i="3"/>
  <c r="H10" i="3"/>
  <c r="H20" i="3"/>
  <c r="J10" i="4"/>
  <c r="K10" i="4"/>
  <c r="E10" i="4"/>
  <c r="I11" i="1"/>
  <c r="I21" i="1"/>
  <c r="H11" i="1"/>
  <c r="H21" i="1"/>
  <c r="B10" i="3"/>
  <c r="B20" i="3"/>
  <c r="B10" i="4"/>
  <c r="E11" i="1"/>
  <c r="E21" i="1"/>
  <c r="K11" i="1"/>
  <c r="K21" i="1"/>
  <c r="F10" i="2"/>
  <c r="F20" i="2"/>
  <c r="I10" i="2"/>
  <c r="I20" i="2"/>
  <c r="G10" i="2"/>
  <c r="G20" i="2"/>
  <c r="E10" i="3"/>
  <c r="E20" i="3"/>
  <c r="G10" i="3"/>
  <c r="G20" i="3"/>
  <c r="L10" i="3"/>
  <c r="L20" i="3"/>
  <c r="F10" i="4"/>
  <c r="D10" i="4"/>
  <c r="I10" i="4"/>
  <c r="O11" i="1"/>
  <c r="O21" i="1"/>
  <c r="J10" i="2"/>
  <c r="J20" i="2"/>
  <c r="F10" i="3"/>
  <c r="F20" i="3"/>
  <c r="G10" i="4"/>
  <c r="N11" i="1"/>
  <c r="N21" i="1"/>
  <c r="B11" i="1"/>
  <c r="G11" i="1"/>
  <c r="G21" i="1"/>
  <c r="D11" i="1"/>
  <c r="D21" i="1"/>
  <c r="B10" i="2"/>
  <c r="B20" i="2"/>
  <c r="E10" i="2"/>
  <c r="E20" i="2"/>
  <c r="K10" i="2"/>
  <c r="K20" i="2"/>
  <c r="I10" i="3"/>
  <c r="I20" i="3"/>
  <c r="K10" i="3"/>
  <c r="K20" i="3"/>
  <c r="N10" i="4"/>
  <c r="C10" i="4"/>
  <c r="H10" i="4"/>
  <c r="M10" i="4"/>
  <c r="B21" i="1"/>
  <c r="C11" i="1"/>
  <c r="C20" i="1"/>
  <c r="C21" i="1"/>
</calcChain>
</file>

<file path=xl/sharedStrings.xml><?xml version="1.0" encoding="utf-8"?>
<sst xmlns="http://schemas.openxmlformats.org/spreadsheetml/2006/main" count="260" uniqueCount="127">
  <si>
    <t>20231031 For Tier 2 Meteorological weather stations for Met Offices</t>
  </si>
  <si>
    <t>OPEN Data Format: MeteoHelix IoT Sigfox &amp; LoRaWAN wireless message bit string verifier calculator</t>
  </si>
  <si>
    <t>This calculator is mean for quick message string payload decoding for MeteoHelix IoT micro weather stations that send a bit-shifted string.</t>
  </si>
  <si>
    <t>OPEN PROTOCOL START BIT (Type) = 1</t>
  </si>
  <si>
    <t>Input 12 byte string (hex) =</t>
  </si>
  <si>
    <t>06CB52448C62443123D8922C48EA1611</t>
  </si>
  <si>
    <t>hex converted to binary =</t>
  </si>
  <si>
    <t>bit shifting string start position =</t>
  </si>
  <si>
    <t>Physical Property Measured =</t>
  </si>
  <si>
    <t>Index</t>
  </si>
  <si>
    <t>Battery</t>
  </si>
  <si>
    <t>Temperature</t>
  </si>
  <si>
    <t>Humidity</t>
  </si>
  <si>
    <t>Pressure1</t>
  </si>
  <si>
    <t>Pressure2</t>
  </si>
  <si>
    <t>Pressure3</t>
  </si>
  <si>
    <t>Pressure4</t>
  </si>
  <si>
    <t>Pressure5</t>
  </si>
  <si>
    <t>Pressure6</t>
  </si>
  <si>
    <t>Debug</t>
  </si>
  <si>
    <t>converted to binary =</t>
  </si>
  <si>
    <t>converted to decimal =</t>
  </si>
  <si>
    <t>Converted value in output units =</t>
  </si>
  <si>
    <t>units</t>
  </si>
  <si>
    <t>n/a</t>
  </si>
  <si>
    <t>V</t>
  </si>
  <si>
    <t>°C</t>
  </si>
  <si>
    <t>%</t>
  </si>
  <si>
    <t>Pa</t>
  </si>
  <si>
    <t>binary</t>
  </si>
  <si>
    <t>resolution</t>
  </si>
  <si>
    <t>bits</t>
  </si>
  <si>
    <t>max no. of values</t>
  </si>
  <si>
    <t>min value</t>
  </si>
  <si>
    <t>max value</t>
  </si>
  <si>
    <t>req min value</t>
  </si>
  <si>
    <t>req max value</t>
  </si>
  <si>
    <t>Check</t>
  </si>
  <si>
    <t>FINAL CALCULLATION:</t>
  </si>
  <si>
    <t xml:space="preserve">    Message counter revolving 0 to 255 is the regular 10min message index.</t>
  </si>
  <si>
    <t xml:space="preserve">    Battery value changes based on Index. Index=0:4 -&gt; =IF(MOD(B11,10)&lt;=4,MOD(B11,10)*C13+C16,MOD(B11,10)*C13+C16-1)
Every other message will have the correct voltage. If FFFF is sent (4) = invalid value. 
With Bat_min = 3.3V, possible bvalues are 3.3(0), 3.4(1), 3.5(2), 3.6(3),error((4). 
With Bat_min = 3.7V, possible bvalues are 3.7(0), 3.8(1), 3.9(2), 4.0(3),error((4).</t>
  </si>
  <si>
    <t xml:space="preserve">Minimum time between clicks is the minimum elapsed time between 2 successive rain gauge tipping bucket mechanism signals. It is sent as 728/time^2. It is used to determine the maximum instantaneous rain rate. (Rain gauge resolution divided by Minimum time between clicks results Rain rate.) </t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</si>
  <si>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</si>
  <si>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</si>
  <si>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 xml:space="preserve"> number position in byte string =</t>
  </si>
  <si>
    <t>hex value @ position in byte string =</t>
  </si>
  <si>
    <t>converted to binary value @ position in byte string =</t>
  </si>
  <si>
    <t xml:space="preserve">Copyright©2018 BARANI DESIGN TECHNOLOGIES s.r.o.    </t>
  </si>
  <si>
    <t xml:space="preserve">www.baranidesign.com </t>
  </si>
  <si>
    <t xml:space="preserve">+421 948 067 125    </t>
  </si>
  <si>
    <t>sales@baranidesign.com</t>
  </si>
  <si>
    <t>LoRaWAN Service Message Format: Wireless message bit string verifier calculator</t>
  </si>
  <si>
    <t>This calculator is meant for quick message decoding for MeteoWind IoT wind transmitters that send a bit-shifted string.</t>
  </si>
  <si>
    <t xml:space="preserve">MeteoWind IoT message format </t>
  </si>
  <si>
    <t>Input XX byte or longer string (hex) =</t>
  </si>
  <si>
    <t>c582a1087050904b3114</t>
  </si>
  <si>
    <t>Type</t>
  </si>
  <si>
    <t>Latitude</t>
  </si>
  <si>
    <t>Longitude</t>
  </si>
  <si>
    <t>Fix Status
‘0’=Invalid
‘1’=GNSS fix
‘2’=DGPS fix</t>
  </si>
  <si>
    <t>Number of Satelites</t>
  </si>
  <si>
    <t>HDOP</t>
  </si>
  <si>
    <t>Inclination X</t>
  </si>
  <si>
    <t>Inclination Y</t>
  </si>
  <si>
    <t>Inclination Z</t>
  </si>
  <si>
    <t>Debug Flags</t>
  </si>
  <si>
    <t>bit SUM</t>
  </si>
  <si>
    <t>deg</t>
  </si>
  <si>
    <t>status</t>
  </si>
  <si>
    <t>interger</t>
  </si>
  <si>
    <t>meters</t>
  </si>
  <si>
    <t>FINAL CALCULATED OUTPUT VALUES =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</si>
  <si>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</si>
  <si>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</si>
  <si>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>Conversion ALGORITHM:</t>
  </si>
  <si>
    <t>https://stackoverflow.com/questions/46962288/change-longitude-from-180-to-180-to-0-to-360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</si>
  <si>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</si>
  <si>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</si>
  <si>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</si>
  <si>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r>
      <rPr>
        <sz val="11"/>
        <color rgb="FFFF0000"/>
        <rFont val="Calibri"/>
        <family val="2"/>
        <charset val="1"/>
      </rPr>
      <t xml:space="preserve">    Accelerometer Average Inclination in X - </t>
    </r>
    <r>
      <rPr>
        <b/>
        <sz val="11"/>
        <color rgb="FFFF0000"/>
        <rFont val="Calibri"/>
        <family val="2"/>
        <charset val="1"/>
      </rPr>
      <t>treba vynulovat vo vyrobe ked sa napaluje, nech je v horizontalnej polohe</t>
    </r>
  </si>
  <si>
    <t xml:space="preserve">    Accelerometer Average Inclination in Y - treba vynulovat vo vyrobe ked sa napaluje, nech je v horizontalnej polohe</t>
  </si>
  <si>
    <t xml:space="preserve">    Accelerometer Average Inclination in Z - treba vynulovat vo vyrobe ked sa napaluje, nech je v horizontalnej polohe</t>
  </si>
  <si>
    <t>https://stackoverflow.com/questions/35693029/bin2dec-for-numbers-longer-than-10-bits-in-excel</t>
  </si>
  <si>
    <t>https://www.esri.com/news/arcuser/0703/geoid2of3.html</t>
  </si>
  <si>
    <t xml:space="preserve">Copyright©2019 BARANI DESIGN TECHNOLOGIES s.r.o.    </t>
  </si>
  <si>
    <t>MeteoHelix IoT message format</t>
  </si>
  <si>
    <t>5582a1087050904b3114</t>
  </si>
  <si>
    <t>Hardware type</t>
  </si>
  <si>
    <t>Major Firmware revision</t>
  </si>
  <si>
    <t>Minor Firmware revision</t>
  </si>
  <si>
    <t>Patch Firmware revision</t>
  </si>
  <si>
    <t>Sensor_head serial number</t>
  </si>
  <si>
    <t>Solar Serial number</t>
  </si>
  <si>
    <t>DEV ADDR0</t>
  </si>
  <si>
    <t>DEV ADDR1</t>
  </si>
  <si>
    <t>DEV ADDR2</t>
  </si>
  <si>
    <t>DEV ADDR3</t>
  </si>
  <si>
    <t xml:space="preserve">    Hardware type - 0=test, 1=MeteoHelix, 2=MeteoWind, 3=MeteoRain, 4=MeteoAG, …</t>
  </si>
  <si>
    <t>Major Firmware revision = 0…8     Example Firmware versioning like "0.03.009"</t>
  </si>
  <si>
    <t>Minor Firmware revision = 0…255</t>
  </si>
  <si>
    <t>Patch Firmware revision = 0…256</t>
  </si>
  <si>
    <t>Sensor serial number = SHT45 unique serial number to identify the sensor board on the MeteoHelix</t>
  </si>
  <si>
    <t>Solar Serial Number = unique serial number of a callibrated solar panel</t>
  </si>
  <si>
    <t>c582a1087050904b3114AFFFFFFFFFFFFF</t>
  </si>
  <si>
    <t>All Alarms Snooze</t>
  </si>
  <si>
    <t>Temperature 
Hi or Low or Both Alarm</t>
  </si>
  <si>
    <t>Temperature_min</t>
  </si>
  <si>
    <t>Temperature_max</t>
  </si>
  <si>
    <t>Relative Humidity 
Hi or Low or Both Alarm</t>
  </si>
  <si>
    <t>Humidity_min</t>
  </si>
  <si>
    <t>Humidity_max</t>
  </si>
  <si>
    <t>Barometric Pressure
Hi or Low or Both Alarm</t>
  </si>
  <si>
    <t>Pressure_min</t>
  </si>
  <si>
    <t>Pressure_max</t>
  </si>
  <si>
    <r>
      <rPr>
        <b/>
        <sz val="11"/>
        <color theme="1"/>
        <rFont val="Calibri"/>
        <family val="2"/>
        <charset val="1"/>
      </rPr>
      <t xml:space="preserve">Time Interval 
</t>
    </r>
    <r>
      <rPr>
        <b/>
        <sz val="11"/>
        <color rgb="FFFF0000"/>
        <rFont val="Calibri"/>
        <family val="2"/>
        <charset val="1"/>
      </rPr>
      <t xml:space="preserve">SQUARED (SQRT)
</t>
    </r>
    <r>
      <rPr>
        <b/>
        <sz val="11"/>
        <color theme="1"/>
        <rFont val="Calibri"/>
        <family val="2"/>
        <charset val="1"/>
      </rPr>
      <t>(min time interval between successive pulses)</t>
    </r>
  </si>
  <si>
    <t>Debug flags</t>
  </si>
  <si>
    <t>seconds</t>
  </si>
  <si>
    <t>C</t>
  </si>
  <si>
    <t>Pascal</t>
  </si>
  <si>
    <t>728/seconds^0.5</t>
  </si>
  <si>
    <t>{"IsHide":false,"HiddenInExcel":false,"SheetId":-1,"Name":"LoRa MeteoWind 10byte","Guid":"BW3A1M","Index":1,"VisibleRange":"","SheetTheme":{"TabColor":"","BodyColor":"","BodyImage":""},"IsPrintSheet":false}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</si>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</sst>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&quot;st bit&quot;"/>
    <numFmt numFmtId="165" formatCode="0&quot;th bit&quot;"/>
    <numFmt numFmtId="166" formatCode="0&quot; bits&quot;"/>
    <numFmt numFmtId="167" formatCode="0.00&quot; bytes&quot;"/>
    <numFmt numFmtId="168" formatCode="0.0"/>
  </numFmts>
  <fonts count="3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Calibri"/>
      <family val="2"/>
      <charset val="1"/>
    </font>
    <font>
      <u/>
      <sz val="14"/>
      <color theme="10"/>
      <name val="Calibri"/>
      <family val="2"/>
      <charset val="1"/>
    </font>
    <font>
      <i/>
      <sz val="11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4"/>
      <color theme="1"/>
      <name val="Calibri"/>
      <family val="2"/>
      <charset val="1"/>
    </font>
    <font>
      <sz val="14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theme="0" tint="-0.499984740745262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sz val="11"/>
      <name val="Calibri"/>
      <family val="2"/>
      <charset val="1"/>
    </font>
    <font>
      <b/>
      <sz val="11"/>
      <color theme="2" tint="-0.89999084444715716"/>
      <name val="Calibri"/>
      <family val="2"/>
      <charset val="1"/>
    </font>
    <font>
      <b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6"/>
      <color theme="1"/>
      <name val="Calibri"/>
      <family val="2"/>
      <charset val="1"/>
    </font>
    <font>
      <i/>
      <sz val="11"/>
      <color rgb="FFFF0000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A6A6A6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89013336588644"/>
        <bgColor rgb="FFD6DCE5"/>
      </patternFill>
    </fill>
    <fill>
      <patternFill patternType="solid">
        <fgColor theme="0" tint="-0.14999847407452621"/>
        <bgColor rgb="FFD6DCE5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rgb="FFDAE3F3"/>
      </patternFill>
    </fill>
    <fill>
      <patternFill patternType="solid">
        <fgColor theme="3" tint="0.79989013336588644"/>
        <bgColor rgb="FFD9D9D9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31" fillId="0" borderId="0" applyBorder="0" applyProtection="0"/>
    <xf numFmtId="0" fontId="1" fillId="0" borderId="0" applyBorder="0" applyProtection="0"/>
    <xf numFmtId="0" fontId="2" fillId="0" borderId="0"/>
    <xf numFmtId="0" fontId="2" fillId="0" borderId="0"/>
    <xf numFmtId="0" fontId="2" fillId="0" borderId="0"/>
    <xf numFmtId="0" fontId="3" fillId="0" borderId="0"/>
  </cellStyleXfs>
  <cellXfs count="148">
    <xf numFmtId="0" fontId="0" fillId="0" borderId="0" xfId="0"/>
    <xf numFmtId="0" fontId="2" fillId="0" borderId="0" xfId="3" applyAlignment="1">
      <alignment horizontal="center" vertical="center"/>
    </xf>
    <xf numFmtId="0" fontId="2" fillId="0" borderId="0" xfId="3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horizontal="left" vertical="center"/>
    </xf>
    <xf numFmtId="0" fontId="10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8" fillId="0" borderId="0" xfId="3" applyFont="1" applyAlignment="1">
      <alignment horizontal="right" vertical="center"/>
    </xf>
    <xf numFmtId="164" fontId="10" fillId="0" borderId="2" xfId="3" applyNumberFormat="1" applyFont="1" applyBorder="1" applyAlignment="1">
      <alignment horizontal="center" vertical="center"/>
    </xf>
    <xf numFmtId="165" fontId="10" fillId="0" borderId="2" xfId="3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0" fontId="2" fillId="3" borderId="0" xfId="3" applyFill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12" fillId="0" borderId="3" xfId="3" applyFont="1" applyBorder="1" applyAlignment="1">
      <alignment horizontal="center" vertical="center"/>
    </xf>
    <xf numFmtId="0" fontId="12" fillId="4" borderId="3" xfId="3" applyFont="1" applyFill="1" applyBorder="1" applyAlignment="1">
      <alignment horizontal="center" vertical="center"/>
    </xf>
    <xf numFmtId="2" fontId="12" fillId="0" borderId="3" xfId="3" applyNumberFormat="1" applyFont="1" applyBorder="1" applyAlignment="1">
      <alignment horizontal="center" vertical="center"/>
    </xf>
    <xf numFmtId="0" fontId="12" fillId="3" borderId="0" xfId="3" applyFont="1" applyFill="1" applyAlignment="1">
      <alignment horizontal="center" vertical="center"/>
    </xf>
    <xf numFmtId="0" fontId="4" fillId="0" borderId="4" xfId="3" applyFont="1" applyBorder="1" applyAlignment="1">
      <alignment horizontal="left" vertical="center"/>
    </xf>
    <xf numFmtId="0" fontId="13" fillId="0" borderId="5" xfId="3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2" fillId="3" borderId="5" xfId="3" applyFont="1" applyFill="1" applyBorder="1" applyAlignment="1">
      <alignment horizontal="center" vertical="center"/>
    </xf>
    <xf numFmtId="0" fontId="4" fillId="0" borderId="6" xfId="3" applyFont="1" applyBorder="1" applyAlignment="1">
      <alignment horizontal="left" vertical="center"/>
    </xf>
    <xf numFmtId="0" fontId="2" fillId="0" borderId="7" xfId="3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3" borderId="7" xfId="3" applyFont="1" applyFill="1" applyBorder="1" applyAlignment="1">
      <alignment horizontal="center" vertical="center"/>
    </xf>
    <xf numFmtId="0" fontId="4" fillId="5" borderId="6" xfId="3" applyFont="1" applyFill="1" applyBorder="1" applyAlignment="1">
      <alignment horizontal="left" vertical="center"/>
    </xf>
    <xf numFmtId="166" fontId="14" fillId="5" borderId="7" xfId="3" applyNumberFormat="1" applyFont="1" applyFill="1" applyBorder="1" applyAlignment="1">
      <alignment horizontal="center" vertical="center"/>
    </xf>
    <xf numFmtId="166" fontId="2" fillId="5" borderId="7" xfId="3" applyNumberFormat="1" applyFill="1" applyBorder="1" applyAlignment="1">
      <alignment horizontal="center" vertical="center"/>
    </xf>
    <xf numFmtId="166" fontId="4" fillId="3" borderId="7" xfId="3" applyNumberFormat="1" applyFont="1" applyFill="1" applyBorder="1" applyAlignment="1">
      <alignment horizontal="center" vertical="center"/>
    </xf>
    <xf numFmtId="166" fontId="2" fillId="5" borderId="0" xfId="3" applyNumberFormat="1" applyFill="1" applyAlignment="1">
      <alignment horizontal="center" vertical="center"/>
    </xf>
    <xf numFmtId="0" fontId="2" fillId="5" borderId="0" xfId="3" applyFill="1" applyAlignment="1">
      <alignment horizontal="center" vertical="center"/>
    </xf>
    <xf numFmtId="0" fontId="15" fillId="0" borderId="6" xfId="3" applyFont="1" applyBorder="1" applyAlignment="1">
      <alignment horizontal="left" vertical="center"/>
    </xf>
    <xf numFmtId="1" fontId="16" fillId="0" borderId="7" xfId="3" applyNumberFormat="1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6" fontId="16" fillId="3" borderId="7" xfId="3" applyNumberFormat="1" applyFont="1" applyFill="1" applyBorder="1" applyAlignment="1">
      <alignment horizontal="center" vertical="center"/>
    </xf>
    <xf numFmtId="1" fontId="16" fillId="0" borderId="0" xfId="3" applyNumberFormat="1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7" fillId="0" borderId="7" xfId="3" applyFont="1" applyBorder="1" applyAlignment="1">
      <alignment horizontal="center" vertical="center"/>
    </xf>
    <xf numFmtId="0" fontId="16" fillId="0" borderId="7" xfId="3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8" fillId="0" borderId="8" xfId="3" applyFont="1" applyBorder="1" applyAlignment="1">
      <alignment horizontal="left" vertical="center"/>
    </xf>
    <xf numFmtId="0" fontId="2" fillId="0" borderId="9" xfId="3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0" borderId="10" xfId="3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10" xfId="3" applyFill="1" applyBorder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19" fillId="4" borderId="0" xfId="5" applyFont="1" applyFill="1" applyAlignment="1">
      <alignment horizontal="center" vertical="center"/>
    </xf>
    <xf numFmtId="0" fontId="20" fillId="3" borderId="0" xfId="5" applyFont="1" applyFill="1" applyAlignment="1">
      <alignment horizontal="center" vertical="center"/>
    </xf>
    <xf numFmtId="0" fontId="20" fillId="0" borderId="0" xfId="5" applyFont="1" applyAlignment="1">
      <alignment horizontal="center" vertical="center"/>
    </xf>
    <xf numFmtId="0" fontId="21" fillId="0" borderId="0" xfId="5" applyFont="1" applyAlignment="1">
      <alignment horizontal="center" vertical="center"/>
    </xf>
    <xf numFmtId="0" fontId="22" fillId="0" borderId="0" xfId="3" applyFont="1" applyAlignment="1">
      <alignment vertical="center"/>
    </xf>
    <xf numFmtId="0" fontId="22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164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24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left" vertical="center"/>
    </xf>
    <xf numFmtId="0" fontId="24" fillId="3" borderId="7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left" vertical="center"/>
    </xf>
    <xf numFmtId="166" fontId="14" fillId="3" borderId="7" xfId="0" applyNumberFormat="1" applyFont="1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166" fontId="24" fillId="3" borderId="7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8" fillId="0" borderId="6" xfId="0" applyFont="1" applyBorder="1" applyAlignment="1">
      <alignment horizontal="left" vertical="center"/>
    </xf>
    <xf numFmtId="1" fontId="29" fillId="0" borderId="7" xfId="0" applyNumberFormat="1" applyFont="1" applyBorder="1" applyAlignment="1">
      <alignment horizontal="center" vertical="center"/>
    </xf>
    <xf numFmtId="166" fontId="29" fillId="3" borderId="7" xfId="0" applyNumberFormat="1" applyFont="1" applyFill="1" applyBorder="1" applyAlignment="1">
      <alignment horizontal="center" vertical="center"/>
    </xf>
    <xf numFmtId="1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left" vertical="center"/>
    </xf>
    <xf numFmtId="167" fontId="0" fillId="3" borderId="9" xfId="0" applyNumberForma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1" fillId="0" borderId="0" xfId="1" applyBorder="1" applyProtection="1"/>
    <xf numFmtId="0" fontId="14" fillId="4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6" fontId="0" fillId="3" borderId="9" xfId="0" applyNumberFormat="1" applyFill="1" applyBorder="1" applyAlignment="1">
      <alignment horizontal="center" vertical="center"/>
    </xf>
    <xf numFmtId="165" fontId="11" fillId="6" borderId="2" xfId="0" applyNumberFormat="1" applyFont="1" applyFill="1" applyBorder="1" applyAlignment="1">
      <alignment horizontal="center" vertical="center"/>
    </xf>
    <xf numFmtId="0" fontId="4" fillId="6" borderId="2" xfId="3" applyFont="1" applyFill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6" fontId="0" fillId="6" borderId="7" xfId="0" applyNumberFormat="1" applyFill="1" applyBorder="1" applyAlignment="1">
      <alignment horizontal="center" vertical="center"/>
    </xf>
    <xf numFmtId="1" fontId="29" fillId="6" borderId="7" xfId="0" applyNumberFormat="1" applyFont="1" applyFill="1" applyBorder="1" applyAlignment="1">
      <alignment horizontal="center" vertical="center"/>
    </xf>
    <xf numFmtId="168" fontId="29" fillId="0" borderId="7" xfId="0" applyNumberFormat="1" applyFont="1" applyBorder="1" applyAlignment="1">
      <alignment horizontal="center" vertical="center"/>
    </xf>
    <xf numFmtId="0" fontId="29" fillId="6" borderId="7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3" fillId="0" borderId="0" xfId="3" applyFont="1" applyAlignment="1">
      <alignment horizontal="left" vertical="center"/>
    </xf>
    <xf numFmtId="0" fontId="2" fillId="0" borderId="0" xfId="3" applyAlignment="1">
      <alignment horizontal="left" vertical="center"/>
    </xf>
    <xf numFmtId="0" fontId="1" fillId="0" borderId="0" xfId="2" applyBorder="1" applyAlignment="1" applyProtection="1">
      <alignment horizontal="center" vertical="center"/>
    </xf>
    <xf numFmtId="0" fontId="2" fillId="0" borderId="0" xfId="3" applyAlignment="1">
      <alignment horizontal="center" vertical="center"/>
    </xf>
    <xf numFmtId="0" fontId="14" fillId="0" borderId="0" xfId="3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horizontal="left" vertical="center" wrapText="1"/>
    </xf>
    <xf numFmtId="0" fontId="7" fillId="4" borderId="0" xfId="0" applyFont="1" applyFill="1" applyAlignment="1">
      <alignment horizontal="left" vertical="center"/>
    </xf>
    <xf numFmtId="0" fontId="5" fillId="0" borderId="0" xfId="2" applyFont="1" applyBorder="1" applyAlignment="1" applyProtection="1">
      <alignment horizontal="left" vertical="center"/>
    </xf>
    <xf numFmtId="0" fontId="6" fillId="0" borderId="0" xfId="3" applyFont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9" fillId="2" borderId="1" xfId="3" applyFont="1" applyFill="1" applyBorder="1" applyAlignment="1" applyProtection="1">
      <alignment horizontal="left" vertical="center"/>
      <protection locked="0"/>
    </xf>
    <xf numFmtId="0" fontId="10" fillId="0" borderId="0" xfId="3" applyFont="1" applyAlignment="1">
      <alignment horizontal="left" vertical="center"/>
    </xf>
    <xf numFmtId="0" fontId="31" fillId="0" borderId="0" xfId="1" applyBorder="1" applyAlignment="1" applyProtection="1">
      <alignment horizontal="left" vertical="center"/>
    </xf>
    <xf numFmtId="0" fontId="3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1" fillId="0" borderId="0" xfId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3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>
      <alignment horizontal="left" vertical="center"/>
    </xf>
  </cellXfs>
  <cellStyles count="7">
    <cellStyle name="Hyperlink" xfId="1" builtinId="8"/>
    <cellStyle name="Hyperlink 2" xfId="2" xr:uid="{00000000-0005-0000-0000-000006000000}"/>
    <cellStyle name="Normal" xfId="0" builtinId="0"/>
    <cellStyle name="Normal 2" xfId="3" xr:uid="{00000000-0005-0000-0000-000007000000}"/>
    <cellStyle name="Normal 2 2" xfId="4" xr:uid="{00000000-0005-0000-0000-000008000000}"/>
    <cellStyle name="Normal 2 2 2" xfId="5" xr:uid="{00000000-0005-0000-0000-000009000000}"/>
    <cellStyle name="Normal 3" xfId="6" xr:uid="{00000000-0005-0000-0000-00000A000000}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D9D9D9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181717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baranidesign.com" TargetMode="External"/><Relationship Id="rId2" Type="http://schemas.openxmlformats.org/officeDocument/2006/relationships/hyperlink" Target="http://www.baranidesign.com/" TargetMode="External"/><Relationship Id="rId1" Type="http://schemas.openxmlformats.org/officeDocument/2006/relationships/hyperlink" Target="https://www.baranidesign.com/meteohelix-pro-weather-st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ri.com/news/arcuser/0703/geoid2of3.html" TargetMode="External"/><Relationship Id="rId2" Type="http://schemas.openxmlformats.org/officeDocument/2006/relationships/hyperlink" Target="https://stackoverflow.com/questions/35693029/bin2dec-for-numbers-longer-than-10-bits-in-excel" TargetMode="External"/><Relationship Id="rId1" Type="http://schemas.openxmlformats.org/officeDocument/2006/relationships/hyperlink" Target="https://stackoverflow.com/questions/46962288/change-longitude-from-180-to-180-to-0-to-360" TargetMode="External"/><Relationship Id="rId5" Type="http://schemas.openxmlformats.org/officeDocument/2006/relationships/hyperlink" Target="mailto:sales@baranidesign.com" TargetMode="External"/><Relationship Id="rId4" Type="http://schemas.openxmlformats.org/officeDocument/2006/relationships/hyperlink" Target="http://www.baranidesign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4" Type="http://schemas.openxmlformats.org/officeDocument/2006/relationships/hyperlink" Target="mailto:sales@baranidesign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ri.com/news/arcuser/0703/geoid2of3.html" TargetMode="External"/><Relationship Id="rId2" Type="http://schemas.openxmlformats.org/officeDocument/2006/relationships/hyperlink" Target="https://stackoverflow.com/questions/35693029/bin2dec-for-numbers-longer-than-10-bits-in-excel" TargetMode="External"/><Relationship Id="rId1" Type="http://schemas.openxmlformats.org/officeDocument/2006/relationships/hyperlink" Target="https://stackoverflow.com/questions/46962288/change-longitude-from-180-to-180-to-0-to-360" TargetMode="External"/><Relationship Id="rId5" Type="http://schemas.openxmlformats.org/officeDocument/2006/relationships/hyperlink" Target="mailto:sales@baranidesign.com" TargetMode="External"/><Relationship Id="rId4" Type="http://schemas.openxmlformats.org/officeDocument/2006/relationships/hyperlink" Target="http://www.baranidesig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7"/>
  <sheetViews>
    <sheetView tabSelected="1" zoomScale="90" zoomScaleNormal="90" workbookViewId="0">
      <selection activeCell="K16" sqref="K16"/>
    </sheetView>
  </sheetViews>
  <sheetFormatPr defaultColWidth="9.140625" defaultRowHeight="15" x14ac:dyDescent="0.25"/>
  <cols>
    <col min="1" max="1" width="31.42578125" style="1" customWidth="1"/>
    <col min="2" max="2" width="9.5703125" style="6" customWidth="1"/>
    <col min="3" max="3" width="18.7109375" style="1" customWidth="1"/>
    <col min="4" max="4" width="32.42578125" style="1" customWidth="1"/>
    <col min="5" max="5" width="16.85546875" style="1" customWidth="1"/>
    <col min="6" max="6" width="17.85546875" style="1" customWidth="1"/>
    <col min="7" max="7" width="15.140625" style="1" customWidth="1"/>
    <col min="8" max="8" width="20.140625" style="1" customWidth="1"/>
    <col min="9" max="9" width="15" style="1" customWidth="1"/>
    <col min="10" max="10" width="13.5703125" style="1" customWidth="1"/>
    <col min="11" max="15" width="10.85546875" style="1" customWidth="1"/>
    <col min="16" max="17" width="12.140625" style="1" customWidth="1"/>
    <col min="18" max="18" width="10.28515625" style="1" customWidth="1"/>
    <col min="19" max="26" width="5" style="1" customWidth="1"/>
    <col min="27" max="16384" width="9.140625" style="1"/>
  </cols>
  <sheetData>
    <row r="1" spans="1:28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28" ht="18.75" x14ac:dyDescent="0.25">
      <c r="A2" s="133" t="s">
        <v>1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spans="1:28" x14ac:dyDescent="0.25">
      <c r="A3" s="134" t="s">
        <v>2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8" x14ac:dyDescent="0.25">
      <c r="A4" s="135" t="s">
        <v>3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spans="1:28" ht="18.75" x14ac:dyDescent="0.25">
      <c r="A5" s="8" t="s">
        <v>4</v>
      </c>
      <c r="B5" s="136" t="s">
        <v>5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</row>
    <row r="6" spans="1:28" x14ac:dyDescent="0.25">
      <c r="A6" s="2" t="s">
        <v>6</v>
      </c>
      <c r="B6" s="137" t="str">
        <f>CONCATENATE(B35,C35,D35,E35,F35,G35,H35,I35,J35,K35,L35,M35,N35,O35,P35,Q35,R35,S35,T35,U35,V35,W35,X35,Y35,Z35,AA35,AB35,AC35,AD35,AE35,AF35,AG35,AH35,AI35,AJ35,AK35,AL35,AM35,AN35,AO35,AP35,)</f>
        <v>00000110110010110101001001000100100011000110001001000100001100010010001111011000100100100010110001001000111010100001011000010001000000000000000000000000000000000000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</row>
    <row r="7" spans="1:28" x14ac:dyDescent="0.25">
      <c r="A7" s="2" t="s">
        <v>7</v>
      </c>
      <c r="B7" s="9">
        <v>1</v>
      </c>
      <c r="C7" s="10">
        <f t="shared" ref="C7:O7" si="0">B7+B14</f>
        <v>9</v>
      </c>
      <c r="D7" s="10">
        <f t="shared" si="0"/>
        <v>10</v>
      </c>
      <c r="E7" s="10">
        <f t="shared" si="0"/>
        <v>19</v>
      </c>
      <c r="F7" s="10">
        <f t="shared" si="0"/>
        <v>26</v>
      </c>
      <c r="G7" s="10">
        <f t="shared" si="0"/>
        <v>43</v>
      </c>
      <c r="H7" s="10">
        <f t="shared" si="0"/>
        <v>60</v>
      </c>
      <c r="I7" s="10">
        <f t="shared" si="0"/>
        <v>77</v>
      </c>
      <c r="J7" s="10">
        <f t="shared" si="0"/>
        <v>94</v>
      </c>
      <c r="K7" s="10">
        <f t="shared" si="0"/>
        <v>111</v>
      </c>
      <c r="L7" s="11">
        <f t="shared" si="0"/>
        <v>128</v>
      </c>
      <c r="M7" s="11">
        <f t="shared" si="0"/>
        <v>129</v>
      </c>
      <c r="N7" s="10">
        <f t="shared" si="0"/>
        <v>129</v>
      </c>
      <c r="O7" s="10">
        <f t="shared" si="0"/>
        <v>129</v>
      </c>
      <c r="P7" s="12"/>
    </row>
    <row r="8" spans="1:28" x14ac:dyDescent="0.25">
      <c r="A8" s="2" t="s">
        <v>8</v>
      </c>
      <c r="B8" s="13" t="s">
        <v>9</v>
      </c>
      <c r="C8" s="13" t="s">
        <v>10</v>
      </c>
      <c r="D8" s="13" t="s">
        <v>11</v>
      </c>
      <c r="E8" s="13" t="s">
        <v>12</v>
      </c>
      <c r="F8" s="13" t="s">
        <v>13</v>
      </c>
      <c r="G8" s="13" t="s">
        <v>14</v>
      </c>
      <c r="H8" s="13" t="s">
        <v>15</v>
      </c>
      <c r="I8" s="13" t="s">
        <v>16</v>
      </c>
      <c r="J8" s="13" t="s">
        <v>17</v>
      </c>
      <c r="K8" s="13" t="s">
        <v>18</v>
      </c>
      <c r="L8" s="14" t="s">
        <v>19</v>
      </c>
      <c r="M8" s="14" t="s">
        <v>19</v>
      </c>
      <c r="N8" s="14" t="s">
        <v>19</v>
      </c>
      <c r="O8" s="14" t="s">
        <v>19</v>
      </c>
      <c r="P8" s="12"/>
    </row>
    <row r="9" spans="1:28" x14ac:dyDescent="0.25">
      <c r="A9" s="2" t="s">
        <v>20</v>
      </c>
      <c r="B9" s="15" t="str">
        <f t="shared" ref="B9:O9" si="1">MID($B6,B7,B14)</f>
        <v>00000110</v>
      </c>
      <c r="C9" s="15" t="str">
        <f t="shared" si="1"/>
        <v>1</v>
      </c>
      <c r="D9" s="15" t="str">
        <f t="shared" si="1"/>
        <v>100101101</v>
      </c>
      <c r="E9" s="15" t="str">
        <f t="shared" si="1"/>
        <v>0100100</v>
      </c>
      <c r="F9" s="15" t="str">
        <f t="shared" si="1"/>
        <v>10001001000110001</v>
      </c>
      <c r="G9" s="15" t="str">
        <f t="shared" si="1"/>
        <v>10001001000100001</v>
      </c>
      <c r="H9" s="15" t="str">
        <f t="shared" si="1"/>
        <v>10001001000111101</v>
      </c>
      <c r="I9" s="15" t="str">
        <f t="shared" si="1"/>
        <v>10001001001000101</v>
      </c>
      <c r="J9" s="15" t="str">
        <f t="shared" si="1"/>
        <v>10001001000111010</v>
      </c>
      <c r="K9" s="15" t="str">
        <f t="shared" si="1"/>
        <v>10000101100001000</v>
      </c>
      <c r="L9" s="15" t="str">
        <f t="shared" si="1"/>
        <v>1</v>
      </c>
      <c r="M9" s="15" t="str">
        <f t="shared" si="1"/>
        <v/>
      </c>
      <c r="N9" s="15" t="str">
        <f t="shared" si="1"/>
        <v/>
      </c>
      <c r="O9" s="15" t="str">
        <f t="shared" si="1"/>
        <v/>
      </c>
      <c r="P9" s="12"/>
    </row>
    <row r="10" spans="1:28" x14ac:dyDescent="0.25">
      <c r="A10" s="2" t="s">
        <v>21</v>
      </c>
      <c r="B10" s="16">
        <f t="shared" ref="B10:O10" ca="1" si="2">SUMPRODUCT(--MID(B9,LEN(B9)+1-ROW(INDIRECT("1:"&amp;LEN(B9))),1),(2^(ROW(INDIRECT("1:"&amp;LEN(B9)))-1)))</f>
        <v>6</v>
      </c>
      <c r="C10" s="16">
        <f t="shared" ca="1" si="2"/>
        <v>1</v>
      </c>
      <c r="D10" s="16">
        <f t="shared" ca="1" si="2"/>
        <v>301</v>
      </c>
      <c r="E10" s="16">
        <f t="shared" ca="1" si="2"/>
        <v>36</v>
      </c>
      <c r="F10" s="16">
        <f t="shared" ca="1" si="2"/>
        <v>70193</v>
      </c>
      <c r="G10" s="16">
        <f t="shared" ca="1" si="2"/>
        <v>70177</v>
      </c>
      <c r="H10" s="16">
        <f t="shared" ca="1" si="2"/>
        <v>70205</v>
      </c>
      <c r="I10" s="16">
        <f t="shared" ca="1" si="2"/>
        <v>70213</v>
      </c>
      <c r="J10" s="16">
        <f t="shared" ca="1" si="2"/>
        <v>70202</v>
      </c>
      <c r="K10" s="16">
        <f t="shared" ca="1" si="2"/>
        <v>68360</v>
      </c>
      <c r="L10" s="16">
        <f t="shared" ca="1" si="2"/>
        <v>1</v>
      </c>
      <c r="M10" s="16" t="e">
        <f t="shared" ca="1" si="2"/>
        <v>#REF!</v>
      </c>
      <c r="N10" s="16" t="e">
        <f t="shared" ca="1" si="2"/>
        <v>#REF!</v>
      </c>
      <c r="O10" s="16" t="e">
        <f t="shared" ca="1" si="2"/>
        <v>#REF!</v>
      </c>
      <c r="P10" s="12"/>
    </row>
    <row r="11" spans="1:28" x14ac:dyDescent="0.25">
      <c r="A11" s="17" t="s">
        <v>22</v>
      </c>
      <c r="B11" s="18">
        <f ca="1">B10</f>
        <v>6</v>
      </c>
      <c r="C11" s="19">
        <f ca="1">IF(MOD(B11,10)&lt;=4,MOD(B11,10)*C13+C16,MOD(B11,10)*C13+C16-1)</f>
        <v>3.5</v>
      </c>
      <c r="D11" s="20">
        <f t="shared" ref="D11:O11" ca="1" si="3">D10*D13+D16</f>
        <v>25.25</v>
      </c>
      <c r="E11" s="18">
        <f t="shared" ca="1" si="3"/>
        <v>36</v>
      </c>
      <c r="F11" s="18">
        <f t="shared" ca="1" si="3"/>
        <v>100193</v>
      </c>
      <c r="G11" s="18">
        <f t="shared" ca="1" si="3"/>
        <v>100177</v>
      </c>
      <c r="H11" s="18">
        <f t="shared" ca="1" si="3"/>
        <v>100205</v>
      </c>
      <c r="I11" s="18">
        <f t="shared" ca="1" si="3"/>
        <v>100213</v>
      </c>
      <c r="J11" s="18">
        <f t="shared" ca="1" si="3"/>
        <v>100202</v>
      </c>
      <c r="K11" s="18">
        <f t="shared" ca="1" si="3"/>
        <v>98360</v>
      </c>
      <c r="L11" s="18">
        <f t="shared" ca="1" si="3"/>
        <v>1</v>
      </c>
      <c r="M11" s="18" t="e">
        <f t="shared" ca="1" si="3"/>
        <v>#REF!</v>
      </c>
      <c r="N11" s="18" t="e">
        <f t="shared" ca="1" si="3"/>
        <v>#REF!</v>
      </c>
      <c r="O11" s="18" t="e">
        <f t="shared" ca="1" si="3"/>
        <v>#REF!</v>
      </c>
      <c r="P11" s="21"/>
    </row>
    <row r="12" spans="1:28" x14ac:dyDescent="0.25">
      <c r="A12" s="22" t="s">
        <v>23</v>
      </c>
      <c r="B12" s="23" t="s">
        <v>24</v>
      </c>
      <c r="C12" s="23" t="s">
        <v>25</v>
      </c>
      <c r="D12" s="23" t="s">
        <v>26</v>
      </c>
      <c r="E12" s="23" t="s">
        <v>27</v>
      </c>
      <c r="F12" s="23" t="s">
        <v>28</v>
      </c>
      <c r="G12" s="23" t="s">
        <v>28</v>
      </c>
      <c r="H12" s="23" t="s">
        <v>28</v>
      </c>
      <c r="I12" s="23" t="s">
        <v>28</v>
      </c>
      <c r="J12" s="23" t="s">
        <v>28</v>
      </c>
      <c r="K12" s="23" t="s">
        <v>28</v>
      </c>
      <c r="L12" s="24" t="s">
        <v>29</v>
      </c>
      <c r="M12" s="24" t="s">
        <v>29</v>
      </c>
      <c r="N12" s="24" t="s">
        <v>29</v>
      </c>
      <c r="O12" s="24" t="s">
        <v>29</v>
      </c>
      <c r="P12" s="25"/>
    </row>
    <row r="13" spans="1:28" x14ac:dyDescent="0.25">
      <c r="A13" s="26" t="s">
        <v>30</v>
      </c>
      <c r="B13" s="27">
        <v>1</v>
      </c>
      <c r="C13" s="27">
        <v>0.2</v>
      </c>
      <c r="D13" s="28">
        <v>0.25</v>
      </c>
      <c r="E13" s="28">
        <v>1</v>
      </c>
      <c r="F13" s="28">
        <v>1</v>
      </c>
      <c r="G13" s="28">
        <v>1</v>
      </c>
      <c r="H13" s="28">
        <v>1</v>
      </c>
      <c r="I13" s="28">
        <v>1</v>
      </c>
      <c r="J13" s="28">
        <v>1</v>
      </c>
      <c r="K13" s="28">
        <v>1</v>
      </c>
      <c r="L13" s="29">
        <v>1</v>
      </c>
      <c r="M13" s="29">
        <v>1</v>
      </c>
      <c r="N13" s="29">
        <v>1</v>
      </c>
      <c r="O13" s="29">
        <v>1</v>
      </c>
      <c r="P13" s="30"/>
    </row>
    <row r="14" spans="1:28" x14ac:dyDescent="0.25">
      <c r="A14" s="31" t="s">
        <v>31</v>
      </c>
      <c r="B14" s="32">
        <v>8</v>
      </c>
      <c r="C14" s="33">
        <v>1</v>
      </c>
      <c r="D14" s="33">
        <v>9</v>
      </c>
      <c r="E14" s="33">
        <v>7</v>
      </c>
      <c r="F14" s="33">
        <v>17</v>
      </c>
      <c r="G14" s="33">
        <v>17</v>
      </c>
      <c r="H14" s="33">
        <v>17</v>
      </c>
      <c r="I14" s="33">
        <v>17</v>
      </c>
      <c r="J14" s="33">
        <v>17</v>
      </c>
      <c r="K14" s="33">
        <v>17</v>
      </c>
      <c r="L14" s="33">
        <v>1</v>
      </c>
      <c r="M14" s="33">
        <v>0</v>
      </c>
      <c r="N14" s="33">
        <v>0</v>
      </c>
      <c r="O14" s="33">
        <v>0</v>
      </c>
      <c r="P14" s="34">
        <f>SUM(B14:O14)</f>
        <v>128</v>
      </c>
      <c r="Q14" s="35"/>
      <c r="R14" s="35"/>
      <c r="S14" s="35"/>
      <c r="T14" s="35"/>
      <c r="U14" s="35"/>
      <c r="V14" s="36"/>
      <c r="W14" s="36"/>
      <c r="X14" s="36"/>
      <c r="Y14" s="36"/>
      <c r="Z14" s="36"/>
      <c r="AA14" s="36"/>
      <c r="AB14" s="36"/>
    </row>
    <row r="15" spans="1:28" x14ac:dyDescent="0.25">
      <c r="A15" s="37" t="s">
        <v>32</v>
      </c>
      <c r="B15" s="38">
        <f>2^B14</f>
        <v>256</v>
      </c>
      <c r="C15" s="38">
        <v>1</v>
      </c>
      <c r="D15" s="38">
        <f t="shared" ref="D15:O15" si="4">2^D14</f>
        <v>512</v>
      </c>
      <c r="E15" s="38">
        <f t="shared" si="4"/>
        <v>128</v>
      </c>
      <c r="F15" s="38">
        <f t="shared" si="4"/>
        <v>131072</v>
      </c>
      <c r="G15" s="38">
        <f t="shared" si="4"/>
        <v>131072</v>
      </c>
      <c r="H15" s="38">
        <f t="shared" si="4"/>
        <v>131072</v>
      </c>
      <c r="I15" s="38">
        <f t="shared" si="4"/>
        <v>131072</v>
      </c>
      <c r="J15" s="38">
        <f t="shared" si="4"/>
        <v>131072</v>
      </c>
      <c r="K15" s="39">
        <f t="shared" si="4"/>
        <v>131072</v>
      </c>
      <c r="L15" s="39">
        <f t="shared" si="4"/>
        <v>2</v>
      </c>
      <c r="M15" s="39">
        <f t="shared" si="4"/>
        <v>1</v>
      </c>
      <c r="N15" s="39">
        <f t="shared" si="4"/>
        <v>1</v>
      </c>
      <c r="O15" s="39">
        <f t="shared" si="4"/>
        <v>1</v>
      </c>
      <c r="P15" s="40"/>
      <c r="Q15" s="41"/>
      <c r="R15" s="41"/>
      <c r="S15" s="41"/>
      <c r="T15" s="41"/>
      <c r="U15" s="41"/>
      <c r="V15" s="42"/>
      <c r="W15" s="42"/>
      <c r="X15" s="42"/>
      <c r="Y15" s="42"/>
      <c r="Z15" s="42"/>
      <c r="AA15" s="42"/>
      <c r="AB15" s="42"/>
    </row>
    <row r="16" spans="1:28" x14ac:dyDescent="0.25">
      <c r="A16" s="26" t="s">
        <v>33</v>
      </c>
      <c r="B16" s="27">
        <v>0</v>
      </c>
      <c r="C16" s="43">
        <v>3.3</v>
      </c>
      <c r="D16" s="27">
        <v>-50</v>
      </c>
      <c r="E16" s="27">
        <v>0</v>
      </c>
      <c r="F16" s="27">
        <v>30000</v>
      </c>
      <c r="G16" s="27">
        <v>30000</v>
      </c>
      <c r="H16" s="27">
        <v>30000</v>
      </c>
      <c r="I16" s="27">
        <v>30000</v>
      </c>
      <c r="J16" s="27">
        <v>30000</v>
      </c>
      <c r="K16" s="27">
        <v>30000</v>
      </c>
      <c r="L16" s="29">
        <v>0</v>
      </c>
      <c r="M16" s="29">
        <v>1</v>
      </c>
      <c r="N16" s="29">
        <v>1</v>
      </c>
      <c r="O16" s="29">
        <v>1</v>
      </c>
      <c r="P16" s="30"/>
    </row>
    <row r="17" spans="1:28" x14ac:dyDescent="0.25">
      <c r="A17" s="37" t="s">
        <v>34</v>
      </c>
      <c r="B17" s="44">
        <f t="shared" ref="B17:O17" si="5">(B15-1)*B13+B16</f>
        <v>255</v>
      </c>
      <c r="C17" s="44">
        <f t="shared" si="5"/>
        <v>3.3</v>
      </c>
      <c r="D17" s="44">
        <f t="shared" si="5"/>
        <v>77.75</v>
      </c>
      <c r="E17" s="44">
        <f t="shared" si="5"/>
        <v>127</v>
      </c>
      <c r="F17" s="44">
        <f t="shared" si="5"/>
        <v>161071</v>
      </c>
      <c r="G17" s="44">
        <f t="shared" si="5"/>
        <v>161071</v>
      </c>
      <c r="H17" s="44">
        <f t="shared" si="5"/>
        <v>161071</v>
      </c>
      <c r="I17" s="44">
        <f t="shared" si="5"/>
        <v>161071</v>
      </c>
      <c r="J17" s="44">
        <f t="shared" si="5"/>
        <v>161071</v>
      </c>
      <c r="K17" s="45">
        <f t="shared" si="5"/>
        <v>161071</v>
      </c>
      <c r="L17" s="45">
        <f t="shared" si="5"/>
        <v>1</v>
      </c>
      <c r="M17" s="45">
        <f t="shared" si="5"/>
        <v>1</v>
      </c>
      <c r="N17" s="45">
        <f t="shared" si="5"/>
        <v>1</v>
      </c>
      <c r="O17" s="45">
        <f t="shared" si="5"/>
        <v>1</v>
      </c>
      <c r="P17" s="40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</row>
    <row r="18" spans="1:28" x14ac:dyDescent="0.25">
      <c r="A18" s="26" t="s">
        <v>35</v>
      </c>
      <c r="B18" s="27">
        <v>0</v>
      </c>
      <c r="C18" s="27">
        <v>3.3</v>
      </c>
      <c r="D18" s="27">
        <v>-50</v>
      </c>
      <c r="E18" s="27">
        <v>0</v>
      </c>
      <c r="F18" s="27">
        <v>30000</v>
      </c>
      <c r="G18" s="27">
        <v>30000</v>
      </c>
      <c r="H18" s="27">
        <v>30000</v>
      </c>
      <c r="I18" s="27">
        <v>30000</v>
      </c>
      <c r="J18" s="27">
        <v>30000</v>
      </c>
      <c r="K18" s="27">
        <v>30000</v>
      </c>
      <c r="L18" s="29">
        <v>0</v>
      </c>
      <c r="M18" s="29">
        <v>0</v>
      </c>
      <c r="N18" s="29">
        <v>0</v>
      </c>
      <c r="O18" s="29">
        <v>0</v>
      </c>
      <c r="P18" s="30"/>
    </row>
    <row r="19" spans="1:28" x14ac:dyDescent="0.25">
      <c r="A19" s="46" t="s">
        <v>36</v>
      </c>
      <c r="B19" s="47">
        <v>3</v>
      </c>
      <c r="C19" s="47">
        <v>3.9</v>
      </c>
      <c r="D19" s="47">
        <v>77</v>
      </c>
      <c r="E19" s="47">
        <v>100</v>
      </c>
      <c r="F19" s="47">
        <v>108300</v>
      </c>
      <c r="G19" s="47">
        <v>108300</v>
      </c>
      <c r="H19" s="47">
        <v>108300</v>
      </c>
      <c r="I19" s="47">
        <v>108300</v>
      </c>
      <c r="J19" s="47">
        <v>108300</v>
      </c>
      <c r="K19" s="47">
        <v>108300</v>
      </c>
      <c r="L19" s="48">
        <v>1</v>
      </c>
      <c r="M19" s="48">
        <v>2</v>
      </c>
      <c r="N19" s="48">
        <v>2</v>
      </c>
      <c r="O19" s="48">
        <v>2</v>
      </c>
      <c r="P19" s="49">
        <v>128</v>
      </c>
      <c r="Q19" s="50">
        <f>P19/8</f>
        <v>16</v>
      </c>
    </row>
    <row r="20" spans="1:28" x14ac:dyDescent="0.25">
      <c r="A20" s="51" t="s">
        <v>37</v>
      </c>
      <c r="B20" s="51" t="str">
        <f>IF(B17&gt;=B19,"OK","ERROR")</f>
        <v>OK</v>
      </c>
      <c r="C20" s="51">
        <f ca="1">C11</f>
        <v>3.5</v>
      </c>
      <c r="D20" s="51" t="str">
        <f t="shared" ref="D20:O20" si="6">IF(D17&gt;=D19,"OK","ERROR")</f>
        <v>OK</v>
      </c>
      <c r="E20" s="51" t="str">
        <f t="shared" si="6"/>
        <v>OK</v>
      </c>
      <c r="F20" s="51" t="str">
        <f t="shared" si="6"/>
        <v>OK</v>
      </c>
      <c r="G20" s="51" t="str">
        <f t="shared" si="6"/>
        <v>OK</v>
      </c>
      <c r="H20" s="51" t="str">
        <f t="shared" si="6"/>
        <v>OK</v>
      </c>
      <c r="I20" s="51" t="str">
        <f t="shared" si="6"/>
        <v>OK</v>
      </c>
      <c r="J20" s="51" t="str">
        <f t="shared" si="6"/>
        <v>OK</v>
      </c>
      <c r="K20" s="51" t="str">
        <f t="shared" si="6"/>
        <v>OK</v>
      </c>
      <c r="L20" s="52" t="str">
        <f t="shared" si="6"/>
        <v>OK</v>
      </c>
      <c r="M20" s="52" t="str">
        <f t="shared" si="6"/>
        <v>ERROR</v>
      </c>
      <c r="N20" s="52" t="str">
        <f t="shared" si="6"/>
        <v>ERROR</v>
      </c>
      <c r="O20" s="52" t="str">
        <f t="shared" si="6"/>
        <v>ERROR</v>
      </c>
      <c r="P20" s="53" t="str">
        <f>IF(P14&lt;=P19,"OK","ERROR")</f>
        <v>OK</v>
      </c>
    </row>
    <row r="21" spans="1:28" s="58" customFormat="1" ht="21" x14ac:dyDescent="0.25">
      <c r="A21" s="54" t="s">
        <v>38</v>
      </c>
      <c r="B21" s="55">
        <f ca="1">B11</f>
        <v>6</v>
      </c>
      <c r="C21" s="55" t="str">
        <f ca="1">IF(C10=1, CONCATENATE("&gt; ",ROUND(C20,1), " V"), CONCATENATE("!!!! &lt; ",ROUND(C20,1)," V"))</f>
        <v>&gt; 3.5 V</v>
      </c>
      <c r="D21" s="55" t="str">
        <f ca="1">CONCATENATE(D11, " ",D12)</f>
        <v>25.25 °C</v>
      </c>
      <c r="E21" s="55" t="str">
        <f ca="1">CONCATENATE( E11," ",E12)</f>
        <v>36 %</v>
      </c>
      <c r="F21" s="55" t="str">
        <f t="shared" ref="F21:O21" ca="1" si="7">CONCATENATE( F11, " ",F12)</f>
        <v>100193 Pa</v>
      </c>
      <c r="G21" s="55" t="str">
        <f t="shared" ca="1" si="7"/>
        <v>100177 Pa</v>
      </c>
      <c r="H21" s="55" t="str">
        <f t="shared" ca="1" si="7"/>
        <v>100205 Pa</v>
      </c>
      <c r="I21" s="55" t="str">
        <f t="shared" ca="1" si="7"/>
        <v>100213 Pa</v>
      </c>
      <c r="J21" s="55" t="str">
        <f t="shared" ca="1" si="7"/>
        <v>100202 Pa</v>
      </c>
      <c r="K21" s="55" t="str">
        <f t="shared" ca="1" si="7"/>
        <v>98360 Pa</v>
      </c>
      <c r="L21" s="55" t="str">
        <f t="shared" ca="1" si="7"/>
        <v>1 binary</v>
      </c>
      <c r="M21" s="55" t="e">
        <f t="shared" ca="1" si="7"/>
        <v>#REF!</v>
      </c>
      <c r="N21" s="55" t="e">
        <f t="shared" ca="1" si="7"/>
        <v>#REF!</v>
      </c>
      <c r="O21" s="55" t="e">
        <f t="shared" ca="1" si="7"/>
        <v>#REF!</v>
      </c>
      <c r="P21" s="56"/>
      <c r="Q21" s="57"/>
      <c r="R21" s="57"/>
      <c r="S21" s="57"/>
      <c r="T21" s="57"/>
      <c r="U21" s="57"/>
      <c r="V21" s="57"/>
      <c r="W21" s="57"/>
      <c r="X21" s="57"/>
      <c r="Y21" s="57"/>
    </row>
    <row r="22" spans="1:28" x14ac:dyDescent="0.25">
      <c r="A22" s="129" t="s">
        <v>39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</row>
    <row r="23" spans="1:28" x14ac:dyDescent="0.25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:28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8" ht="69" customHeight="1" x14ac:dyDescent="0.25">
      <c r="A25" s="131" t="s">
        <v>40</v>
      </c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8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8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8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8" ht="30" customHeight="1" x14ac:dyDescent="0.25">
      <c r="A29" s="131" t="s">
        <v>41</v>
      </c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8" x14ac:dyDescent="0.25">
      <c r="A30" s="132" t="s">
        <v>42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8" ht="15" customHeight="1" x14ac:dyDescent="0.25">
      <c r="B31" s="1"/>
      <c r="C31" s="7"/>
      <c r="E31" s="7"/>
      <c r="F31" s="7"/>
      <c r="G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6"/>
    </row>
    <row r="32" spans="1:28" x14ac:dyDescent="0.25">
      <c r="A32" s="125" t="s">
        <v>43</v>
      </c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</row>
    <row r="33" spans="1:42" x14ac:dyDescent="0.25">
      <c r="A33" s="5" t="s">
        <v>44</v>
      </c>
      <c r="B33" s="61">
        <v>1</v>
      </c>
      <c r="C33" s="61">
        <v>2</v>
      </c>
      <c r="D33" s="61">
        <v>3</v>
      </c>
      <c r="E33" s="61">
        <v>4</v>
      </c>
      <c r="F33" s="61">
        <v>5</v>
      </c>
      <c r="G33" s="61">
        <v>6</v>
      </c>
      <c r="H33" s="61">
        <v>7</v>
      </c>
      <c r="I33" s="61">
        <v>8</v>
      </c>
      <c r="J33" s="61">
        <v>9</v>
      </c>
      <c r="K33" s="61">
        <v>10</v>
      </c>
      <c r="L33" s="61">
        <v>11</v>
      </c>
      <c r="M33" s="61">
        <v>12</v>
      </c>
      <c r="N33" s="61">
        <v>13</v>
      </c>
      <c r="O33" s="61">
        <v>14</v>
      </c>
      <c r="P33" s="61">
        <v>15</v>
      </c>
      <c r="Q33" s="61">
        <v>16</v>
      </c>
      <c r="R33" s="61">
        <v>17</v>
      </c>
      <c r="S33" s="61">
        <v>18</v>
      </c>
      <c r="T33" s="61">
        <v>19</v>
      </c>
      <c r="U33" s="61">
        <v>20</v>
      </c>
      <c r="V33" s="61">
        <v>21</v>
      </c>
      <c r="W33" s="61">
        <v>22</v>
      </c>
      <c r="X33" s="61">
        <v>23</v>
      </c>
      <c r="Y33" s="61">
        <v>24</v>
      </c>
      <c r="Z33" s="61">
        <v>25</v>
      </c>
      <c r="AA33" s="61">
        <v>26</v>
      </c>
      <c r="AB33" s="61">
        <v>27</v>
      </c>
      <c r="AC33" s="61">
        <v>28</v>
      </c>
      <c r="AD33" s="61">
        <v>29</v>
      </c>
      <c r="AE33" s="61">
        <v>30</v>
      </c>
      <c r="AF33" s="61">
        <v>31</v>
      </c>
      <c r="AG33" s="61">
        <v>32</v>
      </c>
      <c r="AH33" s="61">
        <v>33</v>
      </c>
      <c r="AI33" s="61">
        <v>34</v>
      </c>
      <c r="AJ33" s="61">
        <v>35</v>
      </c>
      <c r="AK33" s="61">
        <v>36</v>
      </c>
      <c r="AL33" s="61">
        <v>37</v>
      </c>
      <c r="AM33" s="61">
        <v>38</v>
      </c>
      <c r="AN33" s="61">
        <v>39</v>
      </c>
      <c r="AO33" s="61">
        <v>40</v>
      </c>
      <c r="AP33" s="61">
        <v>41</v>
      </c>
    </row>
    <row r="34" spans="1:42" x14ac:dyDescent="0.25">
      <c r="A34" s="5" t="s">
        <v>45</v>
      </c>
      <c r="B34" s="62" t="str">
        <f t="shared" ref="B34:AP34" si="8">MID($B5,B33,1)</f>
        <v>0</v>
      </c>
      <c r="C34" s="62" t="str">
        <f t="shared" si="8"/>
        <v>6</v>
      </c>
      <c r="D34" s="62" t="str">
        <f t="shared" si="8"/>
        <v>C</v>
      </c>
      <c r="E34" s="62" t="str">
        <f t="shared" si="8"/>
        <v>B</v>
      </c>
      <c r="F34" s="62" t="str">
        <f t="shared" si="8"/>
        <v>5</v>
      </c>
      <c r="G34" s="62" t="str">
        <f t="shared" si="8"/>
        <v>2</v>
      </c>
      <c r="H34" s="62" t="str">
        <f t="shared" si="8"/>
        <v>4</v>
      </c>
      <c r="I34" s="62" t="str">
        <f t="shared" si="8"/>
        <v>4</v>
      </c>
      <c r="J34" s="62" t="str">
        <f t="shared" si="8"/>
        <v>8</v>
      </c>
      <c r="K34" s="62" t="str">
        <f t="shared" si="8"/>
        <v>C</v>
      </c>
      <c r="L34" s="62" t="str">
        <f t="shared" si="8"/>
        <v>6</v>
      </c>
      <c r="M34" s="62" t="str">
        <f t="shared" si="8"/>
        <v>2</v>
      </c>
      <c r="N34" s="62" t="str">
        <f t="shared" si="8"/>
        <v>4</v>
      </c>
      <c r="O34" s="62" t="str">
        <f t="shared" si="8"/>
        <v>4</v>
      </c>
      <c r="P34" s="62" t="str">
        <f t="shared" si="8"/>
        <v>3</v>
      </c>
      <c r="Q34" s="62" t="str">
        <f t="shared" si="8"/>
        <v>1</v>
      </c>
      <c r="R34" s="62" t="str">
        <f t="shared" si="8"/>
        <v>2</v>
      </c>
      <c r="S34" s="62" t="str">
        <f t="shared" si="8"/>
        <v>3</v>
      </c>
      <c r="T34" s="62" t="str">
        <f t="shared" si="8"/>
        <v>D</v>
      </c>
      <c r="U34" s="62" t="str">
        <f t="shared" si="8"/>
        <v>8</v>
      </c>
      <c r="V34" s="62" t="str">
        <f t="shared" si="8"/>
        <v>9</v>
      </c>
      <c r="W34" s="62" t="str">
        <f t="shared" si="8"/>
        <v>2</v>
      </c>
      <c r="X34" s="62" t="str">
        <f t="shared" si="8"/>
        <v>2</v>
      </c>
      <c r="Y34" s="62" t="str">
        <f t="shared" si="8"/>
        <v>C</v>
      </c>
      <c r="Z34" s="62" t="str">
        <f t="shared" si="8"/>
        <v>4</v>
      </c>
      <c r="AA34" s="62" t="str">
        <f t="shared" si="8"/>
        <v>8</v>
      </c>
      <c r="AB34" s="62" t="str">
        <f t="shared" si="8"/>
        <v>E</v>
      </c>
      <c r="AC34" s="62" t="str">
        <f t="shared" si="8"/>
        <v>A</v>
      </c>
      <c r="AD34" s="62" t="str">
        <f t="shared" si="8"/>
        <v>1</v>
      </c>
      <c r="AE34" s="62" t="str">
        <f t="shared" si="8"/>
        <v>6</v>
      </c>
      <c r="AF34" s="62" t="str">
        <f t="shared" si="8"/>
        <v>1</v>
      </c>
      <c r="AG34" s="62" t="str">
        <f t="shared" si="8"/>
        <v>1</v>
      </c>
      <c r="AH34" s="62" t="str">
        <f t="shared" si="8"/>
        <v/>
      </c>
      <c r="AI34" s="62" t="str">
        <f t="shared" si="8"/>
        <v/>
      </c>
      <c r="AJ34" s="62" t="str">
        <f t="shared" si="8"/>
        <v/>
      </c>
      <c r="AK34" s="62" t="str">
        <f t="shared" si="8"/>
        <v/>
      </c>
      <c r="AL34" s="62" t="str">
        <f t="shared" si="8"/>
        <v/>
      </c>
      <c r="AM34" s="62" t="str">
        <f t="shared" si="8"/>
        <v/>
      </c>
      <c r="AN34" s="62" t="str">
        <f t="shared" si="8"/>
        <v/>
      </c>
      <c r="AO34" s="62" t="str">
        <f t="shared" si="8"/>
        <v/>
      </c>
      <c r="AP34" s="62" t="str">
        <f t="shared" si="8"/>
        <v/>
      </c>
    </row>
    <row r="35" spans="1:42" x14ac:dyDescent="0.25">
      <c r="A35" s="5" t="s">
        <v>46</v>
      </c>
      <c r="B35" s="61" t="str">
        <f t="shared" ref="B35:AP35" si="9">HEX2BIN(B34,4)</f>
        <v>0000</v>
      </c>
      <c r="C35" s="61" t="str">
        <f t="shared" si="9"/>
        <v>0110</v>
      </c>
      <c r="D35" s="61" t="str">
        <f t="shared" si="9"/>
        <v>1100</v>
      </c>
      <c r="E35" s="61" t="str">
        <f t="shared" si="9"/>
        <v>1011</v>
      </c>
      <c r="F35" s="61" t="str">
        <f t="shared" si="9"/>
        <v>0101</v>
      </c>
      <c r="G35" s="61" t="str">
        <f t="shared" si="9"/>
        <v>0010</v>
      </c>
      <c r="H35" s="61" t="str">
        <f t="shared" si="9"/>
        <v>0100</v>
      </c>
      <c r="I35" s="61" t="str">
        <f t="shared" si="9"/>
        <v>0100</v>
      </c>
      <c r="J35" s="61" t="str">
        <f t="shared" si="9"/>
        <v>1000</v>
      </c>
      <c r="K35" s="61" t="str">
        <f t="shared" si="9"/>
        <v>1100</v>
      </c>
      <c r="L35" s="61" t="str">
        <f t="shared" si="9"/>
        <v>0110</v>
      </c>
      <c r="M35" s="61" t="str">
        <f t="shared" si="9"/>
        <v>0010</v>
      </c>
      <c r="N35" s="61" t="str">
        <f t="shared" si="9"/>
        <v>0100</v>
      </c>
      <c r="O35" s="61" t="str">
        <f t="shared" si="9"/>
        <v>0100</v>
      </c>
      <c r="P35" s="61" t="str">
        <f t="shared" si="9"/>
        <v>0011</v>
      </c>
      <c r="Q35" s="61" t="str">
        <f t="shared" si="9"/>
        <v>0001</v>
      </c>
      <c r="R35" s="61" t="str">
        <f t="shared" si="9"/>
        <v>0010</v>
      </c>
      <c r="S35" s="61" t="str">
        <f t="shared" si="9"/>
        <v>0011</v>
      </c>
      <c r="T35" s="61" t="str">
        <f t="shared" si="9"/>
        <v>1101</v>
      </c>
      <c r="U35" s="61" t="str">
        <f t="shared" si="9"/>
        <v>1000</v>
      </c>
      <c r="V35" s="61" t="str">
        <f t="shared" si="9"/>
        <v>1001</v>
      </c>
      <c r="W35" s="61" t="str">
        <f t="shared" si="9"/>
        <v>0010</v>
      </c>
      <c r="X35" s="61" t="str">
        <f t="shared" si="9"/>
        <v>0010</v>
      </c>
      <c r="Y35" s="61" t="str">
        <f t="shared" si="9"/>
        <v>1100</v>
      </c>
      <c r="Z35" s="61" t="str">
        <f t="shared" si="9"/>
        <v>0100</v>
      </c>
      <c r="AA35" s="61" t="str">
        <f t="shared" si="9"/>
        <v>1000</v>
      </c>
      <c r="AB35" s="61" t="str">
        <f t="shared" si="9"/>
        <v>1110</v>
      </c>
      <c r="AC35" s="61" t="str">
        <f t="shared" si="9"/>
        <v>1010</v>
      </c>
      <c r="AD35" s="61" t="str">
        <f t="shared" si="9"/>
        <v>0001</v>
      </c>
      <c r="AE35" s="61" t="str">
        <f t="shared" si="9"/>
        <v>0110</v>
      </c>
      <c r="AF35" s="61" t="str">
        <f t="shared" si="9"/>
        <v>0001</v>
      </c>
      <c r="AG35" s="61" t="str">
        <f t="shared" si="9"/>
        <v>0001</v>
      </c>
      <c r="AH35" s="61" t="str">
        <f t="shared" si="9"/>
        <v>0000</v>
      </c>
      <c r="AI35" s="61" t="str">
        <f t="shared" si="9"/>
        <v>0000</v>
      </c>
      <c r="AJ35" s="61" t="str">
        <f t="shared" si="9"/>
        <v>0000</v>
      </c>
      <c r="AK35" s="61" t="str">
        <f t="shared" si="9"/>
        <v>0000</v>
      </c>
      <c r="AL35" s="61" t="str">
        <f t="shared" si="9"/>
        <v>0000</v>
      </c>
      <c r="AM35" s="61" t="str">
        <f t="shared" si="9"/>
        <v>0000</v>
      </c>
      <c r="AN35" s="61" t="str">
        <f t="shared" si="9"/>
        <v>0000</v>
      </c>
      <c r="AO35" s="61" t="str">
        <f t="shared" si="9"/>
        <v>0000</v>
      </c>
      <c r="AP35" s="61" t="str">
        <f t="shared" si="9"/>
        <v>0000</v>
      </c>
    </row>
    <row r="36" spans="1:42" x14ac:dyDescent="0.25">
      <c r="B36" s="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42" x14ac:dyDescent="0.25">
      <c r="A37" s="126" t="s">
        <v>47</v>
      </c>
      <c r="B37" s="126"/>
      <c r="C37" s="127" t="s">
        <v>48</v>
      </c>
      <c r="D37" s="127"/>
      <c r="E37" s="127"/>
      <c r="F37" s="128" t="s">
        <v>49</v>
      </c>
      <c r="G37" s="128"/>
      <c r="H37" s="127" t="s">
        <v>50</v>
      </c>
      <c r="I37" s="127"/>
      <c r="J37" s="127"/>
      <c r="K37" s="127"/>
      <c r="L37" s="12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</sheetData>
  <mergeCells count="15">
    <mergeCell ref="A2:Z2"/>
    <mergeCell ref="A3:Z3"/>
    <mergeCell ref="A4:Z4"/>
    <mergeCell ref="B5:L5"/>
    <mergeCell ref="B6:L6"/>
    <mergeCell ref="A22:Z22"/>
    <mergeCell ref="A23:Z23"/>
    <mergeCell ref="A25:L25"/>
    <mergeCell ref="A29:L29"/>
    <mergeCell ref="A30:L30"/>
    <mergeCell ref="A32:Z32"/>
    <mergeCell ref="A37:B37"/>
    <mergeCell ref="C37:E37"/>
    <mergeCell ref="F37:G37"/>
    <mergeCell ref="H37:L37"/>
  </mergeCells>
  <hyperlinks>
    <hyperlink ref="A2" r:id="rId1" xr:uid="{00000000-0004-0000-0000-000000000000}"/>
    <hyperlink ref="C37" r:id="rId2" xr:uid="{00000000-0004-0000-0000-000001000000}"/>
    <hyperlink ref="H37" r:id="rId3" xr:uid="{00000000-0004-0000-0000-000002000000}"/>
  </hyperlinks>
  <pageMargins left="0.25" right="0.25" top="0.75" bottom="0.75" header="0.511811023622047" footer="0.511811023622047"/>
  <pageSetup paperSize="9" scale="7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40"/>
  <sheetViews>
    <sheetView zoomScale="90" zoomScaleNormal="90" workbookViewId="0">
      <selection activeCell="B4" sqref="B4:L4"/>
    </sheetView>
  </sheetViews>
  <sheetFormatPr defaultColWidth="9.140625" defaultRowHeight="15" x14ac:dyDescent="0.25"/>
  <cols>
    <col min="1" max="1" width="37.7109375" style="63" customWidth="1"/>
    <col min="2" max="2" width="6.7109375" style="64" customWidth="1"/>
    <col min="3" max="3" width="13.28515625" style="63" customWidth="1"/>
    <col min="4" max="5" width="13.7109375" style="63" customWidth="1"/>
    <col min="6" max="9" width="13.5703125" style="63" customWidth="1"/>
    <col min="10" max="10" width="13.42578125" style="63" customWidth="1"/>
    <col min="11" max="11" width="13.5703125" style="63" customWidth="1"/>
    <col min="12" max="12" width="20.42578125" style="63" customWidth="1"/>
    <col min="13" max="13" width="10" style="63" customWidth="1"/>
    <col min="14" max="14" width="12.140625" style="63" customWidth="1"/>
    <col min="15" max="15" width="9" style="63" customWidth="1"/>
    <col min="16" max="16" width="13.5703125" style="63" customWidth="1"/>
    <col min="17" max="17" width="8.140625" style="63" customWidth="1"/>
    <col min="18" max="25" width="5" style="63" customWidth="1"/>
    <col min="26" max="1024" width="9.140625" style="63"/>
  </cols>
  <sheetData>
    <row r="1" spans="1:25" ht="18.75" x14ac:dyDescent="0.25">
      <c r="A1" s="143" t="s">
        <v>51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</row>
    <row r="2" spans="1:25" ht="34.5" customHeight="1" x14ac:dyDescent="0.25">
      <c r="A2" s="144" t="s">
        <v>52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65"/>
      <c r="O2" s="65">
        <f>2^8</f>
        <v>256</v>
      </c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1:25" x14ac:dyDescent="0.25">
      <c r="A3" s="145" t="s">
        <v>53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</row>
    <row r="4" spans="1:25" ht="15.75" x14ac:dyDescent="0.25">
      <c r="A4" s="67" t="s">
        <v>54</v>
      </c>
      <c r="B4" s="146" t="s">
        <v>55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25" x14ac:dyDescent="0.25">
      <c r="A5" s="68" t="s">
        <v>6</v>
      </c>
      <c r="B5" s="147" t="str">
        <f>CONCATENATE(B38,C38,D38,E38,F38,G38,H38,I38,J38,K38,L38,M38,N38,O38,P38,Q38,R38,S38,T38,U38,V38,W38,X38,Y38,Z38,AA38,AB38,AC38,AD38,AE38,AF38,AG38,AH38,AI38,AJ38,AK38)</f>
        <v>110001011000001010100001000010000111000001010000100100000100101100110001000101000000000000000000000000000000000000000000000000000000000000000000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</row>
    <row r="6" spans="1:25" x14ac:dyDescent="0.25">
      <c r="A6" s="68" t="s">
        <v>7</v>
      </c>
      <c r="B6" s="70">
        <v>1</v>
      </c>
      <c r="C6" s="71">
        <f t="shared" ref="C6:K6" si="0">B6+B13</f>
        <v>3</v>
      </c>
      <c r="D6" s="71">
        <f t="shared" si="0"/>
        <v>29</v>
      </c>
      <c r="E6" s="71">
        <f t="shared" si="0"/>
        <v>54</v>
      </c>
      <c r="F6" s="71">
        <f t="shared" si="0"/>
        <v>56</v>
      </c>
      <c r="G6" s="71">
        <f t="shared" si="0"/>
        <v>59</v>
      </c>
      <c r="H6" s="71">
        <f t="shared" si="0"/>
        <v>67</v>
      </c>
      <c r="I6" s="71">
        <f t="shared" si="0"/>
        <v>75</v>
      </c>
      <c r="J6" s="71">
        <f t="shared" si="0"/>
        <v>83</v>
      </c>
      <c r="K6" s="71">
        <f t="shared" si="0"/>
        <v>91</v>
      </c>
      <c r="L6" s="72"/>
    </row>
    <row r="7" spans="1:25" ht="60" x14ac:dyDescent="0.25">
      <c r="A7" s="68" t="s">
        <v>8</v>
      </c>
      <c r="B7" s="73" t="s">
        <v>56</v>
      </c>
      <c r="C7" s="74" t="s">
        <v>57</v>
      </c>
      <c r="D7" s="74" t="s">
        <v>58</v>
      </c>
      <c r="E7" s="74" t="s">
        <v>59</v>
      </c>
      <c r="F7" s="74" t="s">
        <v>60</v>
      </c>
      <c r="G7" s="74" t="s">
        <v>61</v>
      </c>
      <c r="H7" s="74" t="s">
        <v>62</v>
      </c>
      <c r="I7" s="74" t="s">
        <v>63</v>
      </c>
      <c r="J7" s="74" t="s">
        <v>64</v>
      </c>
      <c r="K7" s="75" t="s">
        <v>65</v>
      </c>
      <c r="L7" s="72"/>
    </row>
    <row r="8" spans="1:25" x14ac:dyDescent="0.25">
      <c r="A8" s="68" t="s">
        <v>20</v>
      </c>
      <c r="B8" s="16" t="str">
        <f t="shared" ref="B8:K8" si="1">MID($B5,B6,B13)</f>
        <v>11</v>
      </c>
      <c r="C8" s="16" t="str">
        <f t="shared" si="1"/>
        <v>00010110000010101000010000</v>
      </c>
      <c r="D8" s="16" t="str">
        <f t="shared" si="1"/>
        <v>1000011100000101000010010</v>
      </c>
      <c r="E8" s="16" t="str">
        <f t="shared" si="1"/>
        <v>00</v>
      </c>
      <c r="F8" s="16" t="str">
        <f t="shared" si="1"/>
        <v>001</v>
      </c>
      <c r="G8" s="16" t="str">
        <f t="shared" si="1"/>
        <v>00101100</v>
      </c>
      <c r="H8" s="16" t="str">
        <f t="shared" si="1"/>
        <v>11000100</v>
      </c>
      <c r="I8" s="16" t="str">
        <f t="shared" si="1"/>
        <v>01010000</v>
      </c>
      <c r="J8" s="16" t="str">
        <f t="shared" si="1"/>
        <v>00000000</v>
      </c>
      <c r="K8" s="16" t="str">
        <f t="shared" si="1"/>
        <v>000000</v>
      </c>
      <c r="L8" s="72"/>
    </row>
    <row r="9" spans="1:25" x14ac:dyDescent="0.25">
      <c r="A9" s="68" t="s">
        <v>21</v>
      </c>
      <c r="B9" s="16">
        <f t="shared" ref="B9:K9" ca="1" si="2">SUMPRODUCT(--MID(B8,LEN(B8)+1-ROW(INDIRECT("1:"&amp;LEN(B8))),1),(2^(ROW(INDIRECT("1:"&amp;LEN(B8)))-1)))</f>
        <v>3</v>
      </c>
      <c r="C9" s="16">
        <f t="shared" ca="1" si="2"/>
        <v>5777936</v>
      </c>
      <c r="D9" s="16">
        <f t="shared" ca="1" si="2"/>
        <v>17697298</v>
      </c>
      <c r="E9" s="16">
        <f t="shared" ca="1" si="2"/>
        <v>0</v>
      </c>
      <c r="F9" s="16">
        <f t="shared" ca="1" si="2"/>
        <v>1</v>
      </c>
      <c r="G9" s="16">
        <f t="shared" ca="1" si="2"/>
        <v>44</v>
      </c>
      <c r="H9" s="16">
        <f t="shared" ca="1" si="2"/>
        <v>196</v>
      </c>
      <c r="I9" s="16">
        <f t="shared" ca="1" si="2"/>
        <v>80</v>
      </c>
      <c r="J9" s="16">
        <f t="shared" ca="1" si="2"/>
        <v>0</v>
      </c>
      <c r="K9" s="16">
        <f t="shared" ca="1" si="2"/>
        <v>0</v>
      </c>
      <c r="L9" s="72"/>
    </row>
    <row r="10" spans="1:25" x14ac:dyDescent="0.25">
      <c r="A10" s="76" t="s">
        <v>22</v>
      </c>
      <c r="B10" s="77">
        <f ca="1">B9</f>
        <v>3</v>
      </c>
      <c r="C10" s="77">
        <f t="shared" ref="C10:K10" ca="1" si="3">C9*C12+C15</f>
        <v>57.779360000000004</v>
      </c>
      <c r="D10" s="77">
        <f t="shared" ca="1" si="3"/>
        <v>176.97298000000001</v>
      </c>
      <c r="E10" s="77">
        <f t="shared" ca="1" si="3"/>
        <v>0</v>
      </c>
      <c r="F10" s="77">
        <f t="shared" ca="1" si="3"/>
        <v>1</v>
      </c>
      <c r="G10" s="77">
        <f t="shared" ca="1" si="3"/>
        <v>4.4000000000000004</v>
      </c>
      <c r="H10" s="77">
        <f t="shared" ca="1" si="3"/>
        <v>49</v>
      </c>
      <c r="I10" s="77">
        <f t="shared" ca="1" si="3"/>
        <v>20</v>
      </c>
      <c r="J10" s="77">
        <f t="shared" ca="1" si="3"/>
        <v>0</v>
      </c>
      <c r="K10" s="77">
        <f t="shared" ca="1" si="3"/>
        <v>0</v>
      </c>
      <c r="L10" s="78" t="s">
        <v>66</v>
      </c>
    </row>
    <row r="11" spans="1:25" x14ac:dyDescent="0.25">
      <c r="A11" s="79" t="s">
        <v>23</v>
      </c>
      <c r="B11" s="80" t="s">
        <v>24</v>
      </c>
      <c r="C11" s="80" t="s">
        <v>67</v>
      </c>
      <c r="D11" s="80" t="s">
        <v>67</v>
      </c>
      <c r="E11" s="80" t="s">
        <v>68</v>
      </c>
      <c r="F11" s="80" t="s">
        <v>69</v>
      </c>
      <c r="G11" s="80" t="s">
        <v>70</v>
      </c>
      <c r="H11" s="80" t="s">
        <v>67</v>
      </c>
      <c r="I11" s="80" t="s">
        <v>67</v>
      </c>
      <c r="J11" s="80" t="s">
        <v>67</v>
      </c>
      <c r="K11" s="80" t="s">
        <v>29</v>
      </c>
      <c r="L11" s="81"/>
    </row>
    <row r="12" spans="1:25" x14ac:dyDescent="0.25">
      <c r="A12" s="82" t="s">
        <v>30</v>
      </c>
      <c r="B12" s="29">
        <v>1</v>
      </c>
      <c r="C12" s="29">
        <v>1.0000000000000001E-5</v>
      </c>
      <c r="D12" s="29">
        <v>1.0000000000000001E-5</v>
      </c>
      <c r="E12" s="29">
        <v>1</v>
      </c>
      <c r="F12" s="29">
        <v>1</v>
      </c>
      <c r="G12" s="29">
        <v>0.1</v>
      </c>
      <c r="H12" s="29">
        <v>0.25</v>
      </c>
      <c r="I12" s="29">
        <v>0.25</v>
      </c>
      <c r="J12" s="29">
        <v>0.25</v>
      </c>
      <c r="K12" s="29">
        <v>1</v>
      </c>
      <c r="L12" s="83"/>
    </row>
    <row r="13" spans="1:25" s="63" customFormat="1" x14ac:dyDescent="0.25">
      <c r="A13" s="84" t="s">
        <v>31</v>
      </c>
      <c r="B13" s="85">
        <v>2</v>
      </c>
      <c r="C13" s="86">
        <v>26</v>
      </c>
      <c r="D13" s="86">
        <v>25</v>
      </c>
      <c r="E13" s="86">
        <v>2</v>
      </c>
      <c r="F13" s="86">
        <v>3</v>
      </c>
      <c r="G13" s="86">
        <v>8</v>
      </c>
      <c r="H13" s="86">
        <v>8</v>
      </c>
      <c r="I13" s="86">
        <v>8</v>
      </c>
      <c r="J13" s="86">
        <v>8</v>
      </c>
      <c r="K13" s="86">
        <v>6</v>
      </c>
      <c r="L13" s="87">
        <f>SUM(B13:K13)</f>
        <v>96</v>
      </c>
      <c r="M13" s="88"/>
      <c r="N13" s="88"/>
      <c r="O13" s="88"/>
      <c r="P13" s="88"/>
      <c r="Q13" s="88"/>
    </row>
    <row r="14" spans="1:25" s="93" customFormat="1" x14ac:dyDescent="0.25">
      <c r="A14" s="89" t="s">
        <v>32</v>
      </c>
      <c r="B14" s="90">
        <f t="shared" ref="B14:K14" si="4">2^B13</f>
        <v>4</v>
      </c>
      <c r="C14" s="90">
        <f t="shared" si="4"/>
        <v>67108864</v>
      </c>
      <c r="D14" s="90">
        <f t="shared" si="4"/>
        <v>33554432</v>
      </c>
      <c r="E14" s="90">
        <f t="shared" si="4"/>
        <v>4</v>
      </c>
      <c r="F14" s="90">
        <f t="shared" si="4"/>
        <v>8</v>
      </c>
      <c r="G14" s="90">
        <f t="shared" si="4"/>
        <v>256</v>
      </c>
      <c r="H14" s="90">
        <f t="shared" si="4"/>
        <v>256</v>
      </c>
      <c r="I14" s="90">
        <f t="shared" si="4"/>
        <v>256</v>
      </c>
      <c r="J14" s="90">
        <f t="shared" si="4"/>
        <v>256</v>
      </c>
      <c r="K14" s="90">
        <f t="shared" si="4"/>
        <v>64</v>
      </c>
      <c r="L14" s="91"/>
      <c r="M14" s="92"/>
      <c r="N14" s="92"/>
      <c r="O14" s="92"/>
      <c r="P14" s="92"/>
      <c r="Q14" s="92"/>
    </row>
    <row r="15" spans="1:25" x14ac:dyDescent="0.25">
      <c r="A15" s="82" t="s">
        <v>33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83"/>
    </row>
    <row r="16" spans="1:25" s="93" customFormat="1" x14ac:dyDescent="0.25">
      <c r="A16" s="89" t="s">
        <v>34</v>
      </c>
      <c r="B16" s="94">
        <f t="shared" ref="B16:K16" si="5">(B14-1)*B12+B15</f>
        <v>3</v>
      </c>
      <c r="C16" s="94">
        <f t="shared" si="5"/>
        <v>671.08863000000008</v>
      </c>
      <c r="D16" s="94">
        <f t="shared" si="5"/>
        <v>335.54431000000005</v>
      </c>
      <c r="E16" s="94">
        <f t="shared" si="5"/>
        <v>3</v>
      </c>
      <c r="F16" s="94">
        <f t="shared" si="5"/>
        <v>7</v>
      </c>
      <c r="G16" s="94">
        <f t="shared" si="5"/>
        <v>25.5</v>
      </c>
      <c r="H16" s="94">
        <f t="shared" si="5"/>
        <v>63.75</v>
      </c>
      <c r="I16" s="94">
        <f t="shared" si="5"/>
        <v>63.75</v>
      </c>
      <c r="J16" s="94">
        <f t="shared" si="5"/>
        <v>63.75</v>
      </c>
      <c r="K16" s="94">
        <f t="shared" si="5"/>
        <v>63</v>
      </c>
      <c r="L16" s="91"/>
    </row>
    <row r="17" spans="1:12" x14ac:dyDescent="0.25">
      <c r="A17" s="82" t="s">
        <v>35</v>
      </c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83"/>
    </row>
    <row r="18" spans="1:12" x14ac:dyDescent="0.25">
      <c r="A18" s="95" t="s">
        <v>36</v>
      </c>
      <c r="B18" s="48">
        <v>1</v>
      </c>
      <c r="C18" s="48">
        <v>360</v>
      </c>
      <c r="D18" s="48">
        <v>180</v>
      </c>
      <c r="E18" s="48">
        <v>3</v>
      </c>
      <c r="F18" s="48">
        <v>7</v>
      </c>
      <c r="G18" s="48">
        <v>25</v>
      </c>
      <c r="H18" s="48">
        <v>45</v>
      </c>
      <c r="I18" s="48">
        <v>1</v>
      </c>
      <c r="J18" s="48">
        <v>1</v>
      </c>
      <c r="K18" s="48">
        <v>0</v>
      </c>
      <c r="L18" s="96">
        <f>L13/8</f>
        <v>12</v>
      </c>
    </row>
    <row r="19" spans="1:12" x14ac:dyDescent="0.25">
      <c r="A19" s="97" t="s">
        <v>37</v>
      </c>
      <c r="B19" s="97" t="str">
        <f t="shared" ref="B19:K19" si="6">IF(B16&gt;=B18,"OK","ERROR")</f>
        <v>OK</v>
      </c>
      <c r="C19" s="97" t="str">
        <f t="shared" si="6"/>
        <v>OK</v>
      </c>
      <c r="D19" s="97" t="str">
        <f t="shared" si="6"/>
        <v>OK</v>
      </c>
      <c r="E19" s="97" t="str">
        <f t="shared" si="6"/>
        <v>OK</v>
      </c>
      <c r="F19" s="97" t="str">
        <f t="shared" si="6"/>
        <v>OK</v>
      </c>
      <c r="G19" s="97" t="str">
        <f t="shared" si="6"/>
        <v>OK</v>
      </c>
      <c r="H19" s="97" t="str">
        <f t="shared" si="6"/>
        <v>OK</v>
      </c>
      <c r="I19" s="97" t="str">
        <f t="shared" si="6"/>
        <v>OK</v>
      </c>
      <c r="J19" s="97" t="str">
        <f t="shared" si="6"/>
        <v>OK</v>
      </c>
      <c r="K19" s="97" t="str">
        <f t="shared" si="6"/>
        <v>OK</v>
      </c>
      <c r="L19" s="98"/>
    </row>
    <row r="20" spans="1:12" x14ac:dyDescent="0.25">
      <c r="A20" s="99" t="s">
        <v>71</v>
      </c>
      <c r="B20" s="99">
        <f t="shared" ref="B20:K20" ca="1" si="7">B10</f>
        <v>3</v>
      </c>
      <c r="C20" s="99">
        <f t="shared" ca="1" si="7"/>
        <v>57.779360000000004</v>
      </c>
      <c r="D20" s="99">
        <f t="shared" ca="1" si="7"/>
        <v>176.97298000000001</v>
      </c>
      <c r="E20" s="99">
        <f t="shared" ca="1" si="7"/>
        <v>0</v>
      </c>
      <c r="F20" s="99">
        <f t="shared" ca="1" si="7"/>
        <v>1</v>
      </c>
      <c r="G20" s="99">
        <f t="shared" ca="1" si="7"/>
        <v>4.4000000000000004</v>
      </c>
      <c r="H20" s="99">
        <f t="shared" ca="1" si="7"/>
        <v>49</v>
      </c>
      <c r="I20" s="99">
        <f t="shared" ca="1" si="7"/>
        <v>20</v>
      </c>
      <c r="J20" s="99">
        <f t="shared" ca="1" si="7"/>
        <v>0</v>
      </c>
      <c r="K20" s="99">
        <f t="shared" ca="1" si="7"/>
        <v>0</v>
      </c>
    </row>
    <row r="21" spans="1:12" s="100" customFormat="1" x14ac:dyDescent="0.25">
      <c r="A21" s="130" t="s">
        <v>72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</row>
    <row r="22" spans="1:12" s="100" customFormat="1" x14ac:dyDescent="0.25">
      <c r="A22" s="130" t="s">
        <v>73</v>
      </c>
      <c r="B22" s="130"/>
      <c r="C22" s="130"/>
      <c r="D22" s="130"/>
      <c r="E22" s="130"/>
      <c r="F22" s="130"/>
      <c r="G22" s="130"/>
      <c r="H22" s="130"/>
      <c r="J22" s="101" t="s">
        <v>74</v>
      </c>
      <c r="K22" s="102" t="s">
        <v>75</v>
      </c>
      <c r="L22" s="3"/>
    </row>
    <row r="23" spans="1:12" s="100" customFormat="1" x14ac:dyDescent="0.25">
      <c r="A23" s="3" t="s">
        <v>76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s="100" customFormat="1" x14ac:dyDescent="0.25">
      <c r="A24" s="3" t="s">
        <v>77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s="100" customFormat="1" x14ac:dyDescent="0.25">
      <c r="A25" s="3" t="s">
        <v>78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s="100" customFormat="1" x14ac:dyDescent="0.25">
      <c r="A26" s="3" t="s">
        <v>79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s="100" customFormat="1" x14ac:dyDescent="0.25">
      <c r="A27" s="3" t="s">
        <v>80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s="100" customFormat="1" x14ac:dyDescent="0.25">
      <c r="A28" s="3" t="s">
        <v>81</v>
      </c>
    </row>
    <row r="29" spans="1:12" s="100" customFormat="1" x14ac:dyDescent="0.2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</row>
    <row r="30" spans="1:12" s="100" customFormat="1" x14ac:dyDescent="0.25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</row>
    <row r="31" spans="1:12" s="100" customFormat="1" x14ac:dyDescent="0.2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</row>
    <row r="32" spans="1:12" s="103" customFormat="1" x14ac:dyDescent="0.25">
      <c r="A32" s="132" t="s">
        <v>42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</row>
    <row r="33" spans="1:37" x14ac:dyDescent="0.25">
      <c r="A33" s="138" t="s">
        <v>82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04"/>
      <c r="N33" s="104"/>
      <c r="O33" s="104"/>
      <c r="P33" s="104"/>
      <c r="Q33" s="104"/>
      <c r="R33" s="64"/>
    </row>
    <row r="34" spans="1:37" x14ac:dyDescent="0.25">
      <c r="A34" s="138" t="s">
        <v>83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04"/>
      <c r="N34" s="104"/>
      <c r="O34" s="104"/>
      <c r="P34" s="104"/>
      <c r="Q34" s="104"/>
      <c r="R34" s="64"/>
    </row>
    <row r="35" spans="1:37" x14ac:dyDescent="0.25">
      <c r="A35" s="139" t="s">
        <v>43</v>
      </c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</row>
    <row r="36" spans="1:37" x14ac:dyDescent="0.25">
      <c r="A36" s="69" t="s">
        <v>44</v>
      </c>
      <c r="B36" s="105">
        <v>1</v>
      </c>
      <c r="C36" s="105">
        <v>2</v>
      </c>
      <c r="D36" s="105">
        <v>3</v>
      </c>
      <c r="E36" s="105">
        <v>4</v>
      </c>
      <c r="F36" s="105">
        <v>5</v>
      </c>
      <c r="G36" s="105">
        <v>6</v>
      </c>
      <c r="H36" s="105">
        <v>7</v>
      </c>
      <c r="I36" s="105">
        <v>8</v>
      </c>
      <c r="J36" s="105">
        <v>9</v>
      </c>
      <c r="K36" s="105">
        <v>10</v>
      </c>
      <c r="L36" s="105">
        <v>11</v>
      </c>
      <c r="M36" s="105">
        <v>12</v>
      </c>
      <c r="N36" s="105">
        <v>13</v>
      </c>
      <c r="O36" s="105">
        <v>14</v>
      </c>
      <c r="P36" s="105">
        <v>15</v>
      </c>
      <c r="Q36" s="105">
        <v>16</v>
      </c>
      <c r="R36" s="105">
        <v>17</v>
      </c>
      <c r="S36" s="105">
        <v>18</v>
      </c>
      <c r="T36" s="105">
        <v>19</v>
      </c>
      <c r="U36" s="105">
        <v>20</v>
      </c>
      <c r="V36" s="105">
        <v>21</v>
      </c>
      <c r="W36" s="105">
        <v>22</v>
      </c>
      <c r="X36" s="105">
        <v>23</v>
      </c>
      <c r="Y36" s="105">
        <v>24</v>
      </c>
      <c r="Z36" s="105">
        <v>25</v>
      </c>
      <c r="AA36" s="105">
        <v>26</v>
      </c>
      <c r="AB36" s="105">
        <v>27</v>
      </c>
      <c r="AC36" s="105">
        <v>28</v>
      </c>
      <c r="AD36" s="105">
        <v>29</v>
      </c>
      <c r="AE36" s="105">
        <v>30</v>
      </c>
      <c r="AF36" s="105">
        <v>31</v>
      </c>
      <c r="AG36" s="105">
        <v>32</v>
      </c>
      <c r="AH36" s="105">
        <v>33</v>
      </c>
      <c r="AI36" s="105">
        <v>34</v>
      </c>
      <c r="AJ36" s="105">
        <v>35</v>
      </c>
      <c r="AK36" s="105">
        <v>36</v>
      </c>
    </row>
    <row r="37" spans="1:37" x14ac:dyDescent="0.25">
      <c r="A37" s="69" t="s">
        <v>45</v>
      </c>
      <c r="B37" s="106" t="str">
        <f t="shared" ref="B37:AK37" si="8">MID($B4,B36,1)</f>
        <v>c</v>
      </c>
      <c r="C37" s="106" t="str">
        <f t="shared" si="8"/>
        <v>5</v>
      </c>
      <c r="D37" s="106" t="str">
        <f t="shared" si="8"/>
        <v>8</v>
      </c>
      <c r="E37" s="106" t="str">
        <f t="shared" si="8"/>
        <v>2</v>
      </c>
      <c r="F37" s="106" t="str">
        <f t="shared" si="8"/>
        <v>a</v>
      </c>
      <c r="G37" s="106" t="str">
        <f t="shared" si="8"/>
        <v>1</v>
      </c>
      <c r="H37" s="106" t="str">
        <f t="shared" si="8"/>
        <v>0</v>
      </c>
      <c r="I37" s="106" t="str">
        <f t="shared" si="8"/>
        <v>8</v>
      </c>
      <c r="J37" s="106" t="str">
        <f t="shared" si="8"/>
        <v>7</v>
      </c>
      <c r="K37" s="106" t="str">
        <f t="shared" si="8"/>
        <v>0</v>
      </c>
      <c r="L37" s="106" t="str">
        <f t="shared" si="8"/>
        <v>5</v>
      </c>
      <c r="M37" s="106" t="str">
        <f t="shared" si="8"/>
        <v>0</v>
      </c>
      <c r="N37" s="106" t="str">
        <f t="shared" si="8"/>
        <v>9</v>
      </c>
      <c r="O37" s="106" t="str">
        <f t="shared" si="8"/>
        <v>0</v>
      </c>
      <c r="P37" s="106" t="str">
        <f t="shared" si="8"/>
        <v>4</v>
      </c>
      <c r="Q37" s="106" t="str">
        <f t="shared" si="8"/>
        <v>b</v>
      </c>
      <c r="R37" s="106" t="str">
        <f t="shared" si="8"/>
        <v>3</v>
      </c>
      <c r="S37" s="106" t="str">
        <f t="shared" si="8"/>
        <v>1</v>
      </c>
      <c r="T37" s="106" t="str">
        <f t="shared" si="8"/>
        <v>1</v>
      </c>
      <c r="U37" s="106" t="str">
        <f t="shared" si="8"/>
        <v>4</v>
      </c>
      <c r="V37" s="106" t="str">
        <f t="shared" si="8"/>
        <v/>
      </c>
      <c r="W37" s="106" t="str">
        <f t="shared" si="8"/>
        <v/>
      </c>
      <c r="X37" s="106" t="str">
        <f t="shared" si="8"/>
        <v/>
      </c>
      <c r="Y37" s="106" t="str">
        <f t="shared" si="8"/>
        <v/>
      </c>
      <c r="Z37" s="106" t="str">
        <f t="shared" si="8"/>
        <v/>
      </c>
      <c r="AA37" s="106" t="str">
        <f t="shared" si="8"/>
        <v/>
      </c>
      <c r="AB37" s="106" t="str">
        <f t="shared" si="8"/>
        <v/>
      </c>
      <c r="AC37" s="106" t="str">
        <f t="shared" si="8"/>
        <v/>
      </c>
      <c r="AD37" s="106" t="str">
        <f t="shared" si="8"/>
        <v/>
      </c>
      <c r="AE37" s="106" t="str">
        <f t="shared" si="8"/>
        <v/>
      </c>
      <c r="AF37" s="106" t="str">
        <f t="shared" si="8"/>
        <v/>
      </c>
      <c r="AG37" s="106" t="str">
        <f t="shared" si="8"/>
        <v/>
      </c>
      <c r="AH37" s="106" t="str">
        <f t="shared" si="8"/>
        <v/>
      </c>
      <c r="AI37" s="106" t="str">
        <f t="shared" si="8"/>
        <v/>
      </c>
      <c r="AJ37" s="106" t="str">
        <f t="shared" si="8"/>
        <v/>
      </c>
      <c r="AK37" s="106" t="str">
        <f t="shared" si="8"/>
        <v/>
      </c>
    </row>
    <row r="38" spans="1:37" x14ac:dyDescent="0.25">
      <c r="A38" s="69" t="s">
        <v>46</v>
      </c>
      <c r="B38" s="105" t="str">
        <f t="shared" ref="B38:AK38" si="9">HEX2BIN(B37,4)</f>
        <v>1100</v>
      </c>
      <c r="C38" s="105" t="str">
        <f t="shared" si="9"/>
        <v>0101</v>
      </c>
      <c r="D38" s="105" t="str">
        <f t="shared" si="9"/>
        <v>1000</v>
      </c>
      <c r="E38" s="105" t="str">
        <f t="shared" si="9"/>
        <v>0010</v>
      </c>
      <c r="F38" s="105" t="str">
        <f t="shared" si="9"/>
        <v>1010</v>
      </c>
      <c r="G38" s="105" t="str">
        <f t="shared" si="9"/>
        <v>0001</v>
      </c>
      <c r="H38" s="105" t="str">
        <f t="shared" si="9"/>
        <v>0000</v>
      </c>
      <c r="I38" s="105" t="str">
        <f t="shared" si="9"/>
        <v>1000</v>
      </c>
      <c r="J38" s="105" t="str">
        <f t="shared" si="9"/>
        <v>0111</v>
      </c>
      <c r="K38" s="105" t="str">
        <f t="shared" si="9"/>
        <v>0000</v>
      </c>
      <c r="L38" s="105" t="str">
        <f t="shared" si="9"/>
        <v>0101</v>
      </c>
      <c r="M38" s="105" t="str">
        <f t="shared" si="9"/>
        <v>0000</v>
      </c>
      <c r="N38" s="105" t="str">
        <f t="shared" si="9"/>
        <v>1001</v>
      </c>
      <c r="O38" s="105" t="str">
        <f t="shared" si="9"/>
        <v>0000</v>
      </c>
      <c r="P38" s="105" t="str">
        <f t="shared" si="9"/>
        <v>0100</v>
      </c>
      <c r="Q38" s="105" t="str">
        <f t="shared" si="9"/>
        <v>1011</v>
      </c>
      <c r="R38" s="105" t="str">
        <f t="shared" si="9"/>
        <v>0011</v>
      </c>
      <c r="S38" s="105" t="str">
        <f t="shared" si="9"/>
        <v>0001</v>
      </c>
      <c r="T38" s="105" t="str">
        <f t="shared" si="9"/>
        <v>0001</v>
      </c>
      <c r="U38" s="105" t="str">
        <f t="shared" si="9"/>
        <v>0100</v>
      </c>
      <c r="V38" s="105" t="str">
        <f t="shared" si="9"/>
        <v>0000</v>
      </c>
      <c r="W38" s="105" t="str">
        <f t="shared" si="9"/>
        <v>0000</v>
      </c>
      <c r="X38" s="105" t="str">
        <f t="shared" si="9"/>
        <v>0000</v>
      </c>
      <c r="Y38" s="105" t="str">
        <f t="shared" si="9"/>
        <v>0000</v>
      </c>
      <c r="Z38" s="105" t="str">
        <f t="shared" si="9"/>
        <v>0000</v>
      </c>
      <c r="AA38" s="105" t="str">
        <f t="shared" si="9"/>
        <v>0000</v>
      </c>
      <c r="AB38" s="105" t="str">
        <f t="shared" si="9"/>
        <v>0000</v>
      </c>
      <c r="AC38" s="105" t="str">
        <f t="shared" si="9"/>
        <v>0000</v>
      </c>
      <c r="AD38" s="105" t="str">
        <f t="shared" si="9"/>
        <v>0000</v>
      </c>
      <c r="AE38" s="105" t="str">
        <f t="shared" si="9"/>
        <v>0000</v>
      </c>
      <c r="AF38" s="105" t="str">
        <f t="shared" si="9"/>
        <v>0000</v>
      </c>
      <c r="AG38" s="105" t="str">
        <f t="shared" si="9"/>
        <v>0000</v>
      </c>
      <c r="AH38" s="105" t="str">
        <f t="shared" si="9"/>
        <v>0000</v>
      </c>
      <c r="AI38" s="105" t="str">
        <f t="shared" si="9"/>
        <v>0000</v>
      </c>
      <c r="AJ38" s="105" t="str">
        <f t="shared" si="9"/>
        <v>0000</v>
      </c>
      <c r="AK38" s="105" t="str">
        <f t="shared" si="9"/>
        <v>0000</v>
      </c>
    </row>
    <row r="39" spans="1:37" x14ac:dyDescent="0.25">
      <c r="B39" s="63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1:37" x14ac:dyDescent="0.25">
      <c r="A40" s="140" t="s">
        <v>84</v>
      </c>
      <c r="B40" s="140"/>
      <c r="C40" s="141" t="s">
        <v>48</v>
      </c>
      <c r="D40" s="141"/>
      <c r="E40" s="141"/>
      <c r="F40" s="142" t="s">
        <v>49</v>
      </c>
      <c r="G40" s="142"/>
      <c r="H40" s="141" t="s">
        <v>50</v>
      </c>
      <c r="I40" s="141"/>
      <c r="J40" s="141"/>
      <c r="K40" s="141"/>
      <c r="L40" s="141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</row>
  </sheetData>
  <mergeCells count="18"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3:L33"/>
    <mergeCell ref="A34:L34"/>
    <mergeCell ref="A35:Y35"/>
    <mergeCell ref="A40:B40"/>
    <mergeCell ref="C40:E40"/>
    <mergeCell ref="F40:G40"/>
    <mergeCell ref="H40:L40"/>
  </mergeCells>
  <hyperlinks>
    <hyperlink ref="K22" r:id="rId1" xr:uid="{00000000-0004-0000-0100-000000000000}"/>
    <hyperlink ref="A33" r:id="rId2" xr:uid="{00000000-0004-0000-0100-000001000000}"/>
    <hyperlink ref="A34" r:id="rId3" xr:uid="{00000000-0004-0000-0100-000002000000}"/>
    <hyperlink ref="C40" r:id="rId4" xr:uid="{00000000-0004-0000-0100-000003000000}"/>
    <hyperlink ref="H40" r:id="rId5" xr:uid="{00000000-0004-0000-0100-000004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40"/>
  <sheetViews>
    <sheetView zoomScale="90" zoomScaleNormal="90" workbookViewId="0">
      <selection activeCell="A31" sqref="A31:L31"/>
    </sheetView>
  </sheetViews>
  <sheetFormatPr defaultColWidth="9.140625" defaultRowHeight="15" x14ac:dyDescent="0.25"/>
  <cols>
    <col min="1" max="1" width="37.7109375" style="63" customWidth="1"/>
    <col min="2" max="2" width="6.7109375" style="64" customWidth="1"/>
    <col min="3" max="3" width="23" style="63" customWidth="1"/>
    <col min="4" max="5" width="13.7109375" style="63" customWidth="1"/>
    <col min="6" max="6" width="13.5703125" style="63" customWidth="1"/>
    <col min="7" max="7" width="23.28515625" style="63" customWidth="1"/>
    <col min="8" max="8" width="16.28515625" style="63" customWidth="1"/>
    <col min="9" max="9" width="13.5703125" style="63" customWidth="1"/>
    <col min="10" max="10" width="13.42578125" style="63" customWidth="1"/>
    <col min="11" max="11" width="13.5703125" style="63" customWidth="1"/>
    <col min="12" max="12" width="20.42578125" style="63" customWidth="1"/>
    <col min="13" max="13" width="10" style="63" customWidth="1"/>
    <col min="14" max="14" width="12.140625" style="63" customWidth="1"/>
    <col min="15" max="15" width="9" style="63" customWidth="1"/>
    <col min="16" max="16" width="13.5703125" style="63" customWidth="1"/>
    <col min="17" max="17" width="8.140625" style="63" customWidth="1"/>
    <col min="18" max="25" width="5" style="63" customWidth="1"/>
    <col min="26" max="1024" width="9.140625" style="63"/>
  </cols>
  <sheetData>
    <row r="1" spans="1:25" ht="18.75" x14ac:dyDescent="0.25">
      <c r="A1" s="143" t="s">
        <v>51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</row>
    <row r="2" spans="1:25" ht="34.5" customHeight="1" x14ac:dyDescent="0.25">
      <c r="A2" s="144" t="s">
        <v>52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1:25" x14ac:dyDescent="0.25">
      <c r="A3" s="145" t="s">
        <v>85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</row>
    <row r="4" spans="1:25" ht="15.75" x14ac:dyDescent="0.25">
      <c r="A4" s="67" t="s">
        <v>54</v>
      </c>
      <c r="B4" s="146" t="s">
        <v>86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25" x14ac:dyDescent="0.25">
      <c r="A5" s="68" t="s">
        <v>6</v>
      </c>
      <c r="B5" s="147" t="str">
        <f>CONCATENATE(B38,C38,D38,E38,F38,G38,H38,I38,J38,K38,L38,M38,N38,O38,P38,Q38,R38,S38,T38,U38,V38,W38,X38,Y38,Z38,AA38,AB38,AC38,AD38,AE38,AF38,AG38,AH38,AI38,AJ38,AK38)</f>
        <v>010101011000001010100001000010000111000001010000100100000100101100110001000101000000000000000000000000000000000000000000000000000000000000000000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</row>
    <row r="6" spans="1:25" x14ac:dyDescent="0.25">
      <c r="A6" s="68" t="s">
        <v>7</v>
      </c>
      <c r="B6" s="70">
        <v>1</v>
      </c>
      <c r="C6" s="71">
        <f t="shared" ref="C6:L6" si="0">B6+B13</f>
        <v>3</v>
      </c>
      <c r="D6" s="71">
        <f t="shared" si="0"/>
        <v>8</v>
      </c>
      <c r="E6" s="71">
        <f t="shared" si="0"/>
        <v>11</v>
      </c>
      <c r="F6" s="71">
        <f t="shared" si="0"/>
        <v>17</v>
      </c>
      <c r="G6" s="71">
        <f t="shared" si="0"/>
        <v>25</v>
      </c>
      <c r="H6" s="71">
        <f t="shared" si="0"/>
        <v>57</v>
      </c>
      <c r="I6" s="71">
        <f t="shared" si="0"/>
        <v>81</v>
      </c>
      <c r="J6" s="71">
        <f t="shared" si="0"/>
        <v>89</v>
      </c>
      <c r="K6" s="71">
        <f t="shared" si="0"/>
        <v>97</v>
      </c>
      <c r="L6" s="71">
        <f t="shared" si="0"/>
        <v>105</v>
      </c>
      <c r="M6" s="72"/>
    </row>
    <row r="7" spans="1:25" ht="45" x14ac:dyDescent="0.25">
      <c r="A7" s="68" t="s">
        <v>8</v>
      </c>
      <c r="B7" s="73" t="s">
        <v>56</v>
      </c>
      <c r="C7" s="74" t="s">
        <v>87</v>
      </c>
      <c r="D7" s="74" t="s">
        <v>88</v>
      </c>
      <c r="E7" s="74" t="s">
        <v>89</v>
      </c>
      <c r="F7" s="74" t="s">
        <v>90</v>
      </c>
      <c r="G7" s="107" t="s">
        <v>91</v>
      </c>
      <c r="H7" s="107" t="s">
        <v>92</v>
      </c>
      <c r="I7" s="108" t="s">
        <v>93</v>
      </c>
      <c r="J7" s="108" t="s">
        <v>94</v>
      </c>
      <c r="K7" s="108" t="s">
        <v>95</v>
      </c>
      <c r="L7" s="108" t="s">
        <v>96</v>
      </c>
      <c r="M7" s="72"/>
    </row>
    <row r="8" spans="1:25" x14ac:dyDescent="0.25">
      <c r="A8" s="68" t="s">
        <v>20</v>
      </c>
      <c r="B8" s="16" t="str">
        <f t="shared" ref="B8:L8" si="1">MID($B5,B6,B13)</f>
        <v>01</v>
      </c>
      <c r="C8" s="16" t="str">
        <f t="shared" si="1"/>
        <v>01010</v>
      </c>
      <c r="D8" s="16" t="str">
        <f t="shared" si="1"/>
        <v>110</v>
      </c>
      <c r="E8" s="16" t="str">
        <f t="shared" si="1"/>
        <v>000010</v>
      </c>
      <c r="F8" s="16" t="str">
        <f t="shared" si="1"/>
        <v>10100001</v>
      </c>
      <c r="G8" s="16" t="str">
        <f t="shared" si="1"/>
        <v>00001000011100000101000010010000</v>
      </c>
      <c r="H8" s="16" t="str">
        <f t="shared" si="1"/>
        <v>010010110011000100010100</v>
      </c>
      <c r="I8" s="16" t="str">
        <f t="shared" si="1"/>
        <v>00000000</v>
      </c>
      <c r="J8" s="16" t="str">
        <f t="shared" si="1"/>
        <v>00000000</v>
      </c>
      <c r="K8" s="16" t="str">
        <f t="shared" si="1"/>
        <v>00000000</v>
      </c>
      <c r="L8" s="16" t="str">
        <f t="shared" si="1"/>
        <v>00000000</v>
      </c>
      <c r="M8" s="72"/>
    </row>
    <row r="9" spans="1:25" x14ac:dyDescent="0.25">
      <c r="A9" s="68" t="s">
        <v>21</v>
      </c>
      <c r="B9" s="16">
        <f t="shared" ref="B9:L9" ca="1" si="2">SUMPRODUCT(--MID(B8,LEN(B8)+1-ROW(INDIRECT("1:"&amp;LEN(B8))),1),(2^(ROW(INDIRECT("1:"&amp;LEN(B8)))-1)))</f>
        <v>1</v>
      </c>
      <c r="C9" s="16">
        <f t="shared" ca="1" si="2"/>
        <v>10</v>
      </c>
      <c r="D9" s="16">
        <f t="shared" ca="1" si="2"/>
        <v>6</v>
      </c>
      <c r="E9" s="16">
        <f t="shared" ca="1" si="2"/>
        <v>2</v>
      </c>
      <c r="F9" s="16">
        <f t="shared" ca="1" si="2"/>
        <v>161</v>
      </c>
      <c r="G9" s="16">
        <f t="shared" ca="1" si="2"/>
        <v>141578384</v>
      </c>
      <c r="H9" s="16">
        <f t="shared" ca="1" si="2"/>
        <v>4927764</v>
      </c>
      <c r="I9" s="16">
        <f t="shared" ca="1" si="2"/>
        <v>0</v>
      </c>
      <c r="J9" s="16">
        <f t="shared" ca="1" si="2"/>
        <v>0</v>
      </c>
      <c r="K9" s="16">
        <f t="shared" ca="1" si="2"/>
        <v>0</v>
      </c>
      <c r="L9" s="16">
        <f t="shared" ca="1" si="2"/>
        <v>0</v>
      </c>
      <c r="M9" s="72"/>
    </row>
    <row r="10" spans="1:25" x14ac:dyDescent="0.25">
      <c r="A10" s="76" t="s">
        <v>22</v>
      </c>
      <c r="B10" s="77">
        <f ca="1">B9</f>
        <v>1</v>
      </c>
      <c r="C10" s="77">
        <f t="shared" ref="C10:L10" ca="1" si="3">C9*C12+C15</f>
        <v>10</v>
      </c>
      <c r="D10" s="77">
        <f t="shared" ca="1" si="3"/>
        <v>6</v>
      </c>
      <c r="E10" s="77">
        <f t="shared" ca="1" si="3"/>
        <v>2</v>
      </c>
      <c r="F10" s="77">
        <f t="shared" ca="1" si="3"/>
        <v>161</v>
      </c>
      <c r="G10" s="77">
        <f t="shared" ca="1" si="3"/>
        <v>141578384</v>
      </c>
      <c r="H10" s="77">
        <f t="shared" ca="1" si="3"/>
        <v>4927764</v>
      </c>
      <c r="I10" s="77">
        <f t="shared" ca="1" si="3"/>
        <v>0</v>
      </c>
      <c r="J10" s="77">
        <f t="shared" ca="1" si="3"/>
        <v>0</v>
      </c>
      <c r="K10" s="77">
        <f t="shared" ca="1" si="3"/>
        <v>0</v>
      </c>
      <c r="L10" s="77">
        <f t="shared" ca="1" si="3"/>
        <v>0</v>
      </c>
      <c r="M10" s="78" t="s">
        <v>66</v>
      </c>
    </row>
    <row r="11" spans="1:25" x14ac:dyDescent="0.25">
      <c r="A11" s="79" t="s">
        <v>23</v>
      </c>
      <c r="B11" s="80" t="s">
        <v>24</v>
      </c>
      <c r="C11" s="80" t="s">
        <v>29</v>
      </c>
      <c r="D11" s="80" t="s">
        <v>29</v>
      </c>
      <c r="E11" s="80" t="s">
        <v>29</v>
      </c>
      <c r="F11" s="80" t="s">
        <v>29</v>
      </c>
      <c r="G11" s="80" t="s">
        <v>29</v>
      </c>
      <c r="H11" s="80" t="s">
        <v>29</v>
      </c>
      <c r="I11" s="80" t="s">
        <v>29</v>
      </c>
      <c r="J11" s="80" t="s">
        <v>29</v>
      </c>
      <c r="K11" s="80" t="s">
        <v>29</v>
      </c>
      <c r="L11" s="80" t="s">
        <v>29</v>
      </c>
      <c r="M11" s="81"/>
    </row>
    <row r="12" spans="1:25" x14ac:dyDescent="0.25">
      <c r="A12" s="82" t="s">
        <v>30</v>
      </c>
      <c r="B12" s="29">
        <v>1</v>
      </c>
      <c r="C12" s="29">
        <v>1</v>
      </c>
      <c r="D12" s="29">
        <v>1</v>
      </c>
      <c r="E12" s="29">
        <v>1</v>
      </c>
      <c r="F12" s="29">
        <v>1</v>
      </c>
      <c r="G12" s="29">
        <v>1</v>
      </c>
      <c r="H12" s="29">
        <v>1</v>
      </c>
      <c r="I12" s="29">
        <v>1</v>
      </c>
      <c r="J12" s="29">
        <v>1</v>
      </c>
      <c r="K12" s="29">
        <v>1</v>
      </c>
      <c r="L12" s="29">
        <v>1</v>
      </c>
      <c r="M12" s="83"/>
    </row>
    <row r="13" spans="1:25" s="63" customFormat="1" x14ac:dyDescent="0.25">
      <c r="A13" s="84" t="s">
        <v>31</v>
      </c>
      <c r="B13" s="85">
        <v>2</v>
      </c>
      <c r="C13" s="86">
        <v>5</v>
      </c>
      <c r="D13" s="86">
        <v>3</v>
      </c>
      <c r="E13" s="86">
        <v>6</v>
      </c>
      <c r="F13" s="86">
        <v>8</v>
      </c>
      <c r="G13" s="85">
        <v>32</v>
      </c>
      <c r="H13" s="85">
        <v>24</v>
      </c>
      <c r="I13" s="85">
        <v>8</v>
      </c>
      <c r="J13" s="85">
        <v>8</v>
      </c>
      <c r="K13" s="85">
        <v>8</v>
      </c>
      <c r="L13" s="85">
        <v>8</v>
      </c>
      <c r="M13" s="87">
        <f>SUM(B13:L13)</f>
        <v>112</v>
      </c>
      <c r="N13" s="88"/>
      <c r="O13" s="88"/>
    </row>
    <row r="14" spans="1:25" s="93" customFormat="1" x14ac:dyDescent="0.25">
      <c r="A14" s="89" t="s">
        <v>32</v>
      </c>
      <c r="B14" s="90">
        <f t="shared" ref="B14:H14" si="4">2^B13</f>
        <v>4</v>
      </c>
      <c r="C14" s="90">
        <f t="shared" si="4"/>
        <v>32</v>
      </c>
      <c r="D14" s="90">
        <f t="shared" si="4"/>
        <v>8</v>
      </c>
      <c r="E14" s="90">
        <f t="shared" si="4"/>
        <v>64</v>
      </c>
      <c r="F14" s="90">
        <f t="shared" si="4"/>
        <v>256</v>
      </c>
      <c r="G14" s="90">
        <f t="shared" si="4"/>
        <v>4294967296</v>
      </c>
      <c r="H14" s="90">
        <f t="shared" si="4"/>
        <v>16777216</v>
      </c>
      <c r="I14" s="90">
        <v>256</v>
      </c>
      <c r="J14" s="90">
        <v>256</v>
      </c>
      <c r="K14" s="90">
        <v>256</v>
      </c>
      <c r="L14" s="90">
        <v>256</v>
      </c>
      <c r="M14" s="91"/>
      <c r="N14" s="92"/>
      <c r="O14" s="92"/>
    </row>
    <row r="15" spans="1:25" x14ac:dyDescent="0.25">
      <c r="A15" s="82" t="s">
        <v>33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83"/>
    </row>
    <row r="16" spans="1:25" s="93" customFormat="1" x14ac:dyDescent="0.25">
      <c r="A16" s="89" t="s">
        <v>34</v>
      </c>
      <c r="B16" s="94">
        <f t="shared" ref="B16:H16" si="5">(B14-1)*B12+B15</f>
        <v>3</v>
      </c>
      <c r="C16" s="94">
        <f t="shared" si="5"/>
        <v>31</v>
      </c>
      <c r="D16" s="94">
        <f t="shared" si="5"/>
        <v>7</v>
      </c>
      <c r="E16" s="94">
        <f t="shared" si="5"/>
        <v>63</v>
      </c>
      <c r="F16" s="94">
        <f t="shared" si="5"/>
        <v>255</v>
      </c>
      <c r="G16" s="94">
        <f t="shared" si="5"/>
        <v>4294967295</v>
      </c>
      <c r="H16" s="94">
        <f t="shared" si="5"/>
        <v>16777215</v>
      </c>
      <c r="I16" s="94">
        <v>255</v>
      </c>
      <c r="J16" s="94">
        <v>255</v>
      </c>
      <c r="K16" s="94">
        <v>255</v>
      </c>
      <c r="L16" s="94">
        <v>255</v>
      </c>
      <c r="M16" s="91"/>
    </row>
    <row r="17" spans="1:15" x14ac:dyDescent="0.25">
      <c r="A17" s="82" t="s">
        <v>35</v>
      </c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83"/>
    </row>
    <row r="18" spans="1:15" x14ac:dyDescent="0.25">
      <c r="A18" s="95" t="s">
        <v>36</v>
      </c>
      <c r="B18" s="48">
        <v>1</v>
      </c>
      <c r="C18" s="48">
        <v>31</v>
      </c>
      <c r="D18" s="48">
        <v>7</v>
      </c>
      <c r="E18" s="48">
        <v>63</v>
      </c>
      <c r="F18" s="48">
        <v>255</v>
      </c>
      <c r="G18" s="48">
        <v>0</v>
      </c>
      <c r="H18" s="48">
        <v>0</v>
      </c>
      <c r="I18" s="48">
        <v>255</v>
      </c>
      <c r="J18" s="48">
        <v>255</v>
      </c>
      <c r="K18" s="48">
        <v>255</v>
      </c>
      <c r="L18" s="48">
        <v>255</v>
      </c>
      <c r="M18" s="109">
        <f>M13/8</f>
        <v>14</v>
      </c>
    </row>
    <row r="19" spans="1:15" x14ac:dyDescent="0.25">
      <c r="A19" s="97" t="s">
        <v>37</v>
      </c>
      <c r="B19" s="97" t="str">
        <f t="shared" ref="B19:L19" si="6">IF(B16&gt;=B18,"OK","ERROR")</f>
        <v>OK</v>
      </c>
      <c r="C19" s="97" t="str">
        <f t="shared" si="6"/>
        <v>OK</v>
      </c>
      <c r="D19" s="97" t="str">
        <f t="shared" si="6"/>
        <v>OK</v>
      </c>
      <c r="E19" s="97" t="str">
        <f t="shared" si="6"/>
        <v>OK</v>
      </c>
      <c r="F19" s="97" t="str">
        <f t="shared" si="6"/>
        <v>OK</v>
      </c>
      <c r="G19" s="97" t="str">
        <f t="shared" si="6"/>
        <v>OK</v>
      </c>
      <c r="H19" s="97" t="str">
        <f t="shared" si="6"/>
        <v>OK</v>
      </c>
      <c r="I19" s="97" t="str">
        <f t="shared" si="6"/>
        <v>OK</v>
      </c>
      <c r="J19" s="97" t="str">
        <f t="shared" si="6"/>
        <v>OK</v>
      </c>
      <c r="K19" s="97" t="str">
        <f t="shared" si="6"/>
        <v>OK</v>
      </c>
      <c r="L19" s="97" t="str">
        <f t="shared" si="6"/>
        <v>OK</v>
      </c>
      <c r="M19" s="98"/>
    </row>
    <row r="20" spans="1:15" x14ac:dyDescent="0.25">
      <c r="A20" s="99" t="s">
        <v>71</v>
      </c>
      <c r="B20" s="99">
        <f t="shared" ref="B20:H20" ca="1" si="7">B10</f>
        <v>1</v>
      </c>
      <c r="C20" s="99">
        <f t="shared" ca="1" si="7"/>
        <v>10</v>
      </c>
      <c r="D20" s="99">
        <f t="shared" ca="1" si="7"/>
        <v>6</v>
      </c>
      <c r="E20" s="99">
        <f t="shared" ca="1" si="7"/>
        <v>2</v>
      </c>
      <c r="F20" s="99">
        <f t="shared" ca="1" si="7"/>
        <v>161</v>
      </c>
      <c r="G20" s="99">
        <f t="shared" ca="1" si="7"/>
        <v>141578384</v>
      </c>
      <c r="H20" s="99">
        <f t="shared" ca="1" si="7"/>
        <v>4927764</v>
      </c>
      <c r="I20" s="99" t="str">
        <f ca="1">IF(LEN(DEC2HEX(I10))=1,CONCATENATE("0",DEC2HEX(I10) ),DEC2HEX(I10) )</f>
        <v>00</v>
      </c>
      <c r="J20" s="99" t="str">
        <f ca="1">IF(LEN(DEC2HEX(J10))=1,CONCATENATE("0",DEC2HEX(J10) ),DEC2HEX(J10) )</f>
        <v>00</v>
      </c>
      <c r="K20" s="99" t="str">
        <f ca="1">IF(LEN(DEC2HEX(K10))=1,CONCATENATE("0",DEC2HEX(K10) ),DEC2HEX(K10) )</f>
        <v>00</v>
      </c>
      <c r="L20" s="99" t="str">
        <f ca="1">IF(LEN(DEC2HEX(L10))=1,CONCATENATE("0",DEC2HEX(L10) ),DEC2HEX(L10) )</f>
        <v>00</v>
      </c>
      <c r="M20" s="99"/>
      <c r="N20" s="99"/>
      <c r="O20" s="99"/>
    </row>
    <row r="21" spans="1:15" s="100" customFormat="1" x14ac:dyDescent="0.25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</row>
    <row r="22" spans="1:15" s="100" customFormat="1" x14ac:dyDescent="0.25">
      <c r="A22" s="130" t="s">
        <v>97</v>
      </c>
      <c r="B22" s="130"/>
      <c r="C22" s="130"/>
      <c r="D22" s="130"/>
      <c r="E22" s="130"/>
      <c r="F22" s="130"/>
      <c r="G22" s="130"/>
      <c r="H22" s="130"/>
      <c r="J22" s="101"/>
      <c r="K22" s="102"/>
      <c r="L22" s="3"/>
    </row>
    <row r="23" spans="1:15" s="100" customFormat="1" x14ac:dyDescent="0.25">
      <c r="A23" s="3" t="s">
        <v>98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5" s="100" customFormat="1" x14ac:dyDescent="0.25">
      <c r="A24" s="3" t="s">
        <v>99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5" s="100" customFormat="1" x14ac:dyDescent="0.25">
      <c r="A25" s="3" t="s">
        <v>100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5" s="100" customFormat="1" x14ac:dyDescent="0.25">
      <c r="A26" s="3" t="s">
        <v>101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5" s="100" customFormat="1" x14ac:dyDescent="0.25">
      <c r="A27" s="3" t="s">
        <v>102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5" s="100" customFormat="1" x14ac:dyDescent="0.25">
      <c r="A28" s="3"/>
    </row>
    <row r="29" spans="1:15" s="100" customFormat="1" x14ac:dyDescent="0.2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</row>
    <row r="30" spans="1:15" s="100" customFormat="1" x14ac:dyDescent="0.25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</row>
    <row r="31" spans="1:15" s="100" customFormat="1" x14ac:dyDescent="0.2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</row>
    <row r="32" spans="1:15" s="103" customFormat="1" x14ac:dyDescent="0.25">
      <c r="A32" s="132" t="s">
        <v>42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</row>
    <row r="33" spans="1:37" x14ac:dyDescent="0.25">
      <c r="A33" s="138" t="s">
        <v>82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04"/>
      <c r="N33" s="104"/>
      <c r="O33" s="104"/>
      <c r="P33" s="104"/>
      <c r="Q33" s="104"/>
      <c r="R33" s="64"/>
    </row>
    <row r="34" spans="1:37" x14ac:dyDescent="0.25">
      <c r="A34" s="138" t="s">
        <v>83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04"/>
      <c r="N34" s="104"/>
      <c r="O34" s="104"/>
      <c r="P34" s="104"/>
      <c r="Q34" s="104"/>
      <c r="R34" s="64"/>
    </row>
    <row r="35" spans="1:37" x14ac:dyDescent="0.25">
      <c r="A35" s="139" t="s">
        <v>43</v>
      </c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</row>
    <row r="36" spans="1:37" x14ac:dyDescent="0.25">
      <c r="A36" s="69" t="s">
        <v>44</v>
      </c>
      <c r="B36" s="105">
        <v>1</v>
      </c>
      <c r="C36" s="105">
        <v>2</v>
      </c>
      <c r="D36" s="105">
        <v>3</v>
      </c>
      <c r="E36" s="105">
        <v>4</v>
      </c>
      <c r="F36" s="105">
        <v>5</v>
      </c>
      <c r="G36" s="105">
        <v>6</v>
      </c>
      <c r="H36" s="105">
        <v>7</v>
      </c>
      <c r="I36" s="105">
        <v>8</v>
      </c>
      <c r="J36" s="105">
        <v>9</v>
      </c>
      <c r="K36" s="105">
        <v>10</v>
      </c>
      <c r="L36" s="105">
        <v>11</v>
      </c>
      <c r="M36" s="105">
        <v>12</v>
      </c>
      <c r="N36" s="105">
        <v>13</v>
      </c>
      <c r="O36" s="105">
        <v>14</v>
      </c>
      <c r="P36" s="105">
        <v>15</v>
      </c>
      <c r="Q36" s="105">
        <v>16</v>
      </c>
      <c r="R36" s="105">
        <v>17</v>
      </c>
      <c r="S36" s="105">
        <v>18</v>
      </c>
      <c r="T36" s="105">
        <v>19</v>
      </c>
      <c r="U36" s="105">
        <v>20</v>
      </c>
      <c r="V36" s="105">
        <v>21</v>
      </c>
      <c r="W36" s="105">
        <v>22</v>
      </c>
      <c r="X36" s="105">
        <v>23</v>
      </c>
      <c r="Y36" s="105">
        <v>24</v>
      </c>
      <c r="Z36" s="105">
        <v>25</v>
      </c>
      <c r="AA36" s="105">
        <v>26</v>
      </c>
      <c r="AB36" s="105">
        <v>27</v>
      </c>
      <c r="AC36" s="105">
        <v>28</v>
      </c>
      <c r="AD36" s="105">
        <v>29</v>
      </c>
      <c r="AE36" s="105">
        <v>30</v>
      </c>
      <c r="AF36" s="105">
        <v>31</v>
      </c>
      <c r="AG36" s="105">
        <v>32</v>
      </c>
      <c r="AH36" s="105">
        <v>33</v>
      </c>
      <c r="AI36" s="105">
        <v>34</v>
      </c>
      <c r="AJ36" s="105">
        <v>35</v>
      </c>
      <c r="AK36" s="105">
        <v>36</v>
      </c>
    </row>
    <row r="37" spans="1:37" x14ac:dyDescent="0.25">
      <c r="A37" s="69" t="s">
        <v>45</v>
      </c>
      <c r="B37" s="106" t="str">
        <f t="shared" ref="B37:AK37" si="8">MID($B4,B36,1)</f>
        <v>5</v>
      </c>
      <c r="C37" s="106" t="str">
        <f t="shared" si="8"/>
        <v>5</v>
      </c>
      <c r="D37" s="106" t="str">
        <f t="shared" si="8"/>
        <v>8</v>
      </c>
      <c r="E37" s="106" t="str">
        <f t="shared" si="8"/>
        <v>2</v>
      </c>
      <c r="F37" s="106" t="str">
        <f t="shared" si="8"/>
        <v>a</v>
      </c>
      <c r="G37" s="106" t="str">
        <f t="shared" si="8"/>
        <v>1</v>
      </c>
      <c r="H37" s="106" t="str">
        <f t="shared" si="8"/>
        <v>0</v>
      </c>
      <c r="I37" s="106" t="str">
        <f t="shared" si="8"/>
        <v>8</v>
      </c>
      <c r="J37" s="106" t="str">
        <f t="shared" si="8"/>
        <v>7</v>
      </c>
      <c r="K37" s="106" t="str">
        <f t="shared" si="8"/>
        <v>0</v>
      </c>
      <c r="L37" s="106" t="str">
        <f t="shared" si="8"/>
        <v>5</v>
      </c>
      <c r="M37" s="106" t="str">
        <f t="shared" si="8"/>
        <v>0</v>
      </c>
      <c r="N37" s="106" t="str">
        <f t="shared" si="8"/>
        <v>9</v>
      </c>
      <c r="O37" s="106" t="str">
        <f t="shared" si="8"/>
        <v>0</v>
      </c>
      <c r="P37" s="106" t="str">
        <f t="shared" si="8"/>
        <v>4</v>
      </c>
      <c r="Q37" s="106" t="str">
        <f t="shared" si="8"/>
        <v>b</v>
      </c>
      <c r="R37" s="106" t="str">
        <f t="shared" si="8"/>
        <v>3</v>
      </c>
      <c r="S37" s="106" t="str">
        <f t="shared" si="8"/>
        <v>1</v>
      </c>
      <c r="T37" s="106" t="str">
        <f t="shared" si="8"/>
        <v>1</v>
      </c>
      <c r="U37" s="106" t="str">
        <f t="shared" si="8"/>
        <v>4</v>
      </c>
      <c r="V37" s="106" t="str">
        <f t="shared" si="8"/>
        <v/>
      </c>
      <c r="W37" s="106" t="str">
        <f t="shared" si="8"/>
        <v/>
      </c>
      <c r="X37" s="106" t="str">
        <f t="shared" si="8"/>
        <v/>
      </c>
      <c r="Y37" s="106" t="str">
        <f t="shared" si="8"/>
        <v/>
      </c>
      <c r="Z37" s="106" t="str">
        <f t="shared" si="8"/>
        <v/>
      </c>
      <c r="AA37" s="106" t="str">
        <f t="shared" si="8"/>
        <v/>
      </c>
      <c r="AB37" s="106" t="str">
        <f t="shared" si="8"/>
        <v/>
      </c>
      <c r="AC37" s="106" t="str">
        <f t="shared" si="8"/>
        <v/>
      </c>
      <c r="AD37" s="106" t="str">
        <f t="shared" si="8"/>
        <v/>
      </c>
      <c r="AE37" s="106" t="str">
        <f t="shared" si="8"/>
        <v/>
      </c>
      <c r="AF37" s="106" t="str">
        <f t="shared" si="8"/>
        <v/>
      </c>
      <c r="AG37" s="106" t="str">
        <f t="shared" si="8"/>
        <v/>
      </c>
      <c r="AH37" s="106" t="str">
        <f t="shared" si="8"/>
        <v/>
      </c>
      <c r="AI37" s="106" t="str">
        <f t="shared" si="8"/>
        <v/>
      </c>
      <c r="AJ37" s="106" t="str">
        <f t="shared" si="8"/>
        <v/>
      </c>
      <c r="AK37" s="106" t="str">
        <f t="shared" si="8"/>
        <v/>
      </c>
    </row>
    <row r="38" spans="1:37" x14ac:dyDescent="0.25">
      <c r="A38" s="69" t="s">
        <v>46</v>
      </c>
      <c r="B38" s="105" t="str">
        <f t="shared" ref="B38:AK38" si="9">HEX2BIN(B37,4)</f>
        <v>0101</v>
      </c>
      <c r="C38" s="105" t="str">
        <f t="shared" si="9"/>
        <v>0101</v>
      </c>
      <c r="D38" s="105" t="str">
        <f t="shared" si="9"/>
        <v>1000</v>
      </c>
      <c r="E38" s="105" t="str">
        <f t="shared" si="9"/>
        <v>0010</v>
      </c>
      <c r="F38" s="105" t="str">
        <f t="shared" si="9"/>
        <v>1010</v>
      </c>
      <c r="G38" s="105" t="str">
        <f t="shared" si="9"/>
        <v>0001</v>
      </c>
      <c r="H38" s="105" t="str">
        <f t="shared" si="9"/>
        <v>0000</v>
      </c>
      <c r="I38" s="105" t="str">
        <f t="shared" si="9"/>
        <v>1000</v>
      </c>
      <c r="J38" s="105" t="str">
        <f t="shared" si="9"/>
        <v>0111</v>
      </c>
      <c r="K38" s="105" t="str">
        <f t="shared" si="9"/>
        <v>0000</v>
      </c>
      <c r="L38" s="105" t="str">
        <f t="shared" si="9"/>
        <v>0101</v>
      </c>
      <c r="M38" s="105" t="str">
        <f t="shared" si="9"/>
        <v>0000</v>
      </c>
      <c r="N38" s="105" t="str">
        <f t="shared" si="9"/>
        <v>1001</v>
      </c>
      <c r="O38" s="105" t="str">
        <f t="shared" si="9"/>
        <v>0000</v>
      </c>
      <c r="P38" s="105" t="str">
        <f t="shared" si="9"/>
        <v>0100</v>
      </c>
      <c r="Q38" s="105" t="str">
        <f t="shared" si="9"/>
        <v>1011</v>
      </c>
      <c r="R38" s="105" t="str">
        <f t="shared" si="9"/>
        <v>0011</v>
      </c>
      <c r="S38" s="105" t="str">
        <f t="shared" si="9"/>
        <v>0001</v>
      </c>
      <c r="T38" s="105" t="str">
        <f t="shared" si="9"/>
        <v>0001</v>
      </c>
      <c r="U38" s="105" t="str">
        <f t="shared" si="9"/>
        <v>0100</v>
      </c>
      <c r="V38" s="105" t="str">
        <f t="shared" si="9"/>
        <v>0000</v>
      </c>
      <c r="W38" s="105" t="str">
        <f t="shared" si="9"/>
        <v>0000</v>
      </c>
      <c r="X38" s="105" t="str">
        <f t="shared" si="9"/>
        <v>0000</v>
      </c>
      <c r="Y38" s="105" t="str">
        <f t="shared" si="9"/>
        <v>0000</v>
      </c>
      <c r="Z38" s="105" t="str">
        <f t="shared" si="9"/>
        <v>0000</v>
      </c>
      <c r="AA38" s="105" t="str">
        <f t="shared" si="9"/>
        <v>0000</v>
      </c>
      <c r="AB38" s="105" t="str">
        <f t="shared" si="9"/>
        <v>0000</v>
      </c>
      <c r="AC38" s="105" t="str">
        <f t="shared" si="9"/>
        <v>0000</v>
      </c>
      <c r="AD38" s="105" t="str">
        <f t="shared" si="9"/>
        <v>0000</v>
      </c>
      <c r="AE38" s="105" t="str">
        <f t="shared" si="9"/>
        <v>0000</v>
      </c>
      <c r="AF38" s="105" t="str">
        <f t="shared" si="9"/>
        <v>0000</v>
      </c>
      <c r="AG38" s="105" t="str">
        <f t="shared" si="9"/>
        <v>0000</v>
      </c>
      <c r="AH38" s="105" t="str">
        <f t="shared" si="9"/>
        <v>0000</v>
      </c>
      <c r="AI38" s="105" t="str">
        <f t="shared" si="9"/>
        <v>0000</v>
      </c>
      <c r="AJ38" s="105" t="str">
        <f t="shared" si="9"/>
        <v>0000</v>
      </c>
      <c r="AK38" s="105" t="str">
        <f t="shared" si="9"/>
        <v>0000</v>
      </c>
    </row>
    <row r="39" spans="1:37" x14ac:dyDescent="0.25">
      <c r="B39" s="63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1:37" x14ac:dyDescent="0.25">
      <c r="A40" s="140" t="s">
        <v>84</v>
      </c>
      <c r="B40" s="140"/>
      <c r="C40" s="141" t="s">
        <v>48</v>
      </c>
      <c r="D40" s="141"/>
      <c r="E40" s="141"/>
      <c r="F40" s="142" t="s">
        <v>49</v>
      </c>
      <c r="G40" s="142"/>
      <c r="H40" s="141" t="s">
        <v>50</v>
      </c>
      <c r="I40" s="141"/>
      <c r="J40" s="141"/>
      <c r="K40" s="141"/>
      <c r="L40" s="141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</row>
  </sheetData>
  <mergeCells count="18"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3:L33"/>
    <mergeCell ref="A34:L34"/>
    <mergeCell ref="A35:Y35"/>
    <mergeCell ref="A40:B40"/>
    <mergeCell ref="C40:E40"/>
    <mergeCell ref="F40:G40"/>
    <mergeCell ref="H40:L40"/>
  </mergeCells>
  <hyperlinks>
    <hyperlink ref="A33" r:id="rId1" xr:uid="{00000000-0004-0000-0200-000000000000}"/>
    <hyperlink ref="A34" r:id="rId2" xr:uid="{00000000-0004-0000-0200-000001000000}"/>
    <hyperlink ref="C40" r:id="rId3" xr:uid="{00000000-0004-0000-0200-000002000000}"/>
    <hyperlink ref="H40" r:id="rId4" xr:uid="{00000000-0004-0000-0200-000003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0"/>
  <sheetViews>
    <sheetView zoomScale="90" zoomScaleNormal="90" workbookViewId="0">
      <selection activeCell="H41" sqref="H41"/>
    </sheetView>
  </sheetViews>
  <sheetFormatPr defaultColWidth="9.140625" defaultRowHeight="15" x14ac:dyDescent="0.25"/>
  <cols>
    <col min="1" max="1" width="37.7109375" style="63" customWidth="1"/>
    <col min="2" max="2" width="6.7109375" style="64" customWidth="1"/>
    <col min="3" max="3" width="18.42578125" style="63" customWidth="1"/>
    <col min="4" max="4" width="12.85546875" style="63" customWidth="1"/>
    <col min="5" max="5" width="13.7109375" style="63" customWidth="1"/>
    <col min="6" max="9" width="13.5703125" style="63" customWidth="1"/>
    <col min="10" max="10" width="13.42578125" style="63" customWidth="1"/>
    <col min="11" max="11" width="13.5703125" style="63" customWidth="1"/>
    <col min="12" max="12" width="20.42578125" style="63" customWidth="1"/>
    <col min="13" max="14" width="19.5703125" style="63" customWidth="1"/>
    <col min="15" max="15" width="9" style="63" customWidth="1"/>
    <col min="16" max="16" width="21.7109375" style="63" customWidth="1"/>
    <col min="17" max="17" width="10.28515625" style="63" customWidth="1"/>
    <col min="18" max="18" width="14.140625" style="63" customWidth="1"/>
    <col min="19" max="19" width="13.5703125" style="63" customWidth="1"/>
    <col min="20" max="25" width="5" style="63" customWidth="1"/>
    <col min="26" max="1024" width="9.140625" style="63"/>
  </cols>
  <sheetData>
    <row r="1" spans="1:25" ht="18.75" x14ac:dyDescent="0.25">
      <c r="A1" s="143" t="s">
        <v>51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</row>
    <row r="2" spans="1:25" ht="34.5" customHeight="1" x14ac:dyDescent="0.25">
      <c r="A2" s="144" t="s">
        <v>52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1:25" x14ac:dyDescent="0.25">
      <c r="A3" s="145" t="s">
        <v>53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</row>
    <row r="4" spans="1:25" ht="15.75" x14ac:dyDescent="0.25">
      <c r="A4" s="67" t="s">
        <v>54</v>
      </c>
      <c r="B4" s="146" t="s">
        <v>103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25" x14ac:dyDescent="0.25">
      <c r="A5" s="68" t="s">
        <v>6</v>
      </c>
      <c r="B5" s="147" t="str">
        <f>CONCATENATE(B38,C38,D38,E38,F38,G38,H38,I38,J38,K38,L38,M38,N38,O38,P38,Q38,R38,S38,T38,U38,V38,W38,X38,Y38,Z38,AA38,AB38,AC38,AD38,AE38,AF38,AG38,AH38,AI38,AJ38,AK38)</f>
        <v>110001011000001010100001000010000111000001010000100100000100101100110001000101001010111111111111111111111111111111111111111111111111111100000000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</row>
    <row r="6" spans="1:25" x14ac:dyDescent="0.25">
      <c r="A6" s="68" t="s">
        <v>7</v>
      </c>
      <c r="B6" s="70">
        <v>1</v>
      </c>
      <c r="C6" s="71">
        <f t="shared" ref="C6:N6" si="0">B6+B13</f>
        <v>3</v>
      </c>
      <c r="D6" s="110">
        <f t="shared" si="0"/>
        <v>12</v>
      </c>
      <c r="E6" s="71">
        <f t="shared" si="0"/>
        <v>14</v>
      </c>
      <c r="F6" s="71">
        <f t="shared" si="0"/>
        <v>24</v>
      </c>
      <c r="G6" s="110">
        <f t="shared" si="0"/>
        <v>34</v>
      </c>
      <c r="H6" s="71">
        <f t="shared" si="0"/>
        <v>36</v>
      </c>
      <c r="I6" s="71">
        <f t="shared" si="0"/>
        <v>43</v>
      </c>
      <c r="J6" s="110">
        <f t="shared" si="0"/>
        <v>50</v>
      </c>
      <c r="K6" s="71">
        <f t="shared" si="0"/>
        <v>52</v>
      </c>
      <c r="L6" s="71">
        <f t="shared" si="0"/>
        <v>65</v>
      </c>
      <c r="M6" s="110">
        <f t="shared" si="0"/>
        <v>78</v>
      </c>
      <c r="N6" s="71">
        <f t="shared" si="0"/>
        <v>88</v>
      </c>
      <c r="O6" s="72"/>
    </row>
    <row r="7" spans="1:25" ht="75" x14ac:dyDescent="0.25">
      <c r="A7" s="68" t="s">
        <v>8</v>
      </c>
      <c r="B7" s="107" t="s">
        <v>56</v>
      </c>
      <c r="C7" s="74" t="s">
        <v>104</v>
      </c>
      <c r="D7" s="111" t="s">
        <v>105</v>
      </c>
      <c r="E7" s="112" t="s">
        <v>106</v>
      </c>
      <c r="F7" s="112" t="s">
        <v>107</v>
      </c>
      <c r="G7" s="111" t="s">
        <v>108</v>
      </c>
      <c r="H7" s="112" t="s">
        <v>109</v>
      </c>
      <c r="I7" s="112" t="s">
        <v>110</v>
      </c>
      <c r="J7" s="111" t="s">
        <v>111</v>
      </c>
      <c r="K7" s="112" t="s">
        <v>112</v>
      </c>
      <c r="L7" s="112" t="s">
        <v>113</v>
      </c>
      <c r="M7" s="14" t="s">
        <v>114</v>
      </c>
      <c r="N7" s="75" t="s">
        <v>115</v>
      </c>
      <c r="O7" s="72"/>
    </row>
    <row r="8" spans="1:25" x14ac:dyDescent="0.25">
      <c r="A8" s="68" t="s">
        <v>20</v>
      </c>
      <c r="B8" s="16" t="str">
        <f t="shared" ref="B8:N8" si="1">MID($B5,B6,B13)</f>
        <v>11</v>
      </c>
      <c r="C8" s="16" t="str">
        <f t="shared" si="1"/>
        <v>000101100</v>
      </c>
      <c r="D8" s="113" t="str">
        <f t="shared" si="1"/>
        <v>00</v>
      </c>
      <c r="E8" s="16" t="str">
        <f t="shared" si="1"/>
        <v>0101010000</v>
      </c>
      <c r="F8" s="16" t="str">
        <f t="shared" si="1"/>
        <v>1000010000</v>
      </c>
      <c r="G8" s="113" t="str">
        <f t="shared" si="1"/>
        <v>11</v>
      </c>
      <c r="H8" s="16" t="str">
        <f t="shared" si="1"/>
        <v>1000001</v>
      </c>
      <c r="I8" s="16" t="str">
        <f t="shared" si="1"/>
        <v>0100001</v>
      </c>
      <c r="J8" s="113" t="str">
        <f t="shared" si="1"/>
        <v>00</v>
      </c>
      <c r="K8" s="16" t="str">
        <f t="shared" si="1"/>
        <v>1000001001011</v>
      </c>
      <c r="L8" s="16" t="str">
        <f t="shared" si="1"/>
        <v>0011000100010</v>
      </c>
      <c r="M8" s="113" t="str">
        <f t="shared" si="1"/>
        <v>1001010111</v>
      </c>
      <c r="N8" s="16" t="str">
        <f t="shared" si="1"/>
        <v>111111111</v>
      </c>
      <c r="O8" s="72"/>
    </row>
    <row r="9" spans="1:25" x14ac:dyDescent="0.25">
      <c r="A9" s="68" t="s">
        <v>21</v>
      </c>
      <c r="B9" s="16">
        <f t="shared" ref="B9:N9" ca="1" si="2">SUMPRODUCT(--MID(B8,LEN(B8)+1-ROW(INDIRECT("1:"&amp;LEN(B8))),1),(2^(ROW(INDIRECT("1:"&amp;LEN(B8)))-1)))</f>
        <v>3</v>
      </c>
      <c r="C9" s="16">
        <f t="shared" ca="1" si="2"/>
        <v>44</v>
      </c>
      <c r="D9" s="113">
        <f t="shared" ca="1" si="2"/>
        <v>0</v>
      </c>
      <c r="E9" s="16">
        <f t="shared" ca="1" si="2"/>
        <v>336</v>
      </c>
      <c r="F9" s="16">
        <f t="shared" ca="1" si="2"/>
        <v>528</v>
      </c>
      <c r="G9" s="113">
        <f t="shared" ca="1" si="2"/>
        <v>3</v>
      </c>
      <c r="H9" s="16">
        <f t="shared" ca="1" si="2"/>
        <v>65</v>
      </c>
      <c r="I9" s="16">
        <f t="shared" ca="1" si="2"/>
        <v>33</v>
      </c>
      <c r="J9" s="113">
        <f t="shared" ca="1" si="2"/>
        <v>0</v>
      </c>
      <c r="K9" s="16">
        <f t="shared" ca="1" si="2"/>
        <v>4171</v>
      </c>
      <c r="L9" s="16">
        <f t="shared" ca="1" si="2"/>
        <v>1570</v>
      </c>
      <c r="M9" s="113">
        <f t="shared" ca="1" si="2"/>
        <v>599</v>
      </c>
      <c r="N9" s="16">
        <f t="shared" ca="1" si="2"/>
        <v>511</v>
      </c>
      <c r="O9" s="72"/>
    </row>
    <row r="10" spans="1:25" x14ac:dyDescent="0.25">
      <c r="A10" s="76" t="s">
        <v>22</v>
      </c>
      <c r="B10" s="77">
        <f ca="1">B9</f>
        <v>3</v>
      </c>
      <c r="C10" s="77">
        <f t="shared" ref="C10:N10" ca="1" si="3">C9*C12+C15</f>
        <v>5280</v>
      </c>
      <c r="D10" s="114">
        <f t="shared" ca="1" si="3"/>
        <v>0</v>
      </c>
      <c r="E10" s="77">
        <f t="shared" ca="1" si="3"/>
        <v>-16.399999999999999</v>
      </c>
      <c r="F10" s="77">
        <f t="shared" ca="1" si="3"/>
        <v>2.8000000000000043</v>
      </c>
      <c r="G10" s="114">
        <f t="shared" ca="1" si="3"/>
        <v>3</v>
      </c>
      <c r="H10" s="77">
        <f t="shared" ca="1" si="3"/>
        <v>65</v>
      </c>
      <c r="I10" s="77">
        <f t="shared" ca="1" si="3"/>
        <v>33</v>
      </c>
      <c r="J10" s="114">
        <f t="shared" ca="1" si="3"/>
        <v>0</v>
      </c>
      <c r="K10" s="77">
        <f t="shared" ca="1" si="3"/>
        <v>71710</v>
      </c>
      <c r="L10" s="77">
        <f t="shared" ca="1" si="3"/>
        <v>45700</v>
      </c>
      <c r="M10" s="114">
        <f t="shared" ca="1" si="3"/>
        <v>599</v>
      </c>
      <c r="N10" s="77">
        <f t="shared" ca="1" si="3"/>
        <v>511</v>
      </c>
      <c r="O10" s="78" t="s">
        <v>66</v>
      </c>
    </row>
    <row r="11" spans="1:25" x14ac:dyDescent="0.25">
      <c r="A11" s="79" t="s">
        <v>23</v>
      </c>
      <c r="B11" s="115" t="s">
        <v>24</v>
      </c>
      <c r="C11" s="115" t="s">
        <v>116</v>
      </c>
      <c r="D11" s="116" t="s">
        <v>29</v>
      </c>
      <c r="E11" s="115" t="s">
        <v>117</v>
      </c>
      <c r="F11" s="115" t="s">
        <v>117</v>
      </c>
      <c r="G11" s="116" t="s">
        <v>29</v>
      </c>
      <c r="H11" s="115" t="s">
        <v>27</v>
      </c>
      <c r="I11" s="115" t="s">
        <v>27</v>
      </c>
      <c r="J11" s="116" t="s">
        <v>29</v>
      </c>
      <c r="K11" s="115" t="s">
        <v>118</v>
      </c>
      <c r="L11" s="115" t="s">
        <v>118</v>
      </c>
      <c r="M11" s="115" t="s">
        <v>119</v>
      </c>
      <c r="N11" s="117"/>
      <c r="O11" s="81"/>
    </row>
    <row r="12" spans="1:25" x14ac:dyDescent="0.25">
      <c r="A12" s="82" t="s">
        <v>30</v>
      </c>
      <c r="B12" s="29">
        <v>1</v>
      </c>
      <c r="C12" s="29">
        <v>120</v>
      </c>
      <c r="D12" s="118">
        <v>1</v>
      </c>
      <c r="E12" s="29">
        <v>0.1</v>
      </c>
      <c r="F12" s="29">
        <v>0.1</v>
      </c>
      <c r="G12" s="118">
        <v>1</v>
      </c>
      <c r="H12" s="29">
        <v>1</v>
      </c>
      <c r="I12" s="29">
        <v>1</v>
      </c>
      <c r="J12" s="118">
        <v>1</v>
      </c>
      <c r="K12" s="29">
        <v>10</v>
      </c>
      <c r="L12" s="29">
        <v>10</v>
      </c>
      <c r="M12" s="118">
        <v>1</v>
      </c>
      <c r="N12" s="29">
        <v>1</v>
      </c>
      <c r="O12" s="83"/>
    </row>
    <row r="13" spans="1:25" s="63" customFormat="1" x14ac:dyDescent="0.25">
      <c r="A13" s="84" t="s">
        <v>31</v>
      </c>
      <c r="B13" s="85">
        <v>2</v>
      </c>
      <c r="C13" s="86">
        <v>9</v>
      </c>
      <c r="D13" s="119">
        <v>2</v>
      </c>
      <c r="E13" s="86">
        <v>10</v>
      </c>
      <c r="F13" s="86">
        <v>10</v>
      </c>
      <c r="G13" s="119">
        <v>2</v>
      </c>
      <c r="H13" s="86">
        <v>7</v>
      </c>
      <c r="I13" s="86">
        <v>7</v>
      </c>
      <c r="J13" s="119">
        <v>2</v>
      </c>
      <c r="K13" s="86">
        <v>13</v>
      </c>
      <c r="L13" s="86">
        <v>13</v>
      </c>
      <c r="M13" s="119">
        <v>10</v>
      </c>
      <c r="N13" s="86">
        <v>9</v>
      </c>
      <c r="O13" s="87">
        <f>SUM(B13:N13)</f>
        <v>96</v>
      </c>
      <c r="P13" s="88"/>
      <c r="Q13" s="88"/>
      <c r="R13" s="88"/>
      <c r="S13" s="88"/>
      <c r="T13" s="88"/>
    </row>
    <row r="14" spans="1:25" s="93" customFormat="1" x14ac:dyDescent="0.25">
      <c r="A14" s="89" t="s">
        <v>32</v>
      </c>
      <c r="B14" s="90">
        <f t="shared" ref="B14:N14" si="4">2^B13</f>
        <v>4</v>
      </c>
      <c r="C14" s="90">
        <f t="shared" si="4"/>
        <v>512</v>
      </c>
      <c r="D14" s="120">
        <f t="shared" si="4"/>
        <v>4</v>
      </c>
      <c r="E14" s="90">
        <f t="shared" si="4"/>
        <v>1024</v>
      </c>
      <c r="F14" s="90">
        <f t="shared" si="4"/>
        <v>1024</v>
      </c>
      <c r="G14" s="120">
        <f t="shared" si="4"/>
        <v>4</v>
      </c>
      <c r="H14" s="90">
        <f t="shared" si="4"/>
        <v>128</v>
      </c>
      <c r="I14" s="90">
        <f t="shared" si="4"/>
        <v>128</v>
      </c>
      <c r="J14" s="120">
        <f t="shared" si="4"/>
        <v>4</v>
      </c>
      <c r="K14" s="90">
        <f t="shared" si="4"/>
        <v>8192</v>
      </c>
      <c r="L14" s="90">
        <f t="shared" si="4"/>
        <v>8192</v>
      </c>
      <c r="M14" s="120">
        <f t="shared" si="4"/>
        <v>1024</v>
      </c>
      <c r="N14" s="90">
        <f t="shared" si="4"/>
        <v>512</v>
      </c>
      <c r="O14" s="91"/>
      <c r="P14" s="92"/>
      <c r="Q14" s="92"/>
      <c r="R14" s="92"/>
      <c r="S14" s="92"/>
      <c r="T14" s="92"/>
    </row>
    <row r="15" spans="1:25" x14ac:dyDescent="0.25">
      <c r="A15" s="82" t="s">
        <v>33</v>
      </c>
      <c r="B15" s="29">
        <v>0</v>
      </c>
      <c r="C15" s="29">
        <v>0</v>
      </c>
      <c r="D15" s="118">
        <v>0</v>
      </c>
      <c r="E15" s="29">
        <v>-50</v>
      </c>
      <c r="F15" s="29">
        <v>-50</v>
      </c>
      <c r="G15" s="118">
        <v>0</v>
      </c>
      <c r="H15" s="29">
        <v>0</v>
      </c>
      <c r="I15" s="29">
        <v>0</v>
      </c>
      <c r="J15" s="118">
        <v>0</v>
      </c>
      <c r="K15" s="29">
        <v>30000</v>
      </c>
      <c r="L15" s="29">
        <v>30000</v>
      </c>
      <c r="M15" s="118">
        <v>0</v>
      </c>
      <c r="N15" s="29">
        <v>0</v>
      </c>
      <c r="O15" s="83"/>
    </row>
    <row r="16" spans="1:25" s="93" customFormat="1" x14ac:dyDescent="0.25">
      <c r="A16" s="89" t="s">
        <v>34</v>
      </c>
      <c r="B16" s="94">
        <f>(B14-1)*B12+B15</f>
        <v>3</v>
      </c>
      <c r="C16" s="90">
        <f>C14*C12+C15</f>
        <v>61440</v>
      </c>
      <c r="D16" s="120">
        <f t="shared" ref="D16:N16" si="5">(D14-1)*D12+D15</f>
        <v>3</v>
      </c>
      <c r="E16" s="121">
        <f t="shared" si="5"/>
        <v>52.300000000000011</v>
      </c>
      <c r="F16" s="94">
        <f t="shared" si="5"/>
        <v>52.300000000000011</v>
      </c>
      <c r="G16" s="122">
        <f t="shared" si="5"/>
        <v>3</v>
      </c>
      <c r="H16" s="94">
        <f t="shared" si="5"/>
        <v>127</v>
      </c>
      <c r="I16" s="94">
        <f t="shared" si="5"/>
        <v>127</v>
      </c>
      <c r="J16" s="122">
        <f t="shared" si="5"/>
        <v>3</v>
      </c>
      <c r="K16" s="94">
        <f t="shared" si="5"/>
        <v>111910</v>
      </c>
      <c r="L16" s="94">
        <f t="shared" si="5"/>
        <v>111910</v>
      </c>
      <c r="M16" s="122">
        <f t="shared" si="5"/>
        <v>1023</v>
      </c>
      <c r="N16" s="94">
        <f t="shared" si="5"/>
        <v>511</v>
      </c>
      <c r="O16" s="91"/>
    </row>
    <row r="17" spans="1:16" x14ac:dyDescent="0.25">
      <c r="A17" s="82" t="s">
        <v>35</v>
      </c>
      <c r="B17" s="29">
        <v>0</v>
      </c>
      <c r="C17" s="29">
        <v>0</v>
      </c>
      <c r="D17" s="118">
        <v>0</v>
      </c>
      <c r="E17" s="29">
        <v>0</v>
      </c>
      <c r="F17" s="29">
        <v>0</v>
      </c>
      <c r="G17" s="118">
        <v>0</v>
      </c>
      <c r="H17" s="29">
        <v>0</v>
      </c>
      <c r="I17" s="29">
        <v>0</v>
      </c>
      <c r="J17" s="118">
        <v>0</v>
      </c>
      <c r="K17" s="29">
        <v>0</v>
      </c>
      <c r="L17" s="29">
        <v>0</v>
      </c>
      <c r="M17" s="118">
        <v>0</v>
      </c>
      <c r="N17" s="29">
        <v>0</v>
      </c>
      <c r="O17" s="83"/>
    </row>
    <row r="18" spans="1:16" x14ac:dyDescent="0.25">
      <c r="A18" s="95" t="s">
        <v>36</v>
      </c>
      <c r="B18" s="48">
        <v>1</v>
      </c>
      <c r="C18" s="48">
        <v>360</v>
      </c>
      <c r="D18" s="123">
        <v>1</v>
      </c>
      <c r="E18" s="48">
        <v>50</v>
      </c>
      <c r="F18" s="48">
        <v>50</v>
      </c>
      <c r="G18" s="123">
        <v>1</v>
      </c>
      <c r="H18" s="48">
        <v>100</v>
      </c>
      <c r="I18" s="48">
        <v>100</v>
      </c>
      <c r="J18" s="123">
        <v>1</v>
      </c>
      <c r="K18" s="48">
        <v>108300</v>
      </c>
      <c r="L18" s="48">
        <v>108300</v>
      </c>
      <c r="M18" s="123">
        <v>1023</v>
      </c>
      <c r="N18" s="48">
        <v>0</v>
      </c>
      <c r="O18" s="87">
        <f>O13</f>
        <v>96</v>
      </c>
      <c r="P18" s="96">
        <f>O18/8</f>
        <v>12</v>
      </c>
    </row>
    <row r="19" spans="1:16" x14ac:dyDescent="0.25">
      <c r="A19" s="97" t="s">
        <v>37</v>
      </c>
      <c r="B19" s="97" t="str">
        <f t="shared" ref="B19:N19" si="6">IF(B16&gt;=B18,"OK","ERROR")</f>
        <v>OK</v>
      </c>
      <c r="C19" s="97" t="str">
        <f t="shared" si="6"/>
        <v>OK</v>
      </c>
      <c r="D19" s="124" t="str">
        <f t="shared" si="6"/>
        <v>OK</v>
      </c>
      <c r="E19" s="97" t="str">
        <f t="shared" si="6"/>
        <v>OK</v>
      </c>
      <c r="F19" s="97" t="str">
        <f t="shared" si="6"/>
        <v>OK</v>
      </c>
      <c r="G19" s="124" t="str">
        <f t="shared" si="6"/>
        <v>OK</v>
      </c>
      <c r="H19" s="97" t="str">
        <f t="shared" si="6"/>
        <v>OK</v>
      </c>
      <c r="I19" s="97" t="str">
        <f t="shared" si="6"/>
        <v>OK</v>
      </c>
      <c r="J19" s="124" t="str">
        <f t="shared" si="6"/>
        <v>OK</v>
      </c>
      <c r="K19" s="97" t="str">
        <f t="shared" si="6"/>
        <v>OK</v>
      </c>
      <c r="L19" s="97" t="str">
        <f t="shared" si="6"/>
        <v>OK</v>
      </c>
      <c r="M19" s="124" t="str">
        <f t="shared" si="6"/>
        <v>OK</v>
      </c>
      <c r="N19" s="97" t="str">
        <f t="shared" si="6"/>
        <v>OK</v>
      </c>
      <c r="O19" s="98"/>
    </row>
    <row r="21" spans="1:16" s="100" customFormat="1" x14ac:dyDescent="0.25">
      <c r="A21" s="130" t="s">
        <v>72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</row>
    <row r="22" spans="1:16" s="100" customFormat="1" x14ac:dyDescent="0.25">
      <c r="A22" s="130" t="s">
        <v>73</v>
      </c>
      <c r="B22" s="130"/>
      <c r="C22" s="130"/>
      <c r="D22" s="130"/>
      <c r="E22" s="130"/>
      <c r="F22" s="130"/>
      <c r="G22" s="130"/>
      <c r="H22" s="130"/>
      <c r="J22" s="101" t="s">
        <v>74</v>
      </c>
      <c r="K22" s="102" t="s">
        <v>75</v>
      </c>
      <c r="L22" s="3"/>
    </row>
    <row r="23" spans="1:16" s="100" customFormat="1" x14ac:dyDescent="0.25">
      <c r="A23" s="3" t="s">
        <v>76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6" s="100" customFormat="1" x14ac:dyDescent="0.25">
      <c r="A24" s="3" t="s">
        <v>77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6" s="100" customFormat="1" x14ac:dyDescent="0.25">
      <c r="A25" s="3" t="s">
        <v>78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6" s="100" customFormat="1" x14ac:dyDescent="0.25">
      <c r="A26" s="3" t="s">
        <v>79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6" s="100" customFormat="1" x14ac:dyDescent="0.25">
      <c r="A27" s="3" t="s">
        <v>80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6" s="100" customFormat="1" x14ac:dyDescent="0.25">
      <c r="A28" s="3" t="s">
        <v>81</v>
      </c>
    </row>
    <row r="29" spans="1:16" s="100" customFormat="1" x14ac:dyDescent="0.2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</row>
    <row r="30" spans="1:16" s="100" customFormat="1" x14ac:dyDescent="0.25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</row>
    <row r="31" spans="1:16" s="100" customFormat="1" x14ac:dyDescent="0.2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</row>
    <row r="32" spans="1:16" s="103" customFormat="1" x14ac:dyDescent="0.25">
      <c r="A32" s="132" t="s">
        <v>42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</row>
    <row r="33" spans="1:37" x14ac:dyDescent="0.25">
      <c r="A33" s="138" t="s">
        <v>82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04"/>
      <c r="N33" s="104"/>
      <c r="O33" s="104"/>
      <c r="P33" s="104"/>
      <c r="Q33" s="104"/>
      <c r="R33" s="64"/>
    </row>
    <row r="34" spans="1:37" x14ac:dyDescent="0.25">
      <c r="A34" s="138" t="s">
        <v>83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04"/>
      <c r="N34" s="104"/>
      <c r="O34" s="104"/>
      <c r="P34" s="104"/>
      <c r="Q34" s="104"/>
      <c r="R34" s="64"/>
    </row>
    <row r="35" spans="1:37" x14ac:dyDescent="0.25">
      <c r="A35" s="139" t="s">
        <v>43</v>
      </c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</row>
    <row r="36" spans="1:37" x14ac:dyDescent="0.25">
      <c r="A36" s="69" t="s">
        <v>44</v>
      </c>
      <c r="B36" s="105">
        <v>1</v>
      </c>
      <c r="C36" s="105">
        <v>2</v>
      </c>
      <c r="D36" s="105">
        <v>3</v>
      </c>
      <c r="E36" s="105">
        <v>4</v>
      </c>
      <c r="F36" s="105">
        <v>5</v>
      </c>
      <c r="G36" s="105">
        <v>6</v>
      </c>
      <c r="H36" s="105">
        <v>7</v>
      </c>
      <c r="I36" s="105">
        <v>8</v>
      </c>
      <c r="J36" s="105">
        <v>9</v>
      </c>
      <c r="K36" s="105">
        <v>10</v>
      </c>
      <c r="L36" s="105">
        <v>11</v>
      </c>
      <c r="M36" s="105">
        <v>12</v>
      </c>
      <c r="N36" s="105">
        <v>13</v>
      </c>
      <c r="O36" s="105">
        <v>14</v>
      </c>
      <c r="P36" s="105">
        <v>15</v>
      </c>
      <c r="Q36" s="105">
        <v>16</v>
      </c>
      <c r="R36" s="105">
        <v>17</v>
      </c>
      <c r="S36" s="105">
        <v>18</v>
      </c>
      <c r="T36" s="105">
        <v>19</v>
      </c>
      <c r="U36" s="105">
        <v>20</v>
      </c>
      <c r="V36" s="105">
        <v>21</v>
      </c>
      <c r="W36" s="105">
        <v>22</v>
      </c>
      <c r="X36" s="105">
        <v>23</v>
      </c>
      <c r="Y36" s="105">
        <v>24</v>
      </c>
      <c r="Z36" s="105">
        <v>25</v>
      </c>
      <c r="AA36" s="105">
        <v>26</v>
      </c>
      <c r="AB36" s="105">
        <v>27</v>
      </c>
      <c r="AC36" s="105">
        <v>28</v>
      </c>
      <c r="AD36" s="105">
        <v>29</v>
      </c>
      <c r="AE36" s="105">
        <v>30</v>
      </c>
      <c r="AF36" s="105">
        <v>31</v>
      </c>
      <c r="AG36" s="105">
        <v>32</v>
      </c>
      <c r="AH36" s="105">
        <v>33</v>
      </c>
      <c r="AI36" s="105">
        <v>34</v>
      </c>
      <c r="AJ36" s="105">
        <v>35</v>
      </c>
      <c r="AK36" s="105">
        <v>36</v>
      </c>
    </row>
    <row r="37" spans="1:37" x14ac:dyDescent="0.25">
      <c r="A37" s="69" t="s">
        <v>45</v>
      </c>
      <c r="B37" s="106" t="str">
        <f t="shared" ref="B37:AK37" si="7">MID($B4,B36,1)</f>
        <v>c</v>
      </c>
      <c r="C37" s="106" t="str">
        <f t="shared" si="7"/>
        <v>5</v>
      </c>
      <c r="D37" s="106" t="str">
        <f t="shared" si="7"/>
        <v>8</v>
      </c>
      <c r="E37" s="106" t="str">
        <f t="shared" si="7"/>
        <v>2</v>
      </c>
      <c r="F37" s="106" t="str">
        <f t="shared" si="7"/>
        <v>a</v>
      </c>
      <c r="G37" s="106" t="str">
        <f t="shared" si="7"/>
        <v>1</v>
      </c>
      <c r="H37" s="106" t="str">
        <f t="shared" si="7"/>
        <v>0</v>
      </c>
      <c r="I37" s="106" t="str">
        <f t="shared" si="7"/>
        <v>8</v>
      </c>
      <c r="J37" s="106" t="str">
        <f t="shared" si="7"/>
        <v>7</v>
      </c>
      <c r="K37" s="106" t="str">
        <f t="shared" si="7"/>
        <v>0</v>
      </c>
      <c r="L37" s="106" t="str">
        <f t="shared" si="7"/>
        <v>5</v>
      </c>
      <c r="M37" s="106" t="str">
        <f t="shared" si="7"/>
        <v>0</v>
      </c>
      <c r="N37" s="106" t="str">
        <f t="shared" si="7"/>
        <v>9</v>
      </c>
      <c r="O37" s="106" t="str">
        <f t="shared" si="7"/>
        <v>0</v>
      </c>
      <c r="P37" s="106" t="str">
        <f t="shared" si="7"/>
        <v>4</v>
      </c>
      <c r="Q37" s="106" t="str">
        <f t="shared" si="7"/>
        <v>b</v>
      </c>
      <c r="R37" s="106" t="str">
        <f t="shared" si="7"/>
        <v>3</v>
      </c>
      <c r="S37" s="106" t="str">
        <f t="shared" si="7"/>
        <v>1</v>
      </c>
      <c r="T37" s="106" t="str">
        <f t="shared" si="7"/>
        <v>1</v>
      </c>
      <c r="U37" s="106" t="str">
        <f t="shared" si="7"/>
        <v>4</v>
      </c>
      <c r="V37" s="106" t="str">
        <f t="shared" si="7"/>
        <v>A</v>
      </c>
      <c r="W37" s="106" t="str">
        <f t="shared" si="7"/>
        <v>F</v>
      </c>
      <c r="X37" s="106" t="str">
        <f t="shared" si="7"/>
        <v>F</v>
      </c>
      <c r="Y37" s="106" t="str">
        <f t="shared" si="7"/>
        <v>F</v>
      </c>
      <c r="Z37" s="106" t="str">
        <f t="shared" si="7"/>
        <v>F</v>
      </c>
      <c r="AA37" s="106" t="str">
        <f t="shared" si="7"/>
        <v>F</v>
      </c>
      <c r="AB37" s="106" t="str">
        <f t="shared" si="7"/>
        <v>F</v>
      </c>
      <c r="AC37" s="106" t="str">
        <f t="shared" si="7"/>
        <v>F</v>
      </c>
      <c r="AD37" s="106" t="str">
        <f t="shared" si="7"/>
        <v>F</v>
      </c>
      <c r="AE37" s="106" t="str">
        <f t="shared" si="7"/>
        <v>F</v>
      </c>
      <c r="AF37" s="106" t="str">
        <f t="shared" si="7"/>
        <v>F</v>
      </c>
      <c r="AG37" s="106" t="str">
        <f t="shared" si="7"/>
        <v>F</v>
      </c>
      <c r="AH37" s="106" t="str">
        <f t="shared" si="7"/>
        <v>F</v>
      </c>
      <c r="AI37" s="106" t="str">
        <f t="shared" si="7"/>
        <v>F</v>
      </c>
      <c r="AJ37" s="106" t="str">
        <f t="shared" si="7"/>
        <v/>
      </c>
      <c r="AK37" s="106" t="str">
        <f t="shared" si="7"/>
        <v/>
      </c>
    </row>
    <row r="38" spans="1:37" x14ac:dyDescent="0.25">
      <c r="A38" s="69" t="s">
        <v>46</v>
      </c>
      <c r="B38" s="105" t="str">
        <f t="shared" ref="B38:AK38" si="8">HEX2BIN(B37,4)</f>
        <v>1100</v>
      </c>
      <c r="C38" s="105" t="str">
        <f t="shared" si="8"/>
        <v>0101</v>
      </c>
      <c r="D38" s="105" t="str">
        <f t="shared" si="8"/>
        <v>1000</v>
      </c>
      <c r="E38" s="105" t="str">
        <f t="shared" si="8"/>
        <v>0010</v>
      </c>
      <c r="F38" s="105" t="str">
        <f t="shared" si="8"/>
        <v>1010</v>
      </c>
      <c r="G38" s="105" t="str">
        <f t="shared" si="8"/>
        <v>0001</v>
      </c>
      <c r="H38" s="105" t="str">
        <f t="shared" si="8"/>
        <v>0000</v>
      </c>
      <c r="I38" s="105" t="str">
        <f t="shared" si="8"/>
        <v>1000</v>
      </c>
      <c r="J38" s="105" t="str">
        <f t="shared" si="8"/>
        <v>0111</v>
      </c>
      <c r="K38" s="105" t="str">
        <f t="shared" si="8"/>
        <v>0000</v>
      </c>
      <c r="L38" s="105" t="str">
        <f t="shared" si="8"/>
        <v>0101</v>
      </c>
      <c r="M38" s="105" t="str">
        <f t="shared" si="8"/>
        <v>0000</v>
      </c>
      <c r="N38" s="105" t="str">
        <f t="shared" si="8"/>
        <v>1001</v>
      </c>
      <c r="O38" s="105" t="str">
        <f t="shared" si="8"/>
        <v>0000</v>
      </c>
      <c r="P38" s="105" t="str">
        <f t="shared" si="8"/>
        <v>0100</v>
      </c>
      <c r="Q38" s="105" t="str">
        <f t="shared" si="8"/>
        <v>1011</v>
      </c>
      <c r="R38" s="105" t="str">
        <f t="shared" si="8"/>
        <v>0011</v>
      </c>
      <c r="S38" s="105" t="str">
        <f t="shared" si="8"/>
        <v>0001</v>
      </c>
      <c r="T38" s="105" t="str">
        <f t="shared" si="8"/>
        <v>0001</v>
      </c>
      <c r="U38" s="105" t="str">
        <f t="shared" si="8"/>
        <v>0100</v>
      </c>
      <c r="V38" s="105" t="str">
        <f t="shared" si="8"/>
        <v>1010</v>
      </c>
      <c r="W38" s="105" t="str">
        <f t="shared" si="8"/>
        <v>1111</v>
      </c>
      <c r="X38" s="105" t="str">
        <f t="shared" si="8"/>
        <v>1111</v>
      </c>
      <c r="Y38" s="105" t="str">
        <f t="shared" si="8"/>
        <v>1111</v>
      </c>
      <c r="Z38" s="105" t="str">
        <f t="shared" si="8"/>
        <v>1111</v>
      </c>
      <c r="AA38" s="105" t="str">
        <f t="shared" si="8"/>
        <v>1111</v>
      </c>
      <c r="AB38" s="105" t="str">
        <f t="shared" si="8"/>
        <v>1111</v>
      </c>
      <c r="AC38" s="105" t="str">
        <f t="shared" si="8"/>
        <v>1111</v>
      </c>
      <c r="AD38" s="105" t="str">
        <f t="shared" si="8"/>
        <v>1111</v>
      </c>
      <c r="AE38" s="105" t="str">
        <f t="shared" si="8"/>
        <v>1111</v>
      </c>
      <c r="AF38" s="105" t="str">
        <f t="shared" si="8"/>
        <v>1111</v>
      </c>
      <c r="AG38" s="105" t="str">
        <f t="shared" si="8"/>
        <v>1111</v>
      </c>
      <c r="AH38" s="105" t="str">
        <f t="shared" si="8"/>
        <v>1111</v>
      </c>
      <c r="AI38" s="105" t="str">
        <f t="shared" si="8"/>
        <v>1111</v>
      </c>
      <c r="AJ38" s="105" t="str">
        <f t="shared" si="8"/>
        <v>0000</v>
      </c>
      <c r="AK38" s="105" t="str">
        <f t="shared" si="8"/>
        <v>0000</v>
      </c>
    </row>
    <row r="39" spans="1:37" x14ac:dyDescent="0.25">
      <c r="B39" s="63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1:37" x14ac:dyDescent="0.25">
      <c r="A40" s="140" t="s">
        <v>84</v>
      </c>
      <c r="B40" s="140"/>
      <c r="C40" s="141" t="s">
        <v>48</v>
      </c>
      <c r="D40" s="141"/>
      <c r="E40" s="141"/>
      <c r="F40" s="142" t="s">
        <v>49</v>
      </c>
      <c r="G40" s="142"/>
      <c r="H40" s="141" t="s">
        <v>50</v>
      </c>
      <c r="I40" s="141"/>
      <c r="J40" s="141"/>
      <c r="K40" s="141"/>
      <c r="L40" s="141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</row>
  </sheetData>
  <mergeCells count="18"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3:L33"/>
    <mergeCell ref="A34:L34"/>
    <mergeCell ref="A35:Y35"/>
    <mergeCell ref="A40:B40"/>
    <mergeCell ref="C40:E40"/>
    <mergeCell ref="F40:G40"/>
    <mergeCell ref="H40:L40"/>
  </mergeCells>
  <hyperlinks>
    <hyperlink ref="K22" r:id="rId1" xr:uid="{00000000-0004-0000-0300-000000000000}"/>
    <hyperlink ref="A33" r:id="rId2" xr:uid="{00000000-0004-0000-0300-000001000000}"/>
    <hyperlink ref="A34" r:id="rId3" xr:uid="{00000000-0004-0000-0300-000002000000}"/>
    <hyperlink ref="C40" r:id="rId4" xr:uid="{00000000-0004-0000-0300-000003000000}"/>
    <hyperlink ref="H40" r:id="rId5" xr:uid="{00000000-0004-0000-0300-000004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5"/>
  <sheetViews>
    <sheetView zoomScale="90" zoomScaleNormal="90" workbookViewId="0"/>
  </sheetViews>
  <sheetFormatPr defaultColWidth="8.5703125" defaultRowHeight="15" x14ac:dyDescent="0.25"/>
  <sheetData>
    <row r="1" spans="3:5" x14ac:dyDescent="0.25">
      <c r="C1" t="s">
        <v>120</v>
      </c>
      <c r="D1" t="s">
        <v>121</v>
      </c>
      <c r="E1" t="s">
        <v>122</v>
      </c>
    </row>
    <row r="2" spans="3:5" x14ac:dyDescent="0.25">
      <c r="C2" t="s">
        <v>123</v>
      </c>
    </row>
    <row r="3" spans="3:5" x14ac:dyDescent="0.25">
      <c r="C3" t="s">
        <v>124</v>
      </c>
    </row>
    <row r="4" spans="3:5" x14ac:dyDescent="0.25">
      <c r="C4" t="s">
        <v>125</v>
      </c>
    </row>
    <row r="5" spans="3:5" x14ac:dyDescent="0.25">
      <c r="C5" t="s">
        <v>126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MeteoAltim </vt:lpstr>
      <vt:lpstr>MA0S Service Msg 12B message</vt:lpstr>
      <vt:lpstr>MA1S Service Msg 12B message</vt:lpstr>
      <vt:lpstr>MA2S Service 12B Alarm Return</vt:lpstr>
      <vt:lpstr>_SSC</vt:lpstr>
      <vt:lpstr>'MA0S Service Msg 12B message'!Print_Area</vt:lpstr>
      <vt:lpstr>'MA1S Service Msg 12B message'!Print_Area</vt:lpstr>
      <vt:lpstr>'MA2S Service 12B Alarm Return'!Print_Area</vt:lpstr>
      <vt:lpstr>'MeteoAltim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baranij</dc:creator>
  <dc:description/>
  <cp:lastModifiedBy>Simon Krajcik</cp:lastModifiedBy>
  <cp:revision>6</cp:revision>
  <cp:lastPrinted>2020-01-21T13:35:26Z</cp:lastPrinted>
  <dcterms:created xsi:type="dcterms:W3CDTF">2017-11-13T06:59:09Z</dcterms:created>
  <dcterms:modified xsi:type="dcterms:W3CDTF">2024-11-07T15:10:01Z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