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ol\Documents\GitHub\FW_MeteoWind_IoT_Pro_Gen2\zDOC\payloads\"/>
    </mc:Choice>
  </mc:AlternateContent>
  <xr:revisionPtr revIDLastSave="0" documentId="13_ncr:1_{A012524C-F098-488C-9594-D173700A7205}" xr6:coauthVersionLast="47" xr6:coauthVersionMax="47" xr10:uidLastSave="{00000000-0000-0000-0000-000000000000}"/>
  <bookViews>
    <workbookView xWindow="19090" yWindow="-110" windowWidth="38620" windowHeight="21100" tabRatio="500" xr2:uid="{00000000-000D-0000-FFFF-FFFF00000000}"/>
  </bookViews>
  <sheets>
    <sheet name="METAR LoRa MeteoWind" sheetId="1" r:id="rId1"/>
    <sheet name="MW0S service message" sheetId="4" r:id="rId2"/>
    <sheet name="MW1S service message" sheetId="5" r:id="rId3"/>
    <sheet name="MW2S service message" sheetId="7" r:id="rId4"/>
    <sheet name="LoRa MeteoWind Alarm 6byte" sheetId="3" r:id="rId5"/>
    <sheet name="1s+3sGUST LoRa MeteoWind 12byte" sheetId="2" r:id="rId6"/>
    <sheet name="_SSC" sheetId="6" state="hidden" r:id="rId7"/>
  </sheets>
  <definedNames>
    <definedName name="_xlnm.Print_Area" localSheetId="5">'1s+3sGUST LoRa MeteoWind 12byte'!$A$1:$O$42</definedName>
    <definedName name="_xlnm.Print_Area" localSheetId="4">'LoRa MeteoWind Alarm 6byte'!$A$1:$O$36</definedName>
    <definedName name="_xlnm.Print_Area" localSheetId="0">'METAR LoRa MeteoWind'!$A$1:$O$44</definedName>
    <definedName name="_xlnm.Print_Area" localSheetId="1">'MW0S service message'!$A$1:$O$40</definedName>
    <definedName name="_xlnm.Print_Area" localSheetId="2">'MW1S service message'!$A$1:$O$40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29" i="7" l="1"/>
  <c r="AK30" i="7" s="1"/>
  <c r="AJ29" i="7"/>
  <c r="AJ30" i="7" s="1"/>
  <c r="AI29" i="7"/>
  <c r="AI30" i="7" s="1"/>
  <c r="AH29" i="7"/>
  <c r="AH30" i="7" s="1"/>
  <c r="AG29" i="7"/>
  <c r="AG30" i="7" s="1"/>
  <c r="AF29" i="7"/>
  <c r="AF30" i="7" s="1"/>
  <c r="AE29" i="7"/>
  <c r="AE30" i="7" s="1"/>
  <c r="AD29" i="7"/>
  <c r="AD30" i="7" s="1"/>
  <c r="AC29" i="7"/>
  <c r="AC30" i="7" s="1"/>
  <c r="AB29" i="7"/>
  <c r="AB30" i="7" s="1"/>
  <c r="AA29" i="7"/>
  <c r="AA30" i="7" s="1"/>
  <c r="Z29" i="7"/>
  <c r="Z30" i="7" s="1"/>
  <c r="Y29" i="7"/>
  <c r="Y30" i="7" s="1"/>
  <c r="X29" i="7"/>
  <c r="X30" i="7" s="1"/>
  <c r="W29" i="7"/>
  <c r="W30" i="7" s="1"/>
  <c r="V29" i="7"/>
  <c r="V30" i="7" s="1"/>
  <c r="U29" i="7"/>
  <c r="U30" i="7" s="1"/>
  <c r="T29" i="7"/>
  <c r="T30" i="7" s="1"/>
  <c r="S29" i="7"/>
  <c r="S30" i="7" s="1"/>
  <c r="R29" i="7"/>
  <c r="R30" i="7" s="1"/>
  <c r="Q29" i="7"/>
  <c r="Q30" i="7" s="1"/>
  <c r="P29" i="7"/>
  <c r="P30" i="7" s="1"/>
  <c r="O29" i="7"/>
  <c r="O30" i="7" s="1"/>
  <c r="N29" i="7"/>
  <c r="N30" i="7" s="1"/>
  <c r="M29" i="7"/>
  <c r="M30" i="7" s="1"/>
  <c r="L29" i="7"/>
  <c r="L30" i="7" s="1"/>
  <c r="K29" i="7"/>
  <c r="K30" i="7" s="1"/>
  <c r="J29" i="7"/>
  <c r="J30" i="7" s="1"/>
  <c r="I29" i="7"/>
  <c r="I30" i="7" s="1"/>
  <c r="H29" i="7"/>
  <c r="H30" i="7" s="1"/>
  <c r="G29" i="7"/>
  <c r="G30" i="7" s="1"/>
  <c r="F29" i="7"/>
  <c r="F30" i="7" s="1"/>
  <c r="E29" i="7"/>
  <c r="E30" i="7" s="1"/>
  <c r="D29" i="7"/>
  <c r="D30" i="7" s="1"/>
  <c r="C29" i="7"/>
  <c r="C30" i="7" s="1"/>
  <c r="B29" i="7"/>
  <c r="B30" i="7" s="1"/>
  <c r="Q18" i="7"/>
  <c r="O14" i="7"/>
  <c r="O16" i="7" s="1"/>
  <c r="O19" i="7" s="1"/>
  <c r="N14" i="7"/>
  <c r="N16" i="7" s="1"/>
  <c r="N19" i="7" s="1"/>
  <c r="M14" i="7"/>
  <c r="M16" i="7" s="1"/>
  <c r="M19" i="7" s="1"/>
  <c r="L14" i="7"/>
  <c r="L16" i="7" s="1"/>
  <c r="L19" i="7" s="1"/>
  <c r="K14" i="7"/>
  <c r="K16" i="7" s="1"/>
  <c r="K19" i="7" s="1"/>
  <c r="J14" i="7"/>
  <c r="J16" i="7" s="1"/>
  <c r="J19" i="7" s="1"/>
  <c r="I14" i="7"/>
  <c r="I16" i="7" s="1"/>
  <c r="I19" i="7" s="1"/>
  <c r="H14" i="7"/>
  <c r="H16" i="7" s="1"/>
  <c r="H19" i="7" s="1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P13" i="7"/>
  <c r="P19" i="7" s="1"/>
  <c r="O10" i="7"/>
  <c r="O20" i="7" s="1"/>
  <c r="N10" i="7"/>
  <c r="N20" i="7" s="1"/>
  <c r="M10" i="7"/>
  <c r="M20" i="7" s="1"/>
  <c r="L10" i="7"/>
  <c r="L20" i="7" s="1"/>
  <c r="K10" i="7"/>
  <c r="K20" i="7" s="1"/>
  <c r="J10" i="7"/>
  <c r="J20" i="7" s="1"/>
  <c r="I10" i="7"/>
  <c r="I20" i="7" s="1"/>
  <c r="H10" i="7"/>
  <c r="H20" i="7" s="1"/>
  <c r="C6" i="7"/>
  <c r="D6" i="7" s="1"/>
  <c r="E6" i="7" s="1"/>
  <c r="F6" i="7" l="1"/>
  <c r="G6" i="7" s="1"/>
  <c r="H6" i="7" s="1"/>
  <c r="I6" i="7" s="1"/>
  <c r="J6" i="7" s="1"/>
  <c r="K6" i="7" s="1"/>
  <c r="L6" i="7" s="1"/>
  <c r="M6" i="7" s="1"/>
  <c r="N6" i="7" s="1"/>
  <c r="O6" i="7" s="1"/>
  <c r="B5" i="7"/>
  <c r="E8" i="7" s="1"/>
  <c r="AK37" i="5"/>
  <c r="AK38" i="5" s="1"/>
  <c r="AJ37" i="5"/>
  <c r="AJ38" i="5" s="1"/>
  <c r="AI37" i="5"/>
  <c r="AI38" i="5" s="1"/>
  <c r="AH37" i="5"/>
  <c r="AH38" i="5" s="1"/>
  <c r="AG37" i="5"/>
  <c r="AG38" i="5" s="1"/>
  <c r="AF37" i="5"/>
  <c r="AF38" i="5" s="1"/>
  <c r="AE37" i="5"/>
  <c r="AE38" i="5" s="1"/>
  <c r="AD37" i="5"/>
  <c r="AD38" i="5" s="1"/>
  <c r="AC37" i="5"/>
  <c r="AC38" i="5" s="1"/>
  <c r="AB37" i="5"/>
  <c r="AB38" i="5" s="1"/>
  <c r="AA37" i="5"/>
  <c r="AA38" i="5" s="1"/>
  <c r="Z37" i="5"/>
  <c r="Z38" i="5" s="1"/>
  <c r="Y37" i="5"/>
  <c r="Y38" i="5" s="1"/>
  <c r="X37" i="5"/>
  <c r="X38" i="5" s="1"/>
  <c r="W37" i="5"/>
  <c r="W38" i="5" s="1"/>
  <c r="V37" i="5"/>
  <c r="V38" i="5" s="1"/>
  <c r="U37" i="5"/>
  <c r="U38" i="5" s="1"/>
  <c r="T37" i="5"/>
  <c r="T38" i="5" s="1"/>
  <c r="S37" i="5"/>
  <c r="S38" i="5" s="1"/>
  <c r="R37" i="5"/>
  <c r="R38" i="5" s="1"/>
  <c r="Q37" i="5"/>
  <c r="Q38" i="5" s="1"/>
  <c r="P37" i="5"/>
  <c r="P38" i="5" s="1"/>
  <c r="O37" i="5"/>
  <c r="O38" i="5" s="1"/>
  <c r="N37" i="5"/>
  <c r="N38" i="5" s="1"/>
  <c r="M37" i="5"/>
  <c r="M38" i="5" s="1"/>
  <c r="L37" i="5"/>
  <c r="L38" i="5" s="1"/>
  <c r="K37" i="5"/>
  <c r="K38" i="5" s="1"/>
  <c r="J37" i="5"/>
  <c r="J38" i="5" s="1"/>
  <c r="I37" i="5"/>
  <c r="I38" i="5" s="1"/>
  <c r="H37" i="5"/>
  <c r="H38" i="5" s="1"/>
  <c r="G37" i="5"/>
  <c r="G38" i="5" s="1"/>
  <c r="F37" i="5"/>
  <c r="F38" i="5" s="1"/>
  <c r="E37" i="5"/>
  <c r="E38" i="5" s="1"/>
  <c r="D37" i="5"/>
  <c r="D38" i="5" s="1"/>
  <c r="C37" i="5"/>
  <c r="C38" i="5" s="1"/>
  <c r="B37" i="5"/>
  <c r="B38" i="5" s="1"/>
  <c r="B19" i="5"/>
  <c r="G16" i="5"/>
  <c r="G19" i="5" s="1"/>
  <c r="B16" i="5"/>
  <c r="O14" i="5"/>
  <c r="O16" i="5" s="1"/>
  <c r="O19" i="5" s="1"/>
  <c r="N14" i="5"/>
  <c r="N16" i="5" s="1"/>
  <c r="N19" i="5" s="1"/>
  <c r="M14" i="5"/>
  <c r="M16" i="5" s="1"/>
  <c r="M19" i="5" s="1"/>
  <c r="L14" i="5"/>
  <c r="L16" i="5" s="1"/>
  <c r="L19" i="5" s="1"/>
  <c r="K14" i="5"/>
  <c r="K16" i="5" s="1"/>
  <c r="K19" i="5" s="1"/>
  <c r="J14" i="5"/>
  <c r="J16" i="5" s="1"/>
  <c r="J19" i="5" s="1"/>
  <c r="I14" i="5"/>
  <c r="I16" i="5" s="1"/>
  <c r="I19" i="5" s="1"/>
  <c r="H14" i="5"/>
  <c r="H16" i="5" s="1"/>
  <c r="H19" i="5" s="1"/>
  <c r="G14" i="5"/>
  <c r="F14" i="5"/>
  <c r="F16" i="5" s="1"/>
  <c r="F19" i="5" s="1"/>
  <c r="E14" i="5"/>
  <c r="E16" i="5" s="1"/>
  <c r="E19" i="5" s="1"/>
  <c r="D14" i="5"/>
  <c r="D16" i="5" s="1"/>
  <c r="D19" i="5" s="1"/>
  <c r="C14" i="5"/>
  <c r="C16" i="5" s="1"/>
  <c r="C19" i="5" s="1"/>
  <c r="B14" i="5"/>
  <c r="P13" i="5"/>
  <c r="P18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O2" i="5"/>
  <c r="AK37" i="4"/>
  <c r="AK38" i="4" s="1"/>
  <c r="AJ37" i="4"/>
  <c r="AJ38" i="4" s="1"/>
  <c r="AI37" i="4"/>
  <c r="AI38" i="4" s="1"/>
  <c r="AH37" i="4"/>
  <c r="AH38" i="4" s="1"/>
  <c r="AG37" i="4"/>
  <c r="AG38" i="4" s="1"/>
  <c r="AF37" i="4"/>
  <c r="AF38" i="4" s="1"/>
  <c r="AE37" i="4"/>
  <c r="AE38" i="4" s="1"/>
  <c r="AD37" i="4"/>
  <c r="AD38" i="4" s="1"/>
  <c r="AC37" i="4"/>
  <c r="AC38" i="4" s="1"/>
  <c r="AB37" i="4"/>
  <c r="AB38" i="4" s="1"/>
  <c r="AA37" i="4"/>
  <c r="AA38" i="4" s="1"/>
  <c r="Z37" i="4"/>
  <c r="Z38" i="4" s="1"/>
  <c r="Y37" i="4"/>
  <c r="Y38" i="4" s="1"/>
  <c r="X37" i="4"/>
  <c r="X38" i="4" s="1"/>
  <c r="W37" i="4"/>
  <c r="W38" i="4" s="1"/>
  <c r="V37" i="4"/>
  <c r="V38" i="4" s="1"/>
  <c r="U37" i="4"/>
  <c r="U38" i="4" s="1"/>
  <c r="T37" i="4"/>
  <c r="T38" i="4" s="1"/>
  <c r="S37" i="4"/>
  <c r="S38" i="4" s="1"/>
  <c r="R37" i="4"/>
  <c r="R38" i="4" s="1"/>
  <c r="Q37" i="4"/>
  <c r="Q38" i="4" s="1"/>
  <c r="P37" i="4"/>
  <c r="P38" i="4" s="1"/>
  <c r="O37" i="4"/>
  <c r="O38" i="4" s="1"/>
  <c r="N37" i="4"/>
  <c r="N38" i="4" s="1"/>
  <c r="M37" i="4"/>
  <c r="M38" i="4" s="1"/>
  <c r="L37" i="4"/>
  <c r="L38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F38" i="4" s="1"/>
  <c r="E37" i="4"/>
  <c r="E38" i="4" s="1"/>
  <c r="D37" i="4"/>
  <c r="D38" i="4" s="1"/>
  <c r="C37" i="4"/>
  <c r="C38" i="4" s="1"/>
  <c r="B37" i="4"/>
  <c r="B38" i="4" s="1"/>
  <c r="M19" i="4"/>
  <c r="L19" i="4"/>
  <c r="D19" i="4"/>
  <c r="M16" i="4"/>
  <c r="L16" i="4"/>
  <c r="K16" i="4"/>
  <c r="K19" i="4" s="1"/>
  <c r="H16" i="4"/>
  <c r="H19" i="4" s="1"/>
  <c r="E16" i="4"/>
  <c r="E19" i="4" s="1"/>
  <c r="D16" i="4"/>
  <c r="B16" i="4"/>
  <c r="B19" i="4" s="1"/>
  <c r="O14" i="4"/>
  <c r="O16" i="4" s="1"/>
  <c r="O19" i="4" s="1"/>
  <c r="N14" i="4"/>
  <c r="N16" i="4" s="1"/>
  <c r="N19" i="4" s="1"/>
  <c r="M14" i="4"/>
  <c r="L14" i="4"/>
  <c r="K14" i="4"/>
  <c r="J14" i="4"/>
  <c r="J16" i="4" s="1"/>
  <c r="J19" i="4" s="1"/>
  <c r="I14" i="4"/>
  <c r="I16" i="4" s="1"/>
  <c r="I19" i="4" s="1"/>
  <c r="H14" i="4"/>
  <c r="G14" i="4"/>
  <c r="G16" i="4" s="1"/>
  <c r="G19" i="4" s="1"/>
  <c r="F14" i="4"/>
  <c r="F16" i="4" s="1"/>
  <c r="F19" i="4" s="1"/>
  <c r="E14" i="4"/>
  <c r="D14" i="4"/>
  <c r="C14" i="4"/>
  <c r="C16" i="4" s="1"/>
  <c r="C19" i="4" s="1"/>
  <c r="B14" i="4"/>
  <c r="P13" i="4"/>
  <c r="P18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O2" i="4"/>
  <c r="AK33" i="3"/>
  <c r="AK34" i="3" s="1"/>
  <c r="AJ33" i="3"/>
  <c r="AJ34" i="3" s="1"/>
  <c r="AI33" i="3"/>
  <c r="AI34" i="3" s="1"/>
  <c r="AH33" i="3"/>
  <c r="AH34" i="3" s="1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U33" i="3"/>
  <c r="U34" i="3" s="1"/>
  <c r="T33" i="3"/>
  <c r="T34" i="3" s="1"/>
  <c r="S33" i="3"/>
  <c r="S34" i="3" s="1"/>
  <c r="R33" i="3"/>
  <c r="R34" i="3" s="1"/>
  <c r="Q33" i="3"/>
  <c r="Q34" i="3" s="1"/>
  <c r="P33" i="3"/>
  <c r="P34" i="3" s="1"/>
  <c r="O33" i="3"/>
  <c r="O34" i="3" s="1"/>
  <c r="N33" i="3"/>
  <c r="N34" i="3" s="1"/>
  <c r="M33" i="3"/>
  <c r="M34" i="3" s="1"/>
  <c r="L33" i="3"/>
  <c r="L34" i="3" s="1"/>
  <c r="K33" i="3"/>
  <c r="K34" i="3" s="1"/>
  <c r="J33" i="3"/>
  <c r="J34" i="3" s="1"/>
  <c r="I33" i="3"/>
  <c r="I34" i="3" s="1"/>
  <c r="H33" i="3"/>
  <c r="H34" i="3" s="1"/>
  <c r="G33" i="3"/>
  <c r="G34" i="3" s="1"/>
  <c r="F33" i="3"/>
  <c r="F34" i="3" s="1"/>
  <c r="E33" i="3"/>
  <c r="E34" i="3" s="1"/>
  <c r="D33" i="3"/>
  <c r="D34" i="3" s="1"/>
  <c r="C33" i="3"/>
  <c r="C34" i="3" s="1"/>
  <c r="B33" i="3"/>
  <c r="B34" i="3" s="1"/>
  <c r="J20" i="3"/>
  <c r="I20" i="3"/>
  <c r="H20" i="3"/>
  <c r="I19" i="3"/>
  <c r="H19" i="3"/>
  <c r="Q18" i="3"/>
  <c r="N16" i="3"/>
  <c r="N19" i="3" s="1"/>
  <c r="J16" i="3"/>
  <c r="J19" i="3" s="1"/>
  <c r="I16" i="3"/>
  <c r="H16" i="3"/>
  <c r="G16" i="3"/>
  <c r="G19" i="3" s="1"/>
  <c r="D16" i="3"/>
  <c r="D19" i="3" s="1"/>
  <c r="O14" i="3"/>
  <c r="O16" i="3" s="1"/>
  <c r="O19" i="3" s="1"/>
  <c r="N14" i="3"/>
  <c r="M14" i="3"/>
  <c r="M16" i="3" s="1"/>
  <c r="M19" i="3" s="1"/>
  <c r="L14" i="3"/>
  <c r="L16" i="3" s="1"/>
  <c r="L19" i="3" s="1"/>
  <c r="K14" i="3"/>
  <c r="K16" i="3" s="1"/>
  <c r="K19" i="3" s="1"/>
  <c r="J14" i="3"/>
  <c r="I14" i="3"/>
  <c r="H14" i="3"/>
  <c r="G14" i="3"/>
  <c r="F14" i="3"/>
  <c r="F16" i="3" s="1"/>
  <c r="F19" i="3" s="1"/>
  <c r="E14" i="3"/>
  <c r="E16" i="3" s="1"/>
  <c r="E19" i="3" s="1"/>
  <c r="D14" i="3"/>
  <c r="C14" i="3"/>
  <c r="C16" i="3" s="1"/>
  <c r="C19" i="3" s="1"/>
  <c r="B14" i="3"/>
  <c r="B16" i="3" s="1"/>
  <c r="B19" i="3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20" i="3" s="1"/>
  <c r="J10" i="3"/>
  <c r="I10" i="3"/>
  <c r="H10" i="3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AJ40" i="2"/>
  <c r="AI40" i="2"/>
  <c r="AH40" i="2"/>
  <c r="AG40" i="2"/>
  <c r="Z40" i="2"/>
  <c r="T40" i="2"/>
  <c r="S40" i="2"/>
  <c r="R40" i="2"/>
  <c r="Q40" i="2"/>
  <c r="J40" i="2"/>
  <c r="D40" i="2"/>
  <c r="C40" i="2"/>
  <c r="B40" i="2"/>
  <c r="AK39" i="2"/>
  <c r="AK40" i="2" s="1"/>
  <c r="AJ39" i="2"/>
  <c r="AI39" i="2"/>
  <c r="AH39" i="2"/>
  <c r="AG39" i="2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AA40" i="2" s="1"/>
  <c r="Z39" i="2"/>
  <c r="Y39" i="2"/>
  <c r="Y40" i="2" s="1"/>
  <c r="X39" i="2"/>
  <c r="X40" i="2" s="1"/>
  <c r="W39" i="2"/>
  <c r="W40" i="2" s="1"/>
  <c r="V39" i="2"/>
  <c r="V40" i="2" s="1"/>
  <c r="U39" i="2"/>
  <c r="U40" i="2" s="1"/>
  <c r="T39" i="2"/>
  <c r="S39" i="2"/>
  <c r="R39" i="2"/>
  <c r="Q39" i="2"/>
  <c r="P39" i="2"/>
  <c r="P40" i="2" s="1"/>
  <c r="O39" i="2"/>
  <c r="O40" i="2" s="1"/>
  <c r="N39" i="2"/>
  <c r="N40" i="2" s="1"/>
  <c r="M39" i="2"/>
  <c r="M40" i="2" s="1"/>
  <c r="L39" i="2"/>
  <c r="L40" i="2" s="1"/>
  <c r="K39" i="2"/>
  <c r="K40" i="2" s="1"/>
  <c r="J39" i="2"/>
  <c r="I39" i="2"/>
  <c r="I40" i="2" s="1"/>
  <c r="H39" i="2"/>
  <c r="H40" i="2" s="1"/>
  <c r="G39" i="2"/>
  <c r="G40" i="2" s="1"/>
  <c r="F39" i="2"/>
  <c r="F40" i="2" s="1"/>
  <c r="E39" i="2"/>
  <c r="E40" i="2" s="1"/>
  <c r="D39" i="2"/>
  <c r="C39" i="2"/>
  <c r="B39" i="2"/>
  <c r="L19" i="2"/>
  <c r="K19" i="2"/>
  <c r="F19" i="2"/>
  <c r="C19" i="2"/>
  <c r="P18" i="2"/>
  <c r="L16" i="2"/>
  <c r="K16" i="2"/>
  <c r="J16" i="2"/>
  <c r="J19" i="2" s="1"/>
  <c r="G16" i="2"/>
  <c r="G19" i="2" s="1"/>
  <c r="F16" i="2"/>
  <c r="D16" i="2"/>
  <c r="D19" i="2" s="1"/>
  <c r="C16" i="2"/>
  <c r="O14" i="2"/>
  <c r="O16" i="2" s="1"/>
  <c r="O19" i="2" s="1"/>
  <c r="N14" i="2"/>
  <c r="N16" i="2" s="1"/>
  <c r="N19" i="2" s="1"/>
  <c r="M14" i="2"/>
  <c r="M16" i="2" s="1"/>
  <c r="M19" i="2" s="1"/>
  <c r="L14" i="2"/>
  <c r="K14" i="2"/>
  <c r="J14" i="2"/>
  <c r="I14" i="2"/>
  <c r="I16" i="2" s="1"/>
  <c r="I19" i="2" s="1"/>
  <c r="H14" i="2"/>
  <c r="H16" i="2" s="1"/>
  <c r="H19" i="2" s="1"/>
  <c r="G14" i="2"/>
  <c r="F14" i="2"/>
  <c r="E14" i="2"/>
  <c r="E16" i="2" s="1"/>
  <c r="E19" i="2" s="1"/>
  <c r="D14" i="2"/>
  <c r="C14" i="2"/>
  <c r="B14" i="2"/>
  <c r="B16" i="2" s="1"/>
  <c r="B19" i="2" s="1"/>
  <c r="P13" i="2"/>
  <c r="P19" i="2" s="1"/>
  <c r="O10" i="2"/>
  <c r="O20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AK41" i="1"/>
  <c r="AK42" i="1" s="1"/>
  <c r="AJ41" i="1"/>
  <c r="AJ42" i="1" s="1"/>
  <c r="AI41" i="1"/>
  <c r="AI42" i="1" s="1"/>
  <c r="AH41" i="1"/>
  <c r="AH42" i="1" s="1"/>
  <c r="AG41" i="1"/>
  <c r="AG42" i="1" s="1"/>
  <c r="AF41" i="1"/>
  <c r="AF42" i="1" s="1"/>
  <c r="AE41" i="1"/>
  <c r="AE42" i="1" s="1"/>
  <c r="AD41" i="1"/>
  <c r="AD42" i="1" s="1"/>
  <c r="AC41" i="1"/>
  <c r="AC42" i="1" s="1"/>
  <c r="AB41" i="1"/>
  <c r="AB42" i="1" s="1"/>
  <c r="AA41" i="1"/>
  <c r="AA42" i="1" s="1"/>
  <c r="Z41" i="1"/>
  <c r="Z42" i="1" s="1"/>
  <c r="Y41" i="1"/>
  <c r="Y42" i="1" s="1"/>
  <c r="X41" i="1"/>
  <c r="X42" i="1" s="1"/>
  <c r="W41" i="1"/>
  <c r="W42" i="1" s="1"/>
  <c r="V41" i="1"/>
  <c r="V42" i="1" s="1"/>
  <c r="U41" i="1"/>
  <c r="U42" i="1" s="1"/>
  <c r="T41" i="1"/>
  <c r="T42" i="1" s="1"/>
  <c r="S41" i="1"/>
  <c r="S42" i="1" s="1"/>
  <c r="R41" i="1"/>
  <c r="R42" i="1" s="1"/>
  <c r="Q41" i="1"/>
  <c r="Q42" i="1" s="1"/>
  <c r="P41" i="1"/>
  <c r="P42" i="1" s="1"/>
  <c r="O41" i="1"/>
  <c r="O42" i="1" s="1"/>
  <c r="N41" i="1"/>
  <c r="N42" i="1" s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E42" i="1" s="1"/>
  <c r="D41" i="1"/>
  <c r="D42" i="1" s="1"/>
  <c r="C41" i="1"/>
  <c r="C42" i="1" s="1"/>
  <c r="B41" i="1"/>
  <c r="B42" i="1" s="1"/>
  <c r="B16" i="1"/>
  <c r="B19" i="1" s="1"/>
  <c r="P14" i="1"/>
  <c r="P16" i="1" s="1"/>
  <c r="P19" i="1" s="1"/>
  <c r="O14" i="1"/>
  <c r="O16" i="1" s="1"/>
  <c r="O19" i="1" s="1"/>
  <c r="N14" i="1"/>
  <c r="N16" i="1" s="1"/>
  <c r="N19" i="1" s="1"/>
  <c r="M14" i="1"/>
  <c r="M16" i="1" s="1"/>
  <c r="M19" i="1" s="1"/>
  <c r="L14" i="1"/>
  <c r="L16" i="1" s="1"/>
  <c r="L19" i="1" s="1"/>
  <c r="K14" i="1"/>
  <c r="K16" i="1" s="1"/>
  <c r="K19" i="1" s="1"/>
  <c r="J14" i="1"/>
  <c r="J16" i="1" s="1"/>
  <c r="J19" i="1" s="1"/>
  <c r="I14" i="1"/>
  <c r="I16" i="1" s="1"/>
  <c r="I19" i="1" s="1"/>
  <c r="H14" i="1"/>
  <c r="H16" i="1" s="1"/>
  <c r="H19" i="1" s="1"/>
  <c r="G14" i="1"/>
  <c r="G16" i="1" s="1"/>
  <c r="G19" i="1" s="1"/>
  <c r="F14" i="1"/>
  <c r="F16" i="1" s="1"/>
  <c r="F19" i="1" s="1"/>
  <c r="E14" i="1"/>
  <c r="E16" i="1" s="1"/>
  <c r="E19" i="1" s="1"/>
  <c r="D14" i="1"/>
  <c r="D16" i="1" s="1"/>
  <c r="D19" i="1" s="1"/>
  <c r="C14" i="1"/>
  <c r="C16" i="1" s="1"/>
  <c r="C19" i="1" s="1"/>
  <c r="B14" i="1"/>
  <c r="Q13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C6" i="1"/>
  <c r="F8" i="7" l="1"/>
  <c r="D8" i="7"/>
  <c r="C8" i="7"/>
  <c r="B8" i="7"/>
  <c r="O8" i="7"/>
  <c r="N8" i="7"/>
  <c r="M8" i="7"/>
  <c r="I8" i="7"/>
  <c r="G8" i="7"/>
  <c r="L8" i="7"/>
  <c r="K8" i="7"/>
  <c r="J8" i="7"/>
  <c r="H8" i="7"/>
  <c r="B5" i="4"/>
  <c r="B5" i="1"/>
  <c r="B5" i="2"/>
  <c r="B5" i="3"/>
  <c r="B5" i="5"/>
  <c r="R18" i="1"/>
  <c r="Q18" i="1" s="1"/>
  <c r="Q19" i="1" s="1"/>
  <c r="E9" i="7"/>
  <c r="C9" i="7"/>
  <c r="G9" i="7"/>
  <c r="D9" i="7"/>
  <c r="B9" i="7"/>
  <c r="F9" i="7"/>
  <c r="G10" i="7" l="1"/>
  <c r="G20" i="7" s="1"/>
  <c r="B10" i="7"/>
  <c r="B20" i="7" s="1"/>
  <c r="C10" i="7"/>
  <c r="C20" i="7" s="1"/>
  <c r="E10" i="7"/>
  <c r="E20" i="7" s="1"/>
  <c r="D10" i="7"/>
  <c r="D20" i="7" s="1"/>
  <c r="F10" i="7"/>
  <c r="F20" i="7" s="1"/>
  <c r="I8" i="1"/>
  <c r="H8" i="1"/>
  <c r="D8" i="1"/>
  <c r="O8" i="1"/>
  <c r="C8" i="1"/>
  <c r="B8" i="1"/>
  <c r="P8" i="1"/>
  <c r="N8" i="1"/>
  <c r="M8" i="1"/>
  <c r="E8" i="1"/>
  <c r="L8" i="1"/>
  <c r="K8" i="1"/>
  <c r="J8" i="1"/>
  <c r="G8" i="1"/>
  <c r="F8" i="1"/>
  <c r="F8" i="2"/>
  <c r="E8" i="2"/>
  <c r="B8" i="2"/>
  <c r="D8" i="2"/>
  <c r="C8" i="2"/>
  <c r="O8" i="2"/>
  <c r="N8" i="2"/>
  <c r="L8" i="2"/>
  <c r="M8" i="2"/>
  <c r="K8" i="2"/>
  <c r="J8" i="2"/>
  <c r="I8" i="2"/>
  <c r="H8" i="2"/>
  <c r="G8" i="2"/>
  <c r="L8" i="3"/>
  <c r="K8" i="3"/>
  <c r="J8" i="3"/>
  <c r="I8" i="3"/>
  <c r="G8" i="3"/>
  <c r="F8" i="3"/>
  <c r="E8" i="3"/>
  <c r="D8" i="3"/>
  <c r="B8" i="3"/>
  <c r="C8" i="3"/>
  <c r="O8" i="3"/>
  <c r="N8" i="3"/>
  <c r="M8" i="3"/>
  <c r="H8" i="3"/>
  <c r="M8" i="5"/>
  <c r="M9" i="5" s="1"/>
  <c r="M10" i="5" s="1"/>
  <c r="M20" i="5" s="1"/>
  <c r="L8" i="5"/>
  <c r="L9" i="5" s="1"/>
  <c r="L10" i="5" s="1"/>
  <c r="L20" i="5" s="1"/>
  <c r="K8" i="5"/>
  <c r="K9" i="5" s="1"/>
  <c r="K10" i="5" s="1"/>
  <c r="K20" i="5" s="1"/>
  <c r="J8" i="5"/>
  <c r="J9" i="5" s="1"/>
  <c r="J10" i="5" s="1"/>
  <c r="J20" i="5" s="1"/>
  <c r="I8" i="5"/>
  <c r="I9" i="5" s="1"/>
  <c r="I10" i="5" s="1"/>
  <c r="I20" i="5" s="1"/>
  <c r="H8" i="5"/>
  <c r="H9" i="5" s="1"/>
  <c r="H10" i="5" s="1"/>
  <c r="H20" i="5" s="1"/>
  <c r="G8" i="5"/>
  <c r="G9" i="5" s="1"/>
  <c r="G10" i="5" s="1"/>
  <c r="G20" i="5" s="1"/>
  <c r="F8" i="5"/>
  <c r="F9" i="5" s="1"/>
  <c r="F10" i="5" s="1"/>
  <c r="F20" i="5" s="1"/>
  <c r="E8" i="5"/>
  <c r="E9" i="5" s="1"/>
  <c r="E10" i="5" s="1"/>
  <c r="E20" i="5" s="1"/>
  <c r="D8" i="5"/>
  <c r="C8" i="5"/>
  <c r="B8" i="5"/>
  <c r="B9" i="5" s="1"/>
  <c r="B10" i="5" s="1"/>
  <c r="B20" i="5" s="1"/>
  <c r="O8" i="5"/>
  <c r="O9" i="5" s="1"/>
  <c r="O10" i="5" s="1"/>
  <c r="O20" i="5" s="1"/>
  <c r="N8" i="5"/>
  <c r="N9" i="5" s="1"/>
  <c r="N10" i="5" s="1"/>
  <c r="N20" i="5" s="1"/>
  <c r="H8" i="4"/>
  <c r="H9" i="4" s="1"/>
  <c r="H10" i="4" s="1"/>
  <c r="H20" i="4" s="1"/>
  <c r="G8" i="4"/>
  <c r="G9" i="4" s="1"/>
  <c r="G10" i="4" s="1"/>
  <c r="G20" i="4" s="1"/>
  <c r="F8" i="4"/>
  <c r="F9" i="4" s="1"/>
  <c r="F10" i="4" s="1"/>
  <c r="F20" i="4" s="1"/>
  <c r="E8" i="4"/>
  <c r="E9" i="4" s="1"/>
  <c r="E10" i="4" s="1"/>
  <c r="E20" i="4" s="1"/>
  <c r="C8" i="4"/>
  <c r="B8" i="4"/>
  <c r="B9" i="4" s="1"/>
  <c r="B10" i="4" s="1"/>
  <c r="B20" i="4" s="1"/>
  <c r="O8" i="4"/>
  <c r="O9" i="4" s="1"/>
  <c r="O10" i="4" s="1"/>
  <c r="O20" i="4" s="1"/>
  <c r="N8" i="4"/>
  <c r="N9" i="4" s="1"/>
  <c r="N10" i="4" s="1"/>
  <c r="N20" i="4" s="1"/>
  <c r="M8" i="4"/>
  <c r="M9" i="4" s="1"/>
  <c r="M10" i="4" s="1"/>
  <c r="M20" i="4" s="1"/>
  <c r="L8" i="4"/>
  <c r="L9" i="4" s="1"/>
  <c r="L10" i="4" s="1"/>
  <c r="L20" i="4" s="1"/>
  <c r="K8" i="4"/>
  <c r="K9" i="4" s="1"/>
  <c r="K10" i="4" s="1"/>
  <c r="K20" i="4" s="1"/>
  <c r="J8" i="4"/>
  <c r="J9" i="4" s="1"/>
  <c r="J10" i="4" s="1"/>
  <c r="J20" i="4" s="1"/>
  <c r="I8" i="4"/>
  <c r="I9" i="4" s="1"/>
  <c r="I10" i="4" s="1"/>
  <c r="I20" i="4" s="1"/>
  <c r="D8" i="4"/>
  <c r="F9" i="3"/>
  <c r="L9" i="1"/>
  <c r="G9" i="2"/>
  <c r="D9" i="1"/>
  <c r="B9" i="2"/>
  <c r="C9" i="2"/>
  <c r="N9" i="1"/>
  <c r="O9" i="1"/>
  <c r="B9" i="1"/>
  <c r="P9" i="1"/>
  <c r="E9" i="1"/>
  <c r="H9" i="1"/>
  <c r="L9" i="2"/>
  <c r="C9" i="1"/>
  <c r="G9" i="3"/>
  <c r="M9" i="1"/>
  <c r="E9" i="2"/>
  <c r="C9" i="3"/>
  <c r="I9" i="1"/>
  <c r="E9" i="3"/>
  <c r="C9" i="4"/>
  <c r="D9" i="2"/>
  <c r="D9" i="4"/>
  <c r="C9" i="5"/>
  <c r="G9" i="1"/>
  <c r="K9" i="2"/>
  <c r="I9" i="2"/>
  <c r="B9" i="3"/>
  <c r="D9" i="3"/>
  <c r="M9" i="2"/>
  <c r="K9" i="1"/>
  <c r="J9" i="2"/>
  <c r="H9" i="2"/>
  <c r="D9" i="5"/>
  <c r="J9" i="1"/>
  <c r="F9" i="1"/>
  <c r="F9" i="2"/>
  <c r="N9" i="2"/>
  <c r="D10" i="1" l="1"/>
  <c r="D20" i="1" s="1"/>
  <c r="F10" i="2"/>
  <c r="F10" i="1"/>
  <c r="C10" i="4"/>
  <c r="C20" i="4" s="1"/>
  <c r="G10" i="1"/>
  <c r="G20" i="1" s="1"/>
  <c r="G10" i="2"/>
  <c r="G20" i="2" s="1"/>
  <c r="J10" i="1"/>
  <c r="J20" i="1" s="1"/>
  <c r="I10" i="2"/>
  <c r="I20" i="2" s="1"/>
  <c r="L10" i="1"/>
  <c r="L20" i="1" s="1"/>
  <c r="H10" i="2"/>
  <c r="H20" i="2" s="1"/>
  <c r="J10" i="2"/>
  <c r="J20" i="2" s="1"/>
  <c r="E10" i="1"/>
  <c r="K10" i="1"/>
  <c r="K20" i="1" s="1"/>
  <c r="K10" i="2"/>
  <c r="K20" i="2" s="1"/>
  <c r="M10" i="1"/>
  <c r="M20" i="1" s="1"/>
  <c r="M10" i="2"/>
  <c r="M20" i="2" s="1"/>
  <c r="N10" i="1"/>
  <c r="N20" i="1" s="1"/>
  <c r="D10" i="4"/>
  <c r="D20" i="4" s="1"/>
  <c r="C10" i="3"/>
  <c r="C20" i="3" s="1"/>
  <c r="L10" i="2"/>
  <c r="L20" i="2" s="1"/>
  <c r="P10" i="1"/>
  <c r="P20" i="1" s="1"/>
  <c r="C10" i="5"/>
  <c r="C20" i="5" s="1"/>
  <c r="B10" i="3"/>
  <c r="B20" i="3" s="1"/>
  <c r="N10" i="2"/>
  <c r="N20" i="2" s="1"/>
  <c r="B10" i="1"/>
  <c r="D10" i="5"/>
  <c r="D20" i="5" s="1"/>
  <c r="D10" i="3"/>
  <c r="E10" i="3"/>
  <c r="E20" i="3" s="1"/>
  <c r="O10" i="1"/>
  <c r="O20" i="1" s="1"/>
  <c r="F10" i="3"/>
  <c r="F20" i="3" s="1"/>
  <c r="D10" i="2"/>
  <c r="D20" i="2" s="1"/>
  <c r="G10" i="3"/>
  <c r="G20" i="3" s="1"/>
  <c r="B10" i="2"/>
  <c r="H10" i="1"/>
  <c r="H20" i="1" s="1"/>
  <c r="E10" i="2"/>
  <c r="I10" i="1"/>
  <c r="I20" i="1" s="1"/>
  <c r="G21" i="1" l="1"/>
  <c r="G22" i="1"/>
  <c r="D21" i="1"/>
  <c r="D22" i="1"/>
  <c r="D20" i="3"/>
  <c r="E20" i="1"/>
  <c r="E22" i="1" s="1"/>
  <c r="C10" i="2"/>
  <c r="C20" i="2" s="1"/>
  <c r="B20" i="2"/>
  <c r="C10" i="1"/>
  <c r="C20" i="1" s="1"/>
  <c r="B20" i="1"/>
  <c r="E20" i="2"/>
  <c r="F20" i="2" s="1"/>
  <c r="F20" i="1" l="1"/>
  <c r="E21" i="1"/>
  <c r="F21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640776D9-D93B-450B-ACBB-FAB8D6BFDCED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142D3DA9-B963-4872-B48E-F26BBF881515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8B2F042B-5E1F-47CE-B142-FE018CDE3835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9FBFC787-89F7-4C11-BC90-01F4C5338CA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BCF37214-C7E5-433C-8F0D-F0C5A04ED16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381FDBCE-4524-4CDE-BE49-E3AFB64D3E64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200-000002000000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00000000-0006-0000-0200-000006000000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00000000-0006-0000-0200-000003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00000000-0006-0000-0200-000004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00000000-0006-0000-0200-000005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00000000-0006-0000-0200-000001000000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sharedStrings.xml><?xml version="1.0" encoding="utf-8"?>
<sst xmlns="http://schemas.openxmlformats.org/spreadsheetml/2006/main" count="378" uniqueCount="143">
  <si>
    <t>LoRaWAN Data Format: MeteoWind IoT LoRaWAN wireless message bit string verifier calculator</t>
  </si>
  <si>
    <t>This calculator is meant for quick message decoding for MeteoWind IoT wind transmitters that send a bit-shifted string.</t>
  </si>
  <si>
    <t>MeteoWind IoT message format</t>
  </si>
  <si>
    <t>Input XX byte or longer string (hex) =</t>
  </si>
  <si>
    <t>2A6219B2C84FFC95E9632318AF9F</t>
  </si>
  <si>
    <t>hex converted to binary =</t>
  </si>
  <si>
    <t>bit shifting string start position =</t>
  </si>
  <si>
    <t>Physical Property Measured =</t>
  </si>
  <si>
    <t>Index</t>
  </si>
  <si>
    <t>V_bat</t>
  </si>
  <si>
    <t>Hz_avg</t>
  </si>
  <si>
    <t>Hz_3s_gust</t>
  </si>
  <si>
    <t>Hz_1s_gust</t>
  </si>
  <si>
    <t>Hz_3s_min</t>
  </si>
  <si>
    <t>Hz_1s_stdev</t>
  </si>
  <si>
    <t>Deg_1s_avg</t>
  </si>
  <si>
    <t>Deg_1s_gust</t>
  </si>
  <si>
    <t>Deg_1s_stdev</t>
  </si>
  <si>
    <t>Deg_ccw_min</t>
  </si>
  <si>
    <t>Deg_cw_max</t>
  </si>
  <si>
    <t>Time_1s_gust</t>
  </si>
  <si>
    <t>Alarm sent</t>
  </si>
  <si>
    <t>Debug Flags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</si>
  <si>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</si>
  <si>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</si>
  <si>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</si>
  <si>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</si>
  <si>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</si>
  <si>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</si>
  <si>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</si>
  <si>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Hz</t>
  </si>
  <si>
    <t>deg</t>
  </si>
  <si>
    <t xml:space="preserve">deg </t>
  </si>
  <si>
    <t>seconds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</si>
  <si>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</si>
  <si>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</si>
  <si>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</si>
  <si>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</si>
  <si>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</si>
  <si>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</si>
  <si>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</si>
  <si>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</si>
  <si>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</si>
  <si>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</si>
  <si>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Message counter revolving 0 to 255 is the regular 10min message index.</t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</si>
  <si>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V_bat</t>
    </r>
    <r>
      <rPr>
        <sz val="11"/>
        <color rgb="FFFF0000"/>
        <rFont val="Calibri"/>
        <family val="2"/>
        <charset val="1"/>
      </rPr>
      <t xml:space="preserve"> value changes based on Index.  =IF(MOD(B11,10)&lt;=4,MOD(B11,10)*C13+C16,MOD(B11,10)*C13+C16-1)</t>
    </r>
  </si>
  <si>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 xml:space="preserve"> Hz_avg</t>
    </r>
    <r>
      <rPr>
        <sz val="11"/>
        <color rgb="FFFF0000"/>
        <rFont val="Calibri"/>
        <family val="2"/>
        <charset val="1"/>
      </rPr>
      <t xml:space="preserve"> value is mean (average) wind speed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</si>
  <si>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speed) (ADDED TO Wind_ave)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</si>
  <si>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Hz_1s_gust</t>
    </r>
    <r>
      <rPr>
        <sz val="11"/>
        <color rgb="FFFF0000"/>
        <rFont val="Calibri"/>
        <family val="2"/>
        <charset val="1"/>
      </rPr>
      <t xml:space="preserve"> value is gust value (maximum rolling 1 second average wind speed) (ADDED TO Wind_3sgust)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</si>
  <si>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Hz_3s_min</t>
    </r>
    <r>
      <rPr>
        <sz val="11"/>
        <color rgb="FFFF0000"/>
        <rFont val="Calibri"/>
        <family val="2"/>
        <charset val="1"/>
      </rPr>
      <t xml:space="preserve"> value is minimum rolling 3 second average wind speed. (it is the absolute value…NOT subtracted from mean)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</si>
  <si>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Hz_1s_stdev</t>
    </r>
    <r>
      <rPr>
        <sz val="11"/>
        <color rgb="FFFF0000"/>
        <rFont val="Calibri"/>
        <family val="2"/>
        <charset val="1"/>
      </rPr>
      <t xml:space="preserve"> value the wind speed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</si>
  <si>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Deg_1s_avg</t>
    </r>
    <r>
      <rPr>
        <sz val="11"/>
        <color rgb="FFFF0000"/>
        <rFont val="Calibri"/>
        <family val="2"/>
        <charset val="1"/>
      </rPr>
      <t xml:space="preserve"> is the mean (average) wind direction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</si>
  <si>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Deg_1s_gust</t>
    </r>
    <r>
      <rPr>
        <sz val="11"/>
        <color rgb="FFFF0000"/>
        <rFont val="Calibri"/>
        <family val="2"/>
        <charset val="1"/>
      </rPr>
      <t xml:space="preserve"> is the wind direction of the maximum gust wind speed (1-360deg). 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</si>
  <si>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Deg_1s_stdev</t>
    </r>
    <r>
      <rPr>
        <sz val="11"/>
        <color rgb="FFFF0000"/>
        <rFont val="Calibri"/>
        <family val="2"/>
        <charset val="1"/>
      </rPr>
      <t xml:space="preserve"> value the wind direction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</si>
  <si>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</si>
  <si>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</si>
  <si>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r>
      <rPr>
        <b/>
        <sz val="11"/>
        <color rgb="FFFF0000"/>
        <rFont val="Calibri"/>
        <family val="2"/>
        <charset val="1"/>
      </rPr>
      <t xml:space="preserve">    Debug_Flags </t>
    </r>
    <r>
      <rPr>
        <sz val="11"/>
        <color rgb="FFFF0000"/>
        <rFont val="Calibri"/>
        <family val="2"/>
        <charset val="1"/>
      </rPr>
      <t xml:space="preserve">binary flag indicates whether among other things, which </t>
    </r>
    <r>
      <rPr>
        <b/>
        <sz val="11"/>
        <color rgb="FFFF0000"/>
        <rFont val="Calibri"/>
        <family val="2"/>
        <charset val="1"/>
      </rPr>
      <t xml:space="preserve">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 xml:space="preserve">during the this sending interval,  </t>
    </r>
    <r>
      <rPr>
        <sz val="11"/>
        <color rgb="FFFF0000"/>
        <rFont val="Calibri"/>
        <family val="2"/>
        <charset val="1"/>
      </rPr>
      <t>No=0(default), Yes: 1=3ms filter, 2=StDev filter, 3=….</t>
    </r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</si>
  <si>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</si>
  <si>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</si>
  <si>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</si>
  <si>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</si>
  <si>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</si>
  <si>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</si>
  <si>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</si>
  <si>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</si>
  <si>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</si>
  <si>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Za periodicky payload bude METAR payload</t>
  </si>
  <si>
    <t>ALLMETEO OPEN WIND Data Format: MeteoWind IoT LoRaWAN ALARM wireless message bit string verifier calculator</t>
  </si>
  <si>
    <t>MeteoWind IoT ALARM message format 6 byte</t>
  </si>
  <si>
    <t>Debug_Flags</t>
  </si>
  <si>
    <t xml:space="preserve">Hz </t>
  </si>
  <si>
    <r>
      <rPr>
        <sz val="11"/>
        <color rgb="FFFF0000"/>
        <rFont val="Calibri"/>
        <family val="2"/>
        <charset val="1"/>
      </rPr>
      <t xml:space="preserve">    Message counter revolving 0 to 63</t>
    </r>
    <r>
      <rPr>
        <b/>
        <sz val="11"/>
        <color rgb="FFFF0000"/>
        <rFont val="Calibri"/>
        <family val="2"/>
        <charset val="1"/>
      </rPr>
      <t xml:space="preserve"> is independent of regular 10min message index.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</si>
  <si>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</si>
  <si>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</t>
    </r>
    <r>
      <rPr>
        <b/>
        <sz val="11"/>
        <color rgb="FFFF0000"/>
        <rFont val="Calibri"/>
        <family val="2"/>
        <charset val="1"/>
      </rPr>
      <t xml:space="preserve"> when the Alarm was activated</t>
    </r>
    <r>
      <rPr>
        <sz val="11"/>
        <color rgb="FFFF0000"/>
        <rFont val="Calibri"/>
        <family val="2"/>
        <charset val="1"/>
      </rPr>
      <t xml:space="preserve">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</si>
  <si>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Debug_Flags</t>
    </r>
    <r>
      <rPr>
        <sz val="11"/>
        <color rgb="FFFF0000"/>
        <rFont val="Calibri"/>
        <family val="2"/>
        <charset val="1"/>
      </rPr>
      <t xml:space="preserve"> Binary flag indicates whether among other things, </t>
    </r>
    <r>
      <rPr>
        <b/>
        <sz val="11"/>
        <color rgb="FFFF0000"/>
        <rFont val="Calibri"/>
        <family val="2"/>
        <charset val="1"/>
      </rPr>
      <t xml:space="preserve">which 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>during the Wind_3sgust which activated the alarm,</t>
    </r>
    <r>
      <rPr>
        <sz val="11"/>
        <color rgb="FFFF0000"/>
        <rFont val="Calibri"/>
        <family val="2"/>
        <charset val="1"/>
      </rPr>
      <t xml:space="preserve">  No=0(default), Yes: 1=3ms filter, 2=StDev filter, 3=….</t>
    </r>
  </si>
  <si>
    <t>LoRaWAN Service Message Format: Wireless message bit string verifier calculator</t>
  </si>
  <si>
    <t>MeteoWind IoT message format 10 byte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</si>
  <si>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</si>
  <si>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</si>
  <si>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</si>
  <si>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</si>
  <si>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</si>
  <si>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</si>
  <si>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</si>
  <si>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</si>
  <si>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</si>
  <si>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</si>
  <si>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</si>
  <si>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</si>
  <si>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</si>
  <si>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</si>
  <si>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</si>
  <si>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</si>
  <si>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</si>
  <si>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</si>
  <si>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</si>
  <si>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</si>
  <si>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</si>
  <si>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</si>
  <si>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</si>
  <si>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</si>
  <si>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>Hardware type</t>
  </si>
  <si>
    <t>Major Firmware revision</t>
  </si>
  <si>
    <t>Minor Firmware revision</t>
  </si>
  <si>
    <t>Patch Firmware revision</t>
  </si>
  <si>
    <t>dev addr0</t>
  </si>
  <si>
    <t>dev addr1</t>
  </si>
  <si>
    <t>dev addr2</t>
  </si>
  <si>
    <t>dev addr3</t>
  </si>
  <si>
    <t>Debug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</si>
  <si>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</si>
  <si>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</si>
  <si>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</si>
  <si>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</si>
  <si>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</si>
  <si>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</si>
  <si>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</si>
  <si>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Payload type</t>
  </si>
  <si>
    <t>Payload period</t>
  </si>
  <si>
    <t>ALLMETEO OPEN WIND Data Format: MeteoWind  wireless message bit string verifier calculator</t>
  </si>
  <si>
    <t>Alarm snooze</t>
  </si>
  <si>
    <t>Upper th clicks</t>
  </si>
  <si>
    <t>Lower th clicks</t>
  </si>
  <si>
    <t>Upper lower</t>
  </si>
  <si>
    <t>Anemo before Year 2023</t>
  </si>
  <si>
    <t>Anemo after Year 2023</t>
  </si>
  <si>
    <t>9f03e8080c2e0a00b4005a2d0000</t>
  </si>
  <si>
    <t>084D034D9800</t>
  </si>
  <si>
    <t>049780C0D0D5975EC8028080</t>
  </si>
  <si>
    <t>4442062700BE140004000000</t>
  </si>
  <si>
    <t>Hardware type - 0=test, 1=MeteoHelix, 2=MeteoWind, 3=MeteoRain, 4=MeteoAG, …</t>
  </si>
  <si>
    <t>Patch Firmware revision = 0…255</t>
  </si>
  <si>
    <t>Minor Firmware revision = 0…63</t>
  </si>
  <si>
    <t>Major Firmware revision = 0…7     Example Firmware versioning like "1.03.009"</t>
  </si>
  <si>
    <t>803021000000000000000000</t>
  </si>
  <si>
    <t>Type of message is 2</t>
  </si>
  <si>
    <t>Alarm snooze - time in which will be next alarm disabled</t>
  </si>
  <si>
    <t>Debug flags - special debug flags</t>
  </si>
  <si>
    <t>Upper lower - which alarm is setteed,  0 wind speed under lower threshold will run alarm, 1 - wind speed above upper threshold will run the alarm</t>
  </si>
  <si>
    <t>dev addr0 - 3 - Loar dev addr</t>
  </si>
  <si>
    <t>Debug - special debug flags</t>
  </si>
  <si>
    <t>payload period - default is 10 min</t>
  </si>
  <si>
    <t>pauload type - 0 - scalar, 1 -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</si>
</sst>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st bit&quot;"/>
    <numFmt numFmtId="165" formatCode="0&quot;th bit&quot;"/>
    <numFmt numFmtId="166" formatCode="0&quot; bits&quot;"/>
    <numFmt numFmtId="167" formatCode="0.00&quot; bytes&quot;"/>
  </numFmts>
  <fonts count="20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8"/>
      <color theme="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6" fillId="0" borderId="0" applyBorder="0" applyProtection="0"/>
    <xf numFmtId="0" fontId="1" fillId="0" borderId="0" applyBorder="0" applyProtection="0"/>
    <xf numFmtId="0" fontId="2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66" fontId="6" fillId="2" borderId="6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166" fontId="12" fillId="2" borderId="6" xfId="0" applyNumberFormat="1" applyFont="1" applyFill="1" applyBorder="1" applyAlignment="1">
      <alignment horizontal="center" vertical="center"/>
    </xf>
    <xf numFmtId="166" fontId="18" fillId="2" borderId="6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6" fillId="0" borderId="0" xfId="1" applyBorder="1" applyProtection="1"/>
    <xf numFmtId="0" fontId="10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9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16" fillId="0" borderId="0" xfId="1" applyBorder="1" applyAlignment="1" applyProtection="1">
      <alignment horizontal="left" vertical="center"/>
    </xf>
    <xf numFmtId="0" fontId="12" fillId="0" borderId="0" xfId="0" applyFont="1" applyAlignment="1">
      <alignment horizontal="left" vertical="center" wrapText="1"/>
    </xf>
    <xf numFmtId="0" fontId="17" fillId="4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</cellXfs>
  <cellStyles count="4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4"/>
  <sheetViews>
    <sheetView tabSelected="1"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5.710937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18" width="15.85546875" style="1" customWidth="1"/>
    <col min="19" max="25" width="5" style="1" customWidth="1"/>
    <col min="26" max="1024" width="9.140625" style="1"/>
  </cols>
  <sheetData>
    <row r="1" spans="1:25 1025:1025" ht="18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 1025:10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 1025:1025" x14ac:dyDescent="0.25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 1025:1025" ht="15.75" x14ac:dyDescent="0.25">
      <c r="A4" s="9" t="s">
        <v>3</v>
      </c>
      <c r="B4" s="71" t="s">
        <v>126</v>
      </c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25 1025:1025" x14ac:dyDescent="0.25">
      <c r="A5" s="2" t="s">
        <v>5</v>
      </c>
      <c r="B5" s="72" t="str">
        <f>CONCATENATE(B42,C42,D42,E42,F42,G42,H42,I42,J42,K42,L42,M42,N42,O42,P42,Q42,R42,S42,T42,U42,V42,W42,X42,Y42,Z42,AA42,AB42,AC42,AD42,AE42,AF42,AG42,AH42,AI42,AJ42,AK42)</f>
        <v>100111110000001111101000000010000000110000101110000010100000000010110100000000000101101000101101000000000000000000000000000000000000000000000000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 1025:1025" x14ac:dyDescent="0.25">
      <c r="A6" s="2" t="s">
        <v>6</v>
      </c>
      <c r="B6" s="10">
        <v>1</v>
      </c>
      <c r="C6" s="11">
        <f t="shared" ref="C6:P6" si="0">B6+B13</f>
        <v>9</v>
      </c>
      <c r="D6" s="11">
        <f t="shared" si="0"/>
        <v>10</v>
      </c>
      <c r="E6" s="11">
        <f t="shared" si="0"/>
        <v>22</v>
      </c>
      <c r="F6" s="11">
        <f t="shared" si="0"/>
        <v>31</v>
      </c>
      <c r="G6" s="11">
        <f t="shared" si="0"/>
        <v>39</v>
      </c>
      <c r="H6" s="11">
        <f t="shared" si="0"/>
        <v>48</v>
      </c>
      <c r="I6" s="11">
        <f t="shared" si="0"/>
        <v>56</v>
      </c>
      <c r="J6" s="11">
        <f t="shared" si="0"/>
        <v>65</v>
      </c>
      <c r="K6" s="11">
        <f t="shared" si="0"/>
        <v>74</v>
      </c>
      <c r="L6" s="11">
        <f t="shared" si="0"/>
        <v>82</v>
      </c>
      <c r="M6" s="11">
        <f t="shared" si="0"/>
        <v>91</v>
      </c>
      <c r="N6" s="11">
        <f t="shared" si="0"/>
        <v>100</v>
      </c>
      <c r="O6" s="11">
        <f t="shared" si="0"/>
        <v>107</v>
      </c>
      <c r="P6" s="11">
        <f t="shared" si="0"/>
        <v>108</v>
      </c>
      <c r="Q6" s="12"/>
      <c r="AMK6" s="1"/>
    </row>
    <row r="7" spans="1:25 1025:1025" x14ac:dyDescent="0.25">
      <c r="A7" s="2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6" t="s">
        <v>16</v>
      </c>
      <c r="K7" s="15" t="s">
        <v>17</v>
      </c>
      <c r="L7" s="15" t="s">
        <v>18</v>
      </c>
      <c r="M7" s="14" t="s">
        <v>19</v>
      </c>
      <c r="N7" s="15" t="s">
        <v>20</v>
      </c>
      <c r="O7" s="14" t="s">
        <v>21</v>
      </c>
      <c r="P7" s="17" t="s">
        <v>22</v>
      </c>
      <c r="Q7" s="12"/>
      <c r="AMK7" s="1"/>
    </row>
    <row r="8" spans="1:25 1025:1025" x14ac:dyDescent="0.25">
      <c r="A8" s="2" t="s">
        <v>23</v>
      </c>
      <c r="B8" s="18" t="str">
        <f t="shared" ref="B8:P8" si="1">MID($B5,B6,B13)</f>
        <v>10011111</v>
      </c>
      <c r="C8" s="18" t="str">
        <f t="shared" si="1"/>
        <v>0</v>
      </c>
      <c r="D8" s="18" t="str">
        <f t="shared" si="1"/>
        <v>000001111101</v>
      </c>
      <c r="E8" s="18" t="str">
        <f t="shared" si="1"/>
        <v>000000010</v>
      </c>
      <c r="F8" s="18" t="str">
        <f t="shared" si="1"/>
        <v>00000011</v>
      </c>
      <c r="G8" s="18" t="str">
        <f t="shared" si="1"/>
        <v>000010111</v>
      </c>
      <c r="H8" s="18" t="str">
        <f t="shared" si="1"/>
        <v>00000101</v>
      </c>
      <c r="I8" s="18" t="str">
        <f t="shared" si="1"/>
        <v>000000000</v>
      </c>
      <c r="J8" s="18" t="str">
        <f t="shared" si="1"/>
        <v>101101000</v>
      </c>
      <c r="K8" s="18" t="str">
        <f t="shared" si="1"/>
        <v>00000000</v>
      </c>
      <c r="L8" s="18" t="str">
        <f t="shared" si="1"/>
        <v>101101000</v>
      </c>
      <c r="M8" s="18" t="str">
        <f t="shared" si="1"/>
        <v>101101000</v>
      </c>
      <c r="N8" s="18" t="str">
        <f t="shared" si="1"/>
        <v>0000000</v>
      </c>
      <c r="O8" s="18" t="str">
        <f t="shared" si="1"/>
        <v>0</v>
      </c>
      <c r="P8" s="18" t="str">
        <f t="shared" si="1"/>
        <v>00000</v>
      </c>
      <c r="Q8" s="12"/>
      <c r="AMK8" s="1"/>
    </row>
    <row r="9" spans="1:25 1025:1025" x14ac:dyDescent="0.25">
      <c r="A9" s="2" t="s">
        <v>24</v>
      </c>
      <c r="B9" s="18">
        <f t="shared" ref="B9:P9" ca="1" si="2">SUMPRODUCT(--MID(B8,LEN(B8)+1-ROW(INDIRECT("1:"&amp;LEN(B8))),1),(2^(ROW(INDIRECT("1:"&amp;LEN(B8)))-1)))</f>
        <v>159</v>
      </c>
      <c r="C9" s="18">
        <f t="shared" ca="1" si="2"/>
        <v>0</v>
      </c>
      <c r="D9" s="18">
        <f t="shared" ca="1" si="2"/>
        <v>125</v>
      </c>
      <c r="E9" s="18">
        <f t="shared" ca="1" si="2"/>
        <v>2</v>
      </c>
      <c r="F9" s="18">
        <f t="shared" ca="1" si="2"/>
        <v>3</v>
      </c>
      <c r="G9" s="18">
        <f t="shared" ca="1" si="2"/>
        <v>23</v>
      </c>
      <c r="H9" s="18">
        <f t="shared" ca="1" si="2"/>
        <v>5</v>
      </c>
      <c r="I9" s="18">
        <f t="shared" ca="1" si="2"/>
        <v>0</v>
      </c>
      <c r="J9" s="18">
        <f t="shared" ca="1" si="2"/>
        <v>360</v>
      </c>
      <c r="K9" s="18">
        <f t="shared" ca="1" si="2"/>
        <v>0</v>
      </c>
      <c r="L9" s="18">
        <f t="shared" ca="1" si="2"/>
        <v>360</v>
      </c>
      <c r="M9" s="18">
        <f t="shared" ca="1" si="2"/>
        <v>360</v>
      </c>
      <c r="N9" s="18">
        <f t="shared" ca="1" si="2"/>
        <v>0</v>
      </c>
      <c r="O9" s="18">
        <f t="shared" ca="1" si="2"/>
        <v>0</v>
      </c>
      <c r="P9" s="18">
        <f t="shared" ca="1" si="2"/>
        <v>0</v>
      </c>
      <c r="Q9" s="12"/>
      <c r="AMK9" s="1"/>
    </row>
    <row r="10" spans="1:25 1025:1025" x14ac:dyDescent="0.25">
      <c r="A10" s="19" t="s">
        <v>25</v>
      </c>
      <c r="B10" s="20">
        <f ca="1">B9</f>
        <v>159</v>
      </c>
      <c r="C10" s="21">
        <f ca="1">IF(MOD(B10,10)&lt;=4,MOD(B10,10)*C12+C15,MOD(B10,10)*C12+C15-1)</f>
        <v>4.0999999999999996</v>
      </c>
      <c r="D10" s="20">
        <f t="shared" ref="D10:P10" ca="1" si="3">D9*D12+D15</f>
        <v>2.5</v>
      </c>
      <c r="E10" s="20">
        <f t="shared" ca="1" si="3"/>
        <v>0.2</v>
      </c>
      <c r="F10" s="20">
        <f t="shared" ca="1" si="3"/>
        <v>0.30000000000000004</v>
      </c>
      <c r="G10" s="20">
        <f t="shared" ca="1" si="3"/>
        <v>2.3000000000000003</v>
      </c>
      <c r="H10" s="20">
        <f t="shared" ca="1" si="3"/>
        <v>0.5</v>
      </c>
      <c r="I10" s="20">
        <f t="shared" ca="1" si="3"/>
        <v>0</v>
      </c>
      <c r="J10" s="20">
        <f t="shared" ca="1" si="3"/>
        <v>360</v>
      </c>
      <c r="K10" s="20">
        <f t="shared" ca="1" si="3"/>
        <v>0</v>
      </c>
      <c r="L10" s="20">
        <f t="shared" ca="1" si="3"/>
        <v>360</v>
      </c>
      <c r="M10" s="20">
        <f t="shared" ca="1" si="3"/>
        <v>360</v>
      </c>
      <c r="N10" s="20">
        <f t="shared" ca="1" si="3"/>
        <v>0</v>
      </c>
      <c r="O10" s="20">
        <f t="shared" ca="1" si="3"/>
        <v>0</v>
      </c>
      <c r="P10" s="20">
        <f t="shared" ca="1" si="3"/>
        <v>0</v>
      </c>
      <c r="Q10" s="22" t="s">
        <v>26</v>
      </c>
      <c r="AMK10" s="1"/>
    </row>
    <row r="11" spans="1:25 1025:1025" x14ac:dyDescent="0.25">
      <c r="A11" s="23" t="s">
        <v>27</v>
      </c>
      <c r="B11" s="24" t="s">
        <v>28</v>
      </c>
      <c r="C11" s="24" t="s">
        <v>29</v>
      </c>
      <c r="D11" s="24" t="s">
        <v>30</v>
      </c>
      <c r="E11" s="24" t="s">
        <v>30</v>
      </c>
      <c r="F11" s="24" t="s">
        <v>30</v>
      </c>
      <c r="G11" s="24" t="s">
        <v>30</v>
      </c>
      <c r="H11" s="24" t="s">
        <v>30</v>
      </c>
      <c r="I11" s="24" t="s">
        <v>31</v>
      </c>
      <c r="J11" s="24" t="s">
        <v>31</v>
      </c>
      <c r="K11" s="24" t="s">
        <v>31</v>
      </c>
      <c r="L11" s="24" t="s">
        <v>32</v>
      </c>
      <c r="M11" s="25" t="s">
        <v>32</v>
      </c>
      <c r="N11" s="24" t="s">
        <v>33</v>
      </c>
      <c r="O11" s="24" t="s">
        <v>34</v>
      </c>
      <c r="P11" s="24" t="s">
        <v>34</v>
      </c>
      <c r="Q11" s="26"/>
      <c r="AMK11" s="1"/>
    </row>
    <row r="12" spans="1:25 1025:1025" x14ac:dyDescent="0.25">
      <c r="A12" s="27" t="s">
        <v>35</v>
      </c>
      <c r="B12" s="28">
        <v>1</v>
      </c>
      <c r="C12" s="28">
        <v>0.2</v>
      </c>
      <c r="D12" s="29">
        <v>0.02</v>
      </c>
      <c r="E12" s="30">
        <v>0.1</v>
      </c>
      <c r="F12" s="30">
        <v>0.1</v>
      </c>
      <c r="G12" s="30">
        <v>0.1</v>
      </c>
      <c r="H12" s="30">
        <v>0.1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5</v>
      </c>
      <c r="O12" s="28">
        <v>1</v>
      </c>
      <c r="P12" s="28">
        <v>1</v>
      </c>
      <c r="Q12" s="31"/>
      <c r="AMK12" s="1"/>
    </row>
    <row r="13" spans="1:25 1025:1025" s="1" customFormat="1" x14ac:dyDescent="0.25">
      <c r="A13" s="32" t="s">
        <v>36</v>
      </c>
      <c r="B13" s="33">
        <v>8</v>
      </c>
      <c r="C13" s="34">
        <v>1</v>
      </c>
      <c r="D13" s="34">
        <v>12</v>
      </c>
      <c r="E13" s="34">
        <v>9</v>
      </c>
      <c r="F13" s="34">
        <v>8</v>
      </c>
      <c r="G13" s="34">
        <v>9</v>
      </c>
      <c r="H13" s="34">
        <v>8</v>
      </c>
      <c r="I13" s="34">
        <v>9</v>
      </c>
      <c r="J13" s="34">
        <v>9</v>
      </c>
      <c r="K13" s="34">
        <v>8</v>
      </c>
      <c r="L13" s="34">
        <v>9</v>
      </c>
      <c r="M13" s="34">
        <v>9</v>
      </c>
      <c r="N13" s="35">
        <v>7</v>
      </c>
      <c r="O13" s="35">
        <v>1</v>
      </c>
      <c r="P13" s="35">
        <v>5</v>
      </c>
      <c r="Q13" s="34">
        <f>SUM(B13:P13)</f>
        <v>112</v>
      </c>
      <c r="R13" s="36"/>
      <c r="S13" s="36"/>
      <c r="T13" s="36"/>
      <c r="U13" s="36"/>
      <c r="V13" s="36"/>
    </row>
    <row r="14" spans="1:25 1025:1025" s="41" customFormat="1" x14ac:dyDescent="0.25">
      <c r="A14" s="37" t="s">
        <v>37</v>
      </c>
      <c r="B14" s="38">
        <f t="shared" ref="B14:P14" si="4">2^B13</f>
        <v>256</v>
      </c>
      <c r="C14" s="38">
        <f t="shared" si="4"/>
        <v>2</v>
      </c>
      <c r="D14" s="38">
        <f t="shared" si="4"/>
        <v>4096</v>
      </c>
      <c r="E14" s="38">
        <f t="shared" si="4"/>
        <v>512</v>
      </c>
      <c r="F14" s="38">
        <f t="shared" si="4"/>
        <v>256</v>
      </c>
      <c r="G14" s="38">
        <f t="shared" si="4"/>
        <v>512</v>
      </c>
      <c r="H14" s="38">
        <f t="shared" si="4"/>
        <v>256</v>
      </c>
      <c r="I14" s="38">
        <f t="shared" si="4"/>
        <v>512</v>
      </c>
      <c r="J14" s="38">
        <f t="shared" si="4"/>
        <v>512</v>
      </c>
      <c r="K14" s="38">
        <f t="shared" si="4"/>
        <v>256</v>
      </c>
      <c r="L14" s="38">
        <f t="shared" si="4"/>
        <v>512</v>
      </c>
      <c r="M14" s="38">
        <f t="shared" si="4"/>
        <v>512</v>
      </c>
      <c r="N14" s="38">
        <f t="shared" si="4"/>
        <v>128</v>
      </c>
      <c r="O14" s="38">
        <f t="shared" si="4"/>
        <v>2</v>
      </c>
      <c r="P14" s="38">
        <f t="shared" si="4"/>
        <v>32</v>
      </c>
      <c r="Q14" s="39"/>
      <c r="R14" s="40"/>
      <c r="S14" s="40"/>
      <c r="T14" s="40"/>
      <c r="U14" s="40"/>
      <c r="V14" s="40"/>
    </row>
    <row r="15" spans="1:25 1025:1025" x14ac:dyDescent="0.25">
      <c r="A15" s="27" t="s">
        <v>38</v>
      </c>
      <c r="B15" s="28">
        <v>0</v>
      </c>
      <c r="C15" s="28">
        <v>3.3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31"/>
      <c r="AMK15" s="1"/>
    </row>
    <row r="16" spans="1:25 1025:1025" s="41" customFormat="1" x14ac:dyDescent="0.25">
      <c r="A16" s="37" t="s">
        <v>39</v>
      </c>
      <c r="B16" s="42">
        <f t="shared" ref="B16:P16" si="5">(B14-1)*B12+B15</f>
        <v>255</v>
      </c>
      <c r="C16" s="42">
        <f t="shared" si="5"/>
        <v>3.5</v>
      </c>
      <c r="D16" s="42">
        <f t="shared" si="5"/>
        <v>81.900000000000006</v>
      </c>
      <c r="E16" s="42">
        <f t="shared" si="5"/>
        <v>51.1</v>
      </c>
      <c r="F16" s="42">
        <f t="shared" si="5"/>
        <v>25.5</v>
      </c>
      <c r="G16" s="42">
        <f t="shared" si="5"/>
        <v>51.1</v>
      </c>
      <c r="H16" s="42">
        <f t="shared" si="5"/>
        <v>25.5</v>
      </c>
      <c r="I16" s="42">
        <f t="shared" si="5"/>
        <v>511</v>
      </c>
      <c r="J16" s="42">
        <f t="shared" si="5"/>
        <v>511</v>
      </c>
      <c r="K16" s="42">
        <f t="shared" si="5"/>
        <v>255</v>
      </c>
      <c r="L16" s="42">
        <f t="shared" si="5"/>
        <v>511</v>
      </c>
      <c r="M16" s="42">
        <f t="shared" si="5"/>
        <v>511</v>
      </c>
      <c r="N16" s="42">
        <f t="shared" si="5"/>
        <v>635</v>
      </c>
      <c r="O16" s="42">
        <f t="shared" si="5"/>
        <v>1</v>
      </c>
      <c r="P16" s="42">
        <f t="shared" si="5"/>
        <v>31</v>
      </c>
      <c r="Q16" s="39"/>
    </row>
    <row r="17" spans="1:26 1025:1025" x14ac:dyDescent="0.25">
      <c r="A17" s="27" t="s">
        <v>40</v>
      </c>
      <c r="B17" s="28">
        <v>0</v>
      </c>
      <c r="C17" s="28">
        <v>3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1</v>
      </c>
      <c r="K17" s="28">
        <v>0</v>
      </c>
      <c r="L17" s="28">
        <v>1</v>
      </c>
      <c r="M17" s="28">
        <v>1</v>
      </c>
      <c r="N17" s="28">
        <v>0</v>
      </c>
      <c r="O17" s="28">
        <v>0</v>
      </c>
      <c r="P17" s="28">
        <v>0</v>
      </c>
      <c r="Q17" s="31"/>
      <c r="AMK17" s="1"/>
    </row>
    <row r="18" spans="1:26 1025:1025" x14ac:dyDescent="0.25">
      <c r="A18" s="43" t="s">
        <v>41</v>
      </c>
      <c r="B18" s="44">
        <v>3</v>
      </c>
      <c r="C18" s="45">
        <v>3.9</v>
      </c>
      <c r="D18" s="44">
        <v>80</v>
      </c>
      <c r="E18" s="44">
        <v>50</v>
      </c>
      <c r="F18" s="44">
        <v>25</v>
      </c>
      <c r="G18" s="44">
        <v>51</v>
      </c>
      <c r="H18" s="44">
        <v>25</v>
      </c>
      <c r="I18" s="44">
        <v>360</v>
      </c>
      <c r="J18" s="44">
        <v>360</v>
      </c>
      <c r="K18" s="44">
        <v>180</v>
      </c>
      <c r="L18" s="44">
        <v>360</v>
      </c>
      <c r="M18" s="44">
        <v>360</v>
      </c>
      <c r="N18" s="44">
        <v>600</v>
      </c>
      <c r="O18" s="44">
        <v>1</v>
      </c>
      <c r="P18" s="44">
        <v>0</v>
      </c>
      <c r="Q18" s="46">
        <f>8*R18</f>
        <v>112</v>
      </c>
      <c r="R18" s="47">
        <f>Q13/8</f>
        <v>14</v>
      </c>
      <c r="AMK18" s="1"/>
    </row>
    <row r="19" spans="1:26 1025:1025" x14ac:dyDescent="0.25">
      <c r="A19" s="48" t="s">
        <v>42</v>
      </c>
      <c r="B19" s="48" t="str">
        <f>IF(B16&gt;=B18,"OK","ERROR")</f>
        <v>OK</v>
      </c>
      <c r="C19" s="48" t="str">
        <f>IF(C16&lt;=C18,"OK","ERROR")</f>
        <v>OK</v>
      </c>
      <c r="D19" s="48" t="str">
        <f t="shared" ref="D19:P19" si="6">IF(D16&gt;=D18,"OK","ERROR")</f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8" t="str">
        <f t="shared" si="6"/>
        <v>OK</v>
      </c>
      <c r="Q19" s="49" t="str">
        <f>IF(Q13&lt;=Q18,"OK","ERROR")</f>
        <v>OK</v>
      </c>
      <c r="AMK19" s="1"/>
    </row>
    <row r="20" spans="1:26 1025:1025" x14ac:dyDescent="0.25">
      <c r="A20" s="50" t="s">
        <v>43</v>
      </c>
      <c r="B20" s="50">
        <f ca="1">B10</f>
        <v>159</v>
      </c>
      <c r="C20" s="50" t="str">
        <f ca="1">IF(C9=1, CONCATENATE("&gt; ",ROUND(C10,1), " V"), CONCATENATE("!!!! &lt; ",ROUND(C10,1)," V"))</f>
        <v>!!!! &lt; 4,1 V</v>
      </c>
      <c r="D20" s="50">
        <f ca="1">D10</f>
        <v>2.5</v>
      </c>
      <c r="E20" s="50">
        <f ca="1">D20+E10</f>
        <v>2.7</v>
      </c>
      <c r="F20" s="50">
        <f ca="1">E20+F10</f>
        <v>3</v>
      </c>
      <c r="G20" s="50">
        <f t="shared" ref="G20:P20" ca="1" si="7">G10</f>
        <v>2.3000000000000003</v>
      </c>
      <c r="H20" s="50">
        <f t="shared" ca="1" si="7"/>
        <v>0.5</v>
      </c>
      <c r="I20" s="50">
        <f t="shared" ca="1" si="7"/>
        <v>0</v>
      </c>
      <c r="J20" s="50">
        <f t="shared" ca="1" si="7"/>
        <v>360</v>
      </c>
      <c r="K20" s="50">
        <f t="shared" ca="1" si="7"/>
        <v>0</v>
      </c>
      <c r="L20" s="50">
        <f t="shared" ca="1" si="7"/>
        <v>360</v>
      </c>
      <c r="M20" s="50">
        <f t="shared" ca="1" si="7"/>
        <v>360</v>
      </c>
      <c r="N20" s="50">
        <f t="shared" ca="1" si="7"/>
        <v>0</v>
      </c>
      <c r="O20" s="50">
        <f t="shared" ca="1" si="7"/>
        <v>0</v>
      </c>
      <c r="P20" s="50">
        <f t="shared" ca="1" si="7"/>
        <v>0</v>
      </c>
      <c r="AMK20" s="1"/>
    </row>
    <row r="21" spans="1:26 1025:1025" x14ac:dyDescent="0.25">
      <c r="A21" s="67" t="s">
        <v>124</v>
      </c>
      <c r="B21" s="50"/>
      <c r="C21" s="50"/>
      <c r="D21" s="50" t="str">
        <f ca="1">IF(D20&gt;0,CONCATENATE(ROUND((D20*0.6335)+0.3582,2)," m/s"),0)</f>
        <v>1,94 m/s</v>
      </c>
      <c r="E21" s="50" t="str">
        <f t="shared" ref="E21:G21" ca="1" si="8">IF(E20&gt;0,CONCATENATE(ROUND((E20*0.6335)+0.3582,2)," m/s"),0)</f>
        <v>2,07 m/s</v>
      </c>
      <c r="F21" s="50" t="str">
        <f t="shared" ca="1" si="8"/>
        <v>2,26 m/s</v>
      </c>
      <c r="G21" s="50" t="str">
        <f t="shared" ca="1" si="8"/>
        <v>1,82 m/s</v>
      </c>
      <c r="H21" s="50"/>
      <c r="I21" s="50"/>
      <c r="J21" s="50"/>
      <c r="K21" s="50"/>
      <c r="L21" s="50"/>
      <c r="M21" s="50"/>
      <c r="N21" s="50"/>
      <c r="O21" s="50"/>
      <c r="P21" s="50"/>
      <c r="AMK21" s="1"/>
    </row>
    <row r="22" spans="1:26 1025:1025" x14ac:dyDescent="0.25">
      <c r="A22" s="67" t="s">
        <v>125</v>
      </c>
      <c r="B22" s="50"/>
      <c r="C22" s="50"/>
      <c r="D22" s="50" t="str">
        <f ca="1">IF(D20&gt;0,CONCATENATE(ROUND( -0.00065*(D20*D20)+(0.675*D20) + 0.2,2)," m/s"),0)</f>
        <v>1,88 m/s</v>
      </c>
      <c r="E22" s="50" t="str">
        <f t="shared" ref="E22:G22" ca="1" si="9">IF(E20&gt;0,CONCATENATE(ROUND( -0.00065*(E20*E20)+(0.675*E20) + 0.2,2)," m/s"),0)</f>
        <v>2,02 m/s</v>
      </c>
      <c r="F22" s="50" t="str">
        <f t="shared" ca="1" si="9"/>
        <v>2,22 m/s</v>
      </c>
      <c r="G22" s="50" t="str">
        <f t="shared" ca="1" si="9"/>
        <v>1,75 m/s</v>
      </c>
      <c r="H22" s="50"/>
      <c r="I22" s="50"/>
      <c r="J22" s="50"/>
      <c r="K22" s="50"/>
      <c r="L22" s="50"/>
      <c r="M22" s="50"/>
      <c r="N22" s="50"/>
      <c r="O22" s="50"/>
      <c r="P22" s="50"/>
      <c r="AMK22" s="1"/>
    </row>
    <row r="23" spans="1:26 1025:1025" x14ac:dyDescent="0.25">
      <c r="A23" s="73" t="s">
        <v>44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MK23" s="1"/>
    </row>
    <row r="24" spans="1:26 1025:1025" x14ac:dyDescent="0.25">
      <c r="A24" s="4" t="s">
        <v>45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spans="1:26 1025:1025" s="52" customFormat="1" x14ac:dyDescent="0.25">
      <c r="A25" s="74" t="s">
        <v>46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1:26 1025:1025" s="52" customFormat="1" x14ac:dyDescent="0.25">
      <c r="A26" s="74" t="s">
        <v>47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</row>
    <row r="27" spans="1:26 1025:1025" s="52" customFormat="1" x14ac:dyDescent="0.25">
      <c r="A27" s="74" t="s">
        <v>48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</row>
    <row r="28" spans="1:26 1025:1025" s="52" customFormat="1" x14ac:dyDescent="0.25">
      <c r="A28" s="3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26 1025:1025" s="52" customFormat="1" x14ac:dyDescent="0.25">
      <c r="A29" s="3" t="s">
        <v>50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26 1025:1025" s="52" customFormat="1" x14ac:dyDescent="0.25">
      <c r="A30" s="3" t="s">
        <v>51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26 1025:1025" s="52" customFormat="1" x14ac:dyDescent="0.25">
      <c r="A31" s="3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26 1025:1025" s="52" customFormat="1" x14ac:dyDescent="0.25">
      <c r="A32" s="3" t="s">
        <v>53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37" s="52" customFormat="1" x14ac:dyDescent="0.25">
      <c r="A33" s="3" t="s">
        <v>54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37" s="52" customFormat="1" x14ac:dyDescent="0.25">
      <c r="A34" s="3" t="s">
        <v>55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37" s="52" customFormat="1" x14ac:dyDescent="0.25">
      <c r="A35" s="70" t="s">
        <v>56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</row>
    <row r="36" spans="1:37" s="52" customFormat="1" x14ac:dyDescent="0.25">
      <c r="A36" s="75" t="s">
        <v>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</row>
    <row r="37" spans="1:37" s="52" customForma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spans="1:37" x14ac:dyDescent="0.25">
      <c r="B38" s="1"/>
      <c r="C38" s="53"/>
      <c r="E38" s="53"/>
      <c r="F38" s="53"/>
      <c r="G38" s="53"/>
      <c r="I38" s="53"/>
      <c r="J38" s="53"/>
      <c r="K38" s="53"/>
      <c r="L38" s="53"/>
      <c r="M38" s="53"/>
      <c r="N38" s="53"/>
      <c r="O38" s="53"/>
      <c r="P38" s="53"/>
      <c r="Q38" s="53"/>
      <c r="R38" s="6"/>
    </row>
    <row r="39" spans="1:37" x14ac:dyDescent="0.25">
      <c r="A39" s="76" t="s">
        <v>58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1:37" x14ac:dyDescent="0.25">
      <c r="A40" s="5" t="s">
        <v>59</v>
      </c>
      <c r="B40" s="54">
        <v>1</v>
      </c>
      <c r="C40" s="54">
        <v>2</v>
      </c>
      <c r="D40" s="54">
        <v>3</v>
      </c>
      <c r="E40" s="54">
        <v>4</v>
      </c>
      <c r="F40" s="54">
        <v>5</v>
      </c>
      <c r="G40" s="54">
        <v>6</v>
      </c>
      <c r="H40" s="54">
        <v>7</v>
      </c>
      <c r="I40" s="54">
        <v>8</v>
      </c>
      <c r="J40" s="54">
        <v>9</v>
      </c>
      <c r="K40" s="54">
        <v>10</v>
      </c>
      <c r="L40" s="54">
        <v>11</v>
      </c>
      <c r="M40" s="54">
        <v>12</v>
      </c>
      <c r="N40" s="54">
        <v>13</v>
      </c>
      <c r="O40" s="54">
        <v>14</v>
      </c>
      <c r="P40" s="54">
        <v>15</v>
      </c>
      <c r="Q40" s="54">
        <v>16</v>
      </c>
      <c r="R40" s="54">
        <v>17</v>
      </c>
      <c r="S40" s="54">
        <v>18</v>
      </c>
      <c r="T40" s="54">
        <v>19</v>
      </c>
      <c r="U40" s="54">
        <v>20</v>
      </c>
      <c r="V40" s="54">
        <v>21</v>
      </c>
      <c r="W40" s="54">
        <v>22</v>
      </c>
      <c r="X40" s="54">
        <v>23</v>
      </c>
      <c r="Y40" s="54">
        <v>24</v>
      </c>
      <c r="Z40" s="54">
        <v>25</v>
      </c>
      <c r="AA40" s="54">
        <v>26</v>
      </c>
      <c r="AB40" s="54">
        <v>27</v>
      </c>
      <c r="AC40" s="54">
        <v>28</v>
      </c>
      <c r="AD40" s="54">
        <v>29</v>
      </c>
      <c r="AE40" s="54">
        <v>30</v>
      </c>
      <c r="AF40" s="54">
        <v>31</v>
      </c>
      <c r="AG40" s="54">
        <v>32</v>
      </c>
      <c r="AH40" s="54">
        <v>33</v>
      </c>
      <c r="AI40" s="54">
        <v>34</v>
      </c>
      <c r="AJ40" s="54">
        <v>35</v>
      </c>
      <c r="AK40" s="54">
        <v>36</v>
      </c>
    </row>
    <row r="41" spans="1:37" x14ac:dyDescent="0.25">
      <c r="A41" s="5" t="s">
        <v>60</v>
      </c>
      <c r="B41" s="55" t="str">
        <f t="shared" ref="B41:AK41" si="10">MID($B4,B40,1)</f>
        <v>9</v>
      </c>
      <c r="C41" s="55" t="str">
        <f t="shared" si="10"/>
        <v>f</v>
      </c>
      <c r="D41" s="55" t="str">
        <f t="shared" si="10"/>
        <v>0</v>
      </c>
      <c r="E41" s="55" t="str">
        <f t="shared" si="10"/>
        <v>3</v>
      </c>
      <c r="F41" s="55" t="str">
        <f t="shared" si="10"/>
        <v>e</v>
      </c>
      <c r="G41" s="55" t="str">
        <f t="shared" si="10"/>
        <v>8</v>
      </c>
      <c r="H41" s="55" t="str">
        <f t="shared" si="10"/>
        <v>0</v>
      </c>
      <c r="I41" s="55" t="str">
        <f t="shared" si="10"/>
        <v>8</v>
      </c>
      <c r="J41" s="55" t="str">
        <f t="shared" si="10"/>
        <v>0</v>
      </c>
      <c r="K41" s="55" t="str">
        <f t="shared" si="10"/>
        <v>c</v>
      </c>
      <c r="L41" s="55" t="str">
        <f t="shared" si="10"/>
        <v>2</v>
      </c>
      <c r="M41" s="55" t="str">
        <f t="shared" si="10"/>
        <v>e</v>
      </c>
      <c r="N41" s="55" t="str">
        <f t="shared" si="10"/>
        <v>0</v>
      </c>
      <c r="O41" s="55" t="str">
        <f t="shared" si="10"/>
        <v>a</v>
      </c>
      <c r="P41" s="55" t="str">
        <f t="shared" si="10"/>
        <v>0</v>
      </c>
      <c r="Q41" s="55" t="str">
        <f t="shared" si="10"/>
        <v>0</v>
      </c>
      <c r="R41" s="55" t="str">
        <f t="shared" si="10"/>
        <v>b</v>
      </c>
      <c r="S41" s="55" t="str">
        <f t="shared" si="10"/>
        <v>4</v>
      </c>
      <c r="T41" s="55" t="str">
        <f t="shared" si="10"/>
        <v>0</v>
      </c>
      <c r="U41" s="55" t="str">
        <f t="shared" si="10"/>
        <v>0</v>
      </c>
      <c r="V41" s="55" t="str">
        <f t="shared" si="10"/>
        <v>5</v>
      </c>
      <c r="W41" s="55" t="str">
        <f t="shared" si="10"/>
        <v>a</v>
      </c>
      <c r="X41" s="55" t="str">
        <f t="shared" si="10"/>
        <v>2</v>
      </c>
      <c r="Y41" s="55" t="str">
        <f t="shared" si="10"/>
        <v>d</v>
      </c>
      <c r="Z41" s="55" t="str">
        <f t="shared" si="10"/>
        <v>0</v>
      </c>
      <c r="AA41" s="55" t="str">
        <f t="shared" si="10"/>
        <v>0</v>
      </c>
      <c r="AB41" s="55" t="str">
        <f t="shared" si="10"/>
        <v>0</v>
      </c>
      <c r="AC41" s="55" t="str">
        <f t="shared" si="10"/>
        <v>0</v>
      </c>
      <c r="AD41" s="55" t="str">
        <f t="shared" si="10"/>
        <v/>
      </c>
      <c r="AE41" s="55" t="str">
        <f t="shared" si="10"/>
        <v/>
      </c>
      <c r="AF41" s="55" t="str">
        <f t="shared" si="10"/>
        <v/>
      </c>
      <c r="AG41" s="55" t="str">
        <f t="shared" si="10"/>
        <v/>
      </c>
      <c r="AH41" s="55" t="str">
        <f t="shared" si="10"/>
        <v/>
      </c>
      <c r="AI41" s="55" t="str">
        <f t="shared" si="10"/>
        <v/>
      </c>
      <c r="AJ41" s="55" t="str">
        <f t="shared" si="10"/>
        <v/>
      </c>
      <c r="AK41" s="55" t="str">
        <f t="shared" si="10"/>
        <v/>
      </c>
    </row>
    <row r="42" spans="1:37" x14ac:dyDescent="0.25">
      <c r="A42" s="5" t="s">
        <v>61</v>
      </c>
      <c r="B42" s="54" t="str">
        <f t="shared" ref="B42:AK42" si="11">HEX2BIN(B41,4)</f>
        <v>1001</v>
      </c>
      <c r="C42" s="54" t="str">
        <f t="shared" si="11"/>
        <v>1111</v>
      </c>
      <c r="D42" s="54" t="str">
        <f t="shared" si="11"/>
        <v>0000</v>
      </c>
      <c r="E42" s="54" t="str">
        <f t="shared" si="11"/>
        <v>0011</v>
      </c>
      <c r="F42" s="54" t="str">
        <f t="shared" si="11"/>
        <v>1110</v>
      </c>
      <c r="G42" s="54" t="str">
        <f t="shared" si="11"/>
        <v>1000</v>
      </c>
      <c r="H42" s="54" t="str">
        <f t="shared" si="11"/>
        <v>0000</v>
      </c>
      <c r="I42" s="54" t="str">
        <f t="shared" si="11"/>
        <v>1000</v>
      </c>
      <c r="J42" s="54" t="str">
        <f t="shared" si="11"/>
        <v>0000</v>
      </c>
      <c r="K42" s="54" t="str">
        <f t="shared" si="11"/>
        <v>1100</v>
      </c>
      <c r="L42" s="54" t="str">
        <f t="shared" si="11"/>
        <v>0010</v>
      </c>
      <c r="M42" s="54" t="str">
        <f t="shared" si="11"/>
        <v>1110</v>
      </c>
      <c r="N42" s="54" t="str">
        <f t="shared" si="11"/>
        <v>0000</v>
      </c>
      <c r="O42" s="54" t="str">
        <f t="shared" si="11"/>
        <v>1010</v>
      </c>
      <c r="P42" s="54" t="str">
        <f t="shared" si="11"/>
        <v>0000</v>
      </c>
      <c r="Q42" s="54" t="str">
        <f t="shared" si="11"/>
        <v>0000</v>
      </c>
      <c r="R42" s="54" t="str">
        <f t="shared" si="11"/>
        <v>1011</v>
      </c>
      <c r="S42" s="54" t="str">
        <f t="shared" si="11"/>
        <v>0100</v>
      </c>
      <c r="T42" s="54" t="str">
        <f t="shared" si="11"/>
        <v>0000</v>
      </c>
      <c r="U42" s="54" t="str">
        <f t="shared" si="11"/>
        <v>0000</v>
      </c>
      <c r="V42" s="54" t="str">
        <f t="shared" si="11"/>
        <v>0101</v>
      </c>
      <c r="W42" s="54" t="str">
        <f t="shared" si="11"/>
        <v>1010</v>
      </c>
      <c r="X42" s="54" t="str">
        <f t="shared" si="11"/>
        <v>0010</v>
      </c>
      <c r="Y42" s="54" t="str">
        <f t="shared" si="11"/>
        <v>1101</v>
      </c>
      <c r="Z42" s="54" t="str">
        <f t="shared" si="11"/>
        <v>0000</v>
      </c>
      <c r="AA42" s="54" t="str">
        <f t="shared" si="11"/>
        <v>0000</v>
      </c>
      <c r="AB42" s="54" t="str">
        <f t="shared" si="11"/>
        <v>0000</v>
      </c>
      <c r="AC42" s="54" t="str">
        <f t="shared" si="11"/>
        <v>0000</v>
      </c>
      <c r="AD42" s="54" t="str">
        <f t="shared" si="11"/>
        <v>0000</v>
      </c>
      <c r="AE42" s="54" t="str">
        <f t="shared" si="11"/>
        <v>0000</v>
      </c>
      <c r="AF42" s="54" t="str">
        <f t="shared" si="11"/>
        <v>0000</v>
      </c>
      <c r="AG42" s="54" t="str">
        <f t="shared" si="11"/>
        <v>0000</v>
      </c>
      <c r="AH42" s="54" t="str">
        <f t="shared" si="11"/>
        <v>0000</v>
      </c>
      <c r="AI42" s="54" t="str">
        <f t="shared" si="11"/>
        <v>0000</v>
      </c>
      <c r="AJ42" s="54" t="str">
        <f t="shared" si="11"/>
        <v>0000</v>
      </c>
      <c r="AK42" s="54" t="str">
        <f t="shared" si="11"/>
        <v>0000</v>
      </c>
    </row>
    <row r="43" spans="1:37" x14ac:dyDescent="0.25">
      <c r="B43" s="1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37" x14ac:dyDescent="0.25">
      <c r="A44" s="77" t="s">
        <v>62</v>
      </c>
      <c r="B44" s="77"/>
      <c r="C44" s="78" t="s">
        <v>63</v>
      </c>
      <c r="D44" s="78"/>
      <c r="E44" s="78"/>
      <c r="F44" s="79" t="s">
        <v>64</v>
      </c>
      <c r="G44" s="79"/>
      <c r="H44" s="78" t="s">
        <v>65</v>
      </c>
      <c r="I44" s="78"/>
      <c r="J44" s="78"/>
      <c r="K44" s="78"/>
      <c r="L44" s="78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</sheetData>
  <mergeCells count="17">
    <mergeCell ref="A36:L36"/>
    <mergeCell ref="A37:L37"/>
    <mergeCell ref="A39:Y39"/>
    <mergeCell ref="A44:B44"/>
    <mergeCell ref="C44:E44"/>
    <mergeCell ref="F44:G44"/>
    <mergeCell ref="H44:L44"/>
    <mergeCell ref="A23:L23"/>
    <mergeCell ref="A25:L25"/>
    <mergeCell ref="A26:L26"/>
    <mergeCell ref="A27:L27"/>
    <mergeCell ref="A35:L35"/>
    <mergeCell ref="A1:Y1"/>
    <mergeCell ref="A2:M2"/>
    <mergeCell ref="A3:L3"/>
    <mergeCell ref="B4:L4"/>
    <mergeCell ref="B5:O5"/>
  </mergeCells>
  <hyperlinks>
    <hyperlink ref="C44" r:id="rId1" xr:uid="{00000000-0004-0000-0000-000000000000}"/>
    <hyperlink ref="H44" r:id="rId2" xr:uid="{00000000-0004-0000-00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0"/>
  <sheetViews>
    <sheetView zoomScale="130" zoomScaleNormal="130" workbookViewId="0">
      <selection activeCell="B5" sqref="B5:O5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75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>
        <f>2^8</f>
        <v>256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76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80" t="s">
        <v>128</v>
      </c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25" x14ac:dyDescent="0.25">
      <c r="A5" s="2" t="s">
        <v>5</v>
      </c>
      <c r="B5" s="72" t="str">
        <f>CONCATENATE(B38,C38,D38,E38,F38,G38,H38,I38,J38,K38,L38,M38,N38,O38,P38,Q38,R38,S38,T38,U38,V38,W38,X38,Y38,Z38,AA38,AB38,AC38,AD38,AE38,AF38,AG38,AH38,AI38,AJ38,AK38)</f>
        <v>000001001001011110000000110000001101000011010101100101110101111011001000000000101000000010000000000000000000000000000000000000000000000000000000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29</v>
      </c>
      <c r="E6" s="11">
        <f t="shared" si="0"/>
        <v>54</v>
      </c>
      <c r="F6" s="11">
        <f t="shared" si="0"/>
        <v>56</v>
      </c>
      <c r="G6" s="11">
        <f t="shared" si="0"/>
        <v>59</v>
      </c>
      <c r="H6" s="11">
        <f t="shared" si="0"/>
        <v>67</v>
      </c>
      <c r="I6" s="11">
        <f t="shared" si="0"/>
        <v>75</v>
      </c>
      <c r="J6" s="11">
        <f t="shared" si="0"/>
        <v>83</v>
      </c>
      <c r="K6" s="11">
        <f t="shared" si="0"/>
        <v>91</v>
      </c>
      <c r="L6" s="11">
        <f t="shared" si="0"/>
        <v>97</v>
      </c>
      <c r="M6" s="11">
        <f t="shared" si="0"/>
        <v>97</v>
      </c>
      <c r="N6" s="11">
        <f t="shared" si="0"/>
        <v>97</v>
      </c>
      <c r="O6" s="11">
        <f t="shared" si="0"/>
        <v>97</v>
      </c>
      <c r="P6" s="12"/>
    </row>
    <row r="7" spans="1:25" ht="60" x14ac:dyDescent="0.25">
      <c r="A7" s="2" t="s">
        <v>7</v>
      </c>
      <c r="B7" s="13" t="s">
        <v>77</v>
      </c>
      <c r="C7" s="61" t="s">
        <v>78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83</v>
      </c>
      <c r="I7" s="61" t="s">
        <v>84</v>
      </c>
      <c r="J7" s="61" t="s">
        <v>85</v>
      </c>
      <c r="K7" s="62" t="s">
        <v>22</v>
      </c>
      <c r="L7" s="62"/>
      <c r="M7" s="62"/>
      <c r="N7" s="62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00</v>
      </c>
      <c r="C8" s="18" t="str">
        <f t="shared" si="1"/>
        <v>00010010010111100000001100</v>
      </c>
      <c r="D8" s="18" t="str">
        <f t="shared" si="1"/>
        <v>0000110100001101010110010</v>
      </c>
      <c r="E8" s="18" t="str">
        <f t="shared" si="1"/>
        <v>11</v>
      </c>
      <c r="F8" s="18" t="str">
        <f t="shared" si="1"/>
        <v>101</v>
      </c>
      <c r="G8" s="18" t="str">
        <f t="shared" si="1"/>
        <v>01111011</v>
      </c>
      <c r="H8" s="18" t="str">
        <f t="shared" si="1"/>
        <v>00100000</v>
      </c>
      <c r="I8" s="18" t="str">
        <f t="shared" si="1"/>
        <v>00001010</v>
      </c>
      <c r="J8" s="18" t="str">
        <f t="shared" si="1"/>
        <v>00000010</v>
      </c>
      <c r="K8" s="18" t="str">
        <f t="shared" si="1"/>
        <v>000000</v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>BIN2DEC(B8)</f>
        <v>0</v>
      </c>
      <c r="C9" s="18">
        <f ca="1">SUMPRODUCT(--MID(C8,LEN(C8)+1-ROW(INDIRECT("1:"&amp;LEN(C8))),1),(2^(ROW(INDIRECT("1:"&amp;LEN(C8)))-1)))</f>
        <v>4814860</v>
      </c>
      <c r="D9" s="18">
        <f ca="1">SUMPRODUCT(--MID(D8,LEN(D8)+1-ROW(INDIRECT("1:"&amp;LEN(D8))),1),(2^(ROW(INDIRECT("1:"&amp;LEN(D8)))-1)))</f>
        <v>1710770</v>
      </c>
      <c r="E9" s="18">
        <f t="shared" ref="E9:M9" si="2">BIN2DEC(E8)</f>
        <v>3</v>
      </c>
      <c r="F9" s="18">
        <f t="shared" si="2"/>
        <v>5</v>
      </c>
      <c r="G9" s="18">
        <f t="shared" si="2"/>
        <v>123</v>
      </c>
      <c r="H9" s="18">
        <f t="shared" si="2"/>
        <v>32</v>
      </c>
      <c r="I9" s="18">
        <f t="shared" si="2"/>
        <v>10</v>
      </c>
      <c r="J9" s="18">
        <f t="shared" si="2"/>
        <v>2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>BIN2DEC(RIGHT(N8,8))+256*BIN2DEC(LEFT(N8,4))</f>
        <v>0</v>
      </c>
      <c r="O9" s="18">
        <f>BIN2DEC(RIGHT(O8,8))+256*BIN2DEC(LEFT(O8,4))</f>
        <v>0</v>
      </c>
      <c r="P9" s="12"/>
    </row>
    <row r="10" spans="1:25" x14ac:dyDescent="0.25">
      <c r="A10" s="19" t="s">
        <v>25</v>
      </c>
      <c r="B10" s="20">
        <f>B9</f>
        <v>0</v>
      </c>
      <c r="C10" s="20">
        <f t="shared" ref="C10:O10" ca="1" si="3">C9*C12+C15</f>
        <v>48.148600000000002</v>
      </c>
      <c r="D10" s="20">
        <f t="shared" ca="1" si="3"/>
        <v>17.107700000000001</v>
      </c>
      <c r="E10" s="20">
        <f t="shared" si="3"/>
        <v>3</v>
      </c>
      <c r="F10" s="20">
        <f t="shared" si="3"/>
        <v>5</v>
      </c>
      <c r="G10" s="20">
        <f t="shared" si="3"/>
        <v>12.3</v>
      </c>
      <c r="H10" s="20">
        <f t="shared" si="3"/>
        <v>8</v>
      </c>
      <c r="I10" s="20">
        <f t="shared" si="3"/>
        <v>2.5</v>
      </c>
      <c r="J10" s="20">
        <f t="shared" si="3"/>
        <v>0.5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31</v>
      </c>
      <c r="D11" s="24" t="s">
        <v>31</v>
      </c>
      <c r="E11" s="24" t="s">
        <v>86</v>
      </c>
      <c r="F11" s="24" t="s">
        <v>87</v>
      </c>
      <c r="G11" s="24" t="s">
        <v>88</v>
      </c>
      <c r="H11" s="24" t="s">
        <v>31</v>
      </c>
      <c r="I11" s="24" t="s">
        <v>31</v>
      </c>
      <c r="J11" s="24" t="s">
        <v>31</v>
      </c>
      <c r="K11" s="24" t="s">
        <v>34</v>
      </c>
      <c r="L11" s="24" t="s">
        <v>34</v>
      </c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1.0000000000000001E-5</v>
      </c>
      <c r="D12" s="28">
        <v>1.0000000000000001E-5</v>
      </c>
      <c r="E12" s="28">
        <v>1</v>
      </c>
      <c r="F12" s="28">
        <v>1</v>
      </c>
      <c r="G12" s="28">
        <v>0.1</v>
      </c>
      <c r="H12" s="28">
        <v>0.25</v>
      </c>
      <c r="I12" s="28">
        <v>0.25</v>
      </c>
      <c r="J12" s="28">
        <v>0.25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26</v>
      </c>
      <c r="D13" s="35">
        <v>25</v>
      </c>
      <c r="E13" s="35">
        <v>2</v>
      </c>
      <c r="F13" s="35">
        <v>3</v>
      </c>
      <c r="G13" s="35">
        <v>8</v>
      </c>
      <c r="H13" s="35">
        <v>8</v>
      </c>
      <c r="I13" s="35">
        <v>8</v>
      </c>
      <c r="J13" s="35">
        <v>8</v>
      </c>
      <c r="K13" s="35">
        <v>6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96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67108864</v>
      </c>
      <c r="D14" s="38">
        <f t="shared" si="4"/>
        <v>33554432</v>
      </c>
      <c r="E14" s="38">
        <f t="shared" si="4"/>
        <v>4</v>
      </c>
      <c r="F14" s="38">
        <f t="shared" si="4"/>
        <v>8</v>
      </c>
      <c r="G14" s="38">
        <f t="shared" si="4"/>
        <v>256</v>
      </c>
      <c r="H14" s="38">
        <f t="shared" si="4"/>
        <v>256</v>
      </c>
      <c r="I14" s="38">
        <f t="shared" si="4"/>
        <v>256</v>
      </c>
      <c r="J14" s="38">
        <f t="shared" si="4"/>
        <v>256</v>
      </c>
      <c r="K14" s="38">
        <f t="shared" si="4"/>
        <v>64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671.08863000000008</v>
      </c>
      <c r="D16" s="42">
        <f t="shared" si="5"/>
        <v>335.54431000000005</v>
      </c>
      <c r="E16" s="42">
        <f t="shared" si="5"/>
        <v>3</v>
      </c>
      <c r="F16" s="42">
        <f t="shared" si="5"/>
        <v>7</v>
      </c>
      <c r="G16" s="42">
        <f t="shared" si="5"/>
        <v>25.5</v>
      </c>
      <c r="H16" s="42">
        <f t="shared" si="5"/>
        <v>63.75</v>
      </c>
      <c r="I16" s="42">
        <f t="shared" si="5"/>
        <v>63.75</v>
      </c>
      <c r="J16" s="42">
        <f t="shared" si="5"/>
        <v>63.75</v>
      </c>
      <c r="K16" s="42">
        <f t="shared" si="5"/>
        <v>63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16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16" x14ac:dyDescent="0.25">
      <c r="A18" s="43" t="s">
        <v>41</v>
      </c>
      <c r="B18" s="44">
        <v>1</v>
      </c>
      <c r="C18" s="44">
        <v>360</v>
      </c>
      <c r="D18" s="44">
        <v>180</v>
      </c>
      <c r="E18" s="44">
        <v>3</v>
      </c>
      <c r="F18" s="44">
        <v>7</v>
      </c>
      <c r="G18" s="44">
        <v>25</v>
      </c>
      <c r="H18" s="44">
        <v>45</v>
      </c>
      <c r="I18" s="44">
        <v>1</v>
      </c>
      <c r="J18" s="44">
        <v>1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63">
        <f>P13/8</f>
        <v>12</v>
      </c>
    </row>
    <row r="19" spans="1:16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/>
    </row>
    <row r="20" spans="1:16" x14ac:dyDescent="0.25">
      <c r="A20" s="50" t="s">
        <v>43</v>
      </c>
      <c r="B20" s="50">
        <f t="shared" ref="B20:O20" si="7">B10</f>
        <v>0</v>
      </c>
      <c r="C20" s="50">
        <f t="shared" ca="1" si="7"/>
        <v>48.148600000000002</v>
      </c>
      <c r="D20" s="50">
        <f t="shared" ca="1" si="7"/>
        <v>17.107700000000001</v>
      </c>
      <c r="E20" s="50">
        <f t="shared" si="7"/>
        <v>3</v>
      </c>
      <c r="F20" s="50">
        <f t="shared" si="7"/>
        <v>5</v>
      </c>
      <c r="G20" s="50">
        <f t="shared" si="7"/>
        <v>12.3</v>
      </c>
      <c r="H20" s="50">
        <f t="shared" si="7"/>
        <v>8</v>
      </c>
      <c r="I20" s="50">
        <f t="shared" si="7"/>
        <v>2.5</v>
      </c>
      <c r="J20" s="50">
        <f t="shared" si="7"/>
        <v>0.5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16" s="52" customFormat="1" x14ac:dyDescent="0.25">
      <c r="A21" s="74" t="s">
        <v>89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6" s="52" customFormat="1" x14ac:dyDescent="0.25">
      <c r="A22" s="74" t="s">
        <v>90</v>
      </c>
      <c r="B22" s="74"/>
      <c r="C22" s="74"/>
      <c r="D22" s="74"/>
      <c r="E22" s="74"/>
      <c r="F22" s="74"/>
      <c r="G22" s="74"/>
      <c r="H22" s="74"/>
      <c r="J22" s="64" t="s">
        <v>91</v>
      </c>
      <c r="K22" s="65" t="s">
        <v>92</v>
      </c>
      <c r="L22" s="3"/>
    </row>
    <row r="23" spans="1:16" s="52" customFormat="1" x14ac:dyDescent="0.25">
      <c r="A23" s="3" t="s">
        <v>93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6" s="52" customFormat="1" x14ac:dyDescent="0.25">
      <c r="A24" s="3" t="s">
        <v>94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s="52" customFormat="1" x14ac:dyDescent="0.25">
      <c r="A25" s="3" t="s">
        <v>95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 s="52" customFormat="1" x14ac:dyDescent="0.25">
      <c r="A26" s="3" t="s">
        <v>96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6" s="52" customFormat="1" x14ac:dyDescent="0.25">
      <c r="A27" s="3" t="s">
        <v>97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6" s="52" customFormat="1" x14ac:dyDescent="0.25">
      <c r="A28" s="3" t="s">
        <v>98</v>
      </c>
    </row>
    <row r="29" spans="1:16" s="52" customFormat="1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spans="1:16" s="52" customFormat="1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spans="1:16" s="52" customForma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spans="1:16" s="60" customFormat="1" x14ac:dyDescent="0.25">
      <c r="A32" s="75" t="s">
        <v>57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37" x14ac:dyDescent="0.25">
      <c r="A33" s="81" t="s">
        <v>99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53"/>
      <c r="N33" s="53"/>
      <c r="O33" s="53"/>
      <c r="P33" s="53"/>
      <c r="Q33" s="53"/>
      <c r="R33" s="6"/>
    </row>
    <row r="34" spans="1:37" x14ac:dyDescent="0.25">
      <c r="A34" s="81" t="s">
        <v>100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53"/>
      <c r="N34" s="53"/>
      <c r="O34" s="53"/>
      <c r="P34" s="53"/>
      <c r="Q34" s="53"/>
      <c r="R34" s="6"/>
    </row>
    <row r="35" spans="1:37" x14ac:dyDescent="0.25">
      <c r="A35" s="76" t="s">
        <v>58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37" x14ac:dyDescent="0.25">
      <c r="A36" s="5" t="s">
        <v>59</v>
      </c>
      <c r="B36" s="54">
        <v>1</v>
      </c>
      <c r="C36" s="54">
        <v>2</v>
      </c>
      <c r="D36" s="54">
        <v>3</v>
      </c>
      <c r="E36" s="54">
        <v>4</v>
      </c>
      <c r="F36" s="54">
        <v>5</v>
      </c>
      <c r="G36" s="54">
        <v>6</v>
      </c>
      <c r="H36" s="54">
        <v>7</v>
      </c>
      <c r="I36" s="54">
        <v>8</v>
      </c>
      <c r="J36" s="54">
        <v>9</v>
      </c>
      <c r="K36" s="54">
        <v>10</v>
      </c>
      <c r="L36" s="54">
        <v>11</v>
      </c>
      <c r="M36" s="54">
        <v>12</v>
      </c>
      <c r="N36" s="54">
        <v>13</v>
      </c>
      <c r="O36" s="54">
        <v>14</v>
      </c>
      <c r="P36" s="54">
        <v>15</v>
      </c>
      <c r="Q36" s="54">
        <v>16</v>
      </c>
      <c r="R36" s="54">
        <v>17</v>
      </c>
      <c r="S36" s="54">
        <v>18</v>
      </c>
      <c r="T36" s="54">
        <v>19</v>
      </c>
      <c r="U36" s="54">
        <v>20</v>
      </c>
      <c r="V36" s="54">
        <v>21</v>
      </c>
      <c r="W36" s="54">
        <v>22</v>
      </c>
      <c r="X36" s="54">
        <v>23</v>
      </c>
      <c r="Y36" s="54">
        <v>24</v>
      </c>
      <c r="Z36" s="54">
        <v>25</v>
      </c>
      <c r="AA36" s="54">
        <v>26</v>
      </c>
      <c r="AB36" s="54">
        <v>27</v>
      </c>
      <c r="AC36" s="54">
        <v>28</v>
      </c>
      <c r="AD36" s="54">
        <v>29</v>
      </c>
      <c r="AE36" s="54">
        <v>30</v>
      </c>
      <c r="AF36" s="54">
        <v>31</v>
      </c>
      <c r="AG36" s="54">
        <v>32</v>
      </c>
      <c r="AH36" s="54">
        <v>33</v>
      </c>
      <c r="AI36" s="54">
        <v>34</v>
      </c>
      <c r="AJ36" s="54">
        <v>35</v>
      </c>
      <c r="AK36" s="54">
        <v>36</v>
      </c>
    </row>
    <row r="37" spans="1:37" x14ac:dyDescent="0.25">
      <c r="A37" s="5" t="s">
        <v>60</v>
      </c>
      <c r="B37" s="55" t="str">
        <f t="shared" ref="B37:AK37" si="8">MID($B4,B36,1)</f>
        <v>0</v>
      </c>
      <c r="C37" s="55" t="str">
        <f t="shared" si="8"/>
        <v>4</v>
      </c>
      <c r="D37" s="55" t="str">
        <f t="shared" si="8"/>
        <v>9</v>
      </c>
      <c r="E37" s="55" t="str">
        <f t="shared" si="8"/>
        <v>7</v>
      </c>
      <c r="F37" s="55" t="str">
        <f t="shared" si="8"/>
        <v>8</v>
      </c>
      <c r="G37" s="55" t="str">
        <f t="shared" si="8"/>
        <v>0</v>
      </c>
      <c r="H37" s="55" t="str">
        <f t="shared" si="8"/>
        <v>C</v>
      </c>
      <c r="I37" s="55" t="str">
        <f t="shared" si="8"/>
        <v>0</v>
      </c>
      <c r="J37" s="55" t="str">
        <f t="shared" si="8"/>
        <v>D</v>
      </c>
      <c r="K37" s="55" t="str">
        <f t="shared" si="8"/>
        <v>0</v>
      </c>
      <c r="L37" s="55" t="str">
        <f t="shared" si="8"/>
        <v>D</v>
      </c>
      <c r="M37" s="55" t="str">
        <f t="shared" si="8"/>
        <v>5</v>
      </c>
      <c r="N37" s="55" t="str">
        <f t="shared" si="8"/>
        <v>9</v>
      </c>
      <c r="O37" s="55" t="str">
        <f t="shared" si="8"/>
        <v>7</v>
      </c>
      <c r="P37" s="55" t="str">
        <f t="shared" si="8"/>
        <v>5</v>
      </c>
      <c r="Q37" s="55" t="str">
        <f t="shared" si="8"/>
        <v>E</v>
      </c>
      <c r="R37" s="55" t="str">
        <f t="shared" si="8"/>
        <v>C</v>
      </c>
      <c r="S37" s="55" t="str">
        <f t="shared" si="8"/>
        <v>8</v>
      </c>
      <c r="T37" s="55" t="str">
        <f t="shared" si="8"/>
        <v>0</v>
      </c>
      <c r="U37" s="55" t="str">
        <f t="shared" si="8"/>
        <v>2</v>
      </c>
      <c r="V37" s="55" t="str">
        <f t="shared" si="8"/>
        <v>8</v>
      </c>
      <c r="W37" s="55" t="str">
        <f t="shared" si="8"/>
        <v>0</v>
      </c>
      <c r="X37" s="55" t="str">
        <f t="shared" si="8"/>
        <v>8</v>
      </c>
      <c r="Y37" s="55" t="str">
        <f t="shared" si="8"/>
        <v>0</v>
      </c>
      <c r="Z37" s="55" t="str">
        <f t="shared" si="8"/>
        <v/>
      </c>
      <c r="AA37" s="55" t="str">
        <f t="shared" si="8"/>
        <v/>
      </c>
      <c r="AB37" s="55" t="str">
        <f t="shared" si="8"/>
        <v/>
      </c>
      <c r="AC37" s="55" t="str">
        <f t="shared" si="8"/>
        <v/>
      </c>
      <c r="AD37" s="55" t="str">
        <f t="shared" si="8"/>
        <v/>
      </c>
      <c r="AE37" s="55" t="str">
        <f t="shared" si="8"/>
        <v/>
      </c>
      <c r="AF37" s="55" t="str">
        <f t="shared" si="8"/>
        <v/>
      </c>
      <c r="AG37" s="55" t="str">
        <f t="shared" si="8"/>
        <v/>
      </c>
      <c r="AH37" s="55" t="str">
        <f t="shared" si="8"/>
        <v/>
      </c>
      <c r="AI37" s="55" t="str">
        <f t="shared" si="8"/>
        <v/>
      </c>
      <c r="AJ37" s="55" t="str">
        <f t="shared" si="8"/>
        <v/>
      </c>
      <c r="AK37" s="55" t="str">
        <f t="shared" si="8"/>
        <v/>
      </c>
    </row>
    <row r="38" spans="1:37" x14ac:dyDescent="0.25">
      <c r="A38" s="5" t="s">
        <v>61</v>
      </c>
      <c r="B38" s="54" t="str">
        <f t="shared" ref="B38:AK38" si="9">HEX2BIN(B37,4)</f>
        <v>0000</v>
      </c>
      <c r="C38" s="54" t="str">
        <f t="shared" si="9"/>
        <v>0100</v>
      </c>
      <c r="D38" s="54" t="str">
        <f t="shared" si="9"/>
        <v>1001</v>
      </c>
      <c r="E38" s="54" t="str">
        <f t="shared" si="9"/>
        <v>0111</v>
      </c>
      <c r="F38" s="54" t="str">
        <f t="shared" si="9"/>
        <v>1000</v>
      </c>
      <c r="G38" s="54" t="str">
        <f t="shared" si="9"/>
        <v>0000</v>
      </c>
      <c r="H38" s="54" t="str">
        <f t="shared" si="9"/>
        <v>1100</v>
      </c>
      <c r="I38" s="54" t="str">
        <f t="shared" si="9"/>
        <v>0000</v>
      </c>
      <c r="J38" s="54" t="str">
        <f t="shared" si="9"/>
        <v>1101</v>
      </c>
      <c r="K38" s="54" t="str">
        <f t="shared" si="9"/>
        <v>0000</v>
      </c>
      <c r="L38" s="54" t="str">
        <f t="shared" si="9"/>
        <v>1101</v>
      </c>
      <c r="M38" s="54" t="str">
        <f t="shared" si="9"/>
        <v>0101</v>
      </c>
      <c r="N38" s="54" t="str">
        <f t="shared" si="9"/>
        <v>1001</v>
      </c>
      <c r="O38" s="54" t="str">
        <f t="shared" si="9"/>
        <v>0111</v>
      </c>
      <c r="P38" s="54" t="str">
        <f t="shared" si="9"/>
        <v>0101</v>
      </c>
      <c r="Q38" s="54" t="str">
        <f t="shared" si="9"/>
        <v>1110</v>
      </c>
      <c r="R38" s="54" t="str">
        <f t="shared" si="9"/>
        <v>1100</v>
      </c>
      <c r="S38" s="54" t="str">
        <f t="shared" si="9"/>
        <v>1000</v>
      </c>
      <c r="T38" s="54" t="str">
        <f t="shared" si="9"/>
        <v>0000</v>
      </c>
      <c r="U38" s="54" t="str">
        <f t="shared" si="9"/>
        <v>0010</v>
      </c>
      <c r="V38" s="54" t="str">
        <f t="shared" si="9"/>
        <v>1000</v>
      </c>
      <c r="W38" s="54" t="str">
        <f t="shared" si="9"/>
        <v>0000</v>
      </c>
      <c r="X38" s="54" t="str">
        <f t="shared" si="9"/>
        <v>1000</v>
      </c>
      <c r="Y38" s="54" t="str">
        <f t="shared" si="9"/>
        <v>0000</v>
      </c>
      <c r="Z38" s="54" t="str">
        <f t="shared" si="9"/>
        <v>0000</v>
      </c>
      <c r="AA38" s="54" t="str">
        <f t="shared" si="9"/>
        <v>0000</v>
      </c>
      <c r="AB38" s="54" t="str">
        <f t="shared" si="9"/>
        <v>0000</v>
      </c>
      <c r="AC38" s="54" t="str">
        <f t="shared" si="9"/>
        <v>0000</v>
      </c>
      <c r="AD38" s="54" t="str">
        <f t="shared" si="9"/>
        <v>0000</v>
      </c>
      <c r="AE38" s="54" t="str">
        <f t="shared" si="9"/>
        <v>0000</v>
      </c>
      <c r="AF38" s="54" t="str">
        <f t="shared" si="9"/>
        <v>0000</v>
      </c>
      <c r="AG38" s="54" t="str">
        <f t="shared" si="9"/>
        <v>0000</v>
      </c>
      <c r="AH38" s="54" t="str">
        <f t="shared" si="9"/>
        <v>0000</v>
      </c>
      <c r="AI38" s="54" t="str">
        <f t="shared" si="9"/>
        <v>0000</v>
      </c>
      <c r="AJ38" s="54" t="str">
        <f t="shared" si="9"/>
        <v>0000</v>
      </c>
      <c r="AK38" s="54" t="str">
        <f t="shared" si="9"/>
        <v>0000</v>
      </c>
    </row>
    <row r="39" spans="1:37" x14ac:dyDescent="0.25">
      <c r="B39" s="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37" x14ac:dyDescent="0.25">
      <c r="A40" s="77" t="s">
        <v>62</v>
      </c>
      <c r="B40" s="77"/>
      <c r="C40" s="78" t="s">
        <v>63</v>
      </c>
      <c r="D40" s="78"/>
      <c r="E40" s="78"/>
      <c r="F40" s="79" t="s">
        <v>64</v>
      </c>
      <c r="G40" s="79"/>
      <c r="H40" s="78" t="s">
        <v>65</v>
      </c>
      <c r="I40" s="78"/>
      <c r="J40" s="78"/>
      <c r="K40" s="78"/>
      <c r="L40" s="78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K22" r:id="rId1" xr:uid="{00000000-0004-0000-0300-000000000000}"/>
    <hyperlink ref="A33" r:id="rId2" xr:uid="{00000000-0004-0000-0300-000001000000}"/>
    <hyperlink ref="A34" r:id="rId3" xr:uid="{00000000-0004-0000-0300-000002000000}"/>
    <hyperlink ref="C40" r:id="rId4" xr:uid="{00000000-0004-0000-0300-000003000000}"/>
    <hyperlink ref="H40" r:id="rId5" xr:uid="{00000000-0004-0000-03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topLeftCell="A2" zoomScale="130" zoomScaleNormal="130" workbookViewId="0">
      <selection activeCell="A22" sqref="A22:H22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24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75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>
        <f>2^8</f>
        <v>256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76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80" t="s">
        <v>129</v>
      </c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25" x14ac:dyDescent="0.25">
      <c r="A5" s="2" t="s">
        <v>5</v>
      </c>
      <c r="B5" s="72" t="str">
        <f>CONCATENATE(B38,C38,D38,E38,F38,G38,H38,I38,J38,K38,L38,M38,N38,O38,P38,Q38,R38,S38,T38,U38,V38,W38,X38,Y38,Z38,AA38,AB38,AC38,AD38,AE38,AF38,AG38,AH38,AI38,AJ38,AK38)</f>
        <v>010001000100001000000110001001110000000010111110000101000000000000000100000000000000000000000000000000000000000000000000000000000000000000000000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8</v>
      </c>
      <c r="E6" s="11">
        <f t="shared" si="0"/>
        <v>11</v>
      </c>
      <c r="F6" s="11">
        <f t="shared" si="0"/>
        <v>17</v>
      </c>
      <c r="G6" s="11">
        <f t="shared" si="0"/>
        <v>25</v>
      </c>
      <c r="H6" s="11">
        <f t="shared" si="0"/>
        <v>33</v>
      </c>
      <c r="I6" s="11">
        <f t="shared" si="0"/>
        <v>41</v>
      </c>
      <c r="J6" s="11">
        <f t="shared" si="0"/>
        <v>49</v>
      </c>
      <c r="K6" s="11">
        <f t="shared" si="0"/>
        <v>57</v>
      </c>
      <c r="L6" s="11">
        <f t="shared" si="0"/>
        <v>65</v>
      </c>
      <c r="M6" s="11">
        <f t="shared" si="0"/>
        <v>72</v>
      </c>
      <c r="N6" s="11">
        <f t="shared" si="0"/>
        <v>73</v>
      </c>
      <c r="O6" s="11">
        <f t="shared" si="0"/>
        <v>73</v>
      </c>
      <c r="P6" s="12"/>
    </row>
    <row r="7" spans="1:25" ht="45" x14ac:dyDescent="0.25">
      <c r="A7" s="2" t="s">
        <v>7</v>
      </c>
      <c r="B7" s="13" t="s">
        <v>77</v>
      </c>
      <c r="C7" s="61" t="s">
        <v>101</v>
      </c>
      <c r="D7" s="61" t="s">
        <v>102</v>
      </c>
      <c r="E7" s="61" t="s">
        <v>103</v>
      </c>
      <c r="F7" s="61" t="s">
        <v>104</v>
      </c>
      <c r="G7" s="61" t="s">
        <v>105</v>
      </c>
      <c r="H7" s="61" t="s">
        <v>106</v>
      </c>
      <c r="I7" s="61" t="s">
        <v>107</v>
      </c>
      <c r="J7" s="61" t="s">
        <v>108</v>
      </c>
      <c r="K7" s="62" t="s">
        <v>109</v>
      </c>
      <c r="L7" s="62" t="s">
        <v>118</v>
      </c>
      <c r="M7" s="62" t="s">
        <v>117</v>
      </c>
      <c r="N7" s="62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01</v>
      </c>
      <c r="C8" s="18" t="str">
        <f t="shared" si="1"/>
        <v>00010</v>
      </c>
      <c r="D8" s="18" t="str">
        <f t="shared" si="1"/>
        <v>001</v>
      </c>
      <c r="E8" s="18" t="str">
        <f t="shared" si="1"/>
        <v>000010</v>
      </c>
      <c r="F8" s="18" t="str">
        <f t="shared" si="1"/>
        <v>00000110</v>
      </c>
      <c r="G8" s="18" t="str">
        <f t="shared" si="1"/>
        <v>00100111</v>
      </c>
      <c r="H8" s="18" t="str">
        <f t="shared" si="1"/>
        <v>00000000</v>
      </c>
      <c r="I8" s="18" t="str">
        <f t="shared" si="1"/>
        <v>10111110</v>
      </c>
      <c r="J8" s="18" t="str">
        <f t="shared" si="1"/>
        <v>00010100</v>
      </c>
      <c r="K8" s="18" t="str">
        <f t="shared" si="1"/>
        <v>00000000</v>
      </c>
      <c r="L8" s="18" t="str">
        <f t="shared" si="1"/>
        <v>0000010</v>
      </c>
      <c r="M8" s="18" t="str">
        <f t="shared" si="1"/>
        <v>0</v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>BIN2DEC(B8)</f>
        <v>1</v>
      </c>
      <c r="C9" s="18">
        <f ca="1">SUMPRODUCT(--MID(C8,LEN(C8)+1-ROW(INDIRECT("1:"&amp;LEN(C8))),1),(2^(ROW(INDIRECT("1:"&amp;LEN(C8)))-1)))</f>
        <v>2</v>
      </c>
      <c r="D9" s="18">
        <f ca="1">SUMPRODUCT(--MID(D8,LEN(D8)+1-ROW(INDIRECT("1:"&amp;LEN(D8))),1),(2^(ROW(INDIRECT("1:"&amp;LEN(D8)))-1)))</f>
        <v>1</v>
      </c>
      <c r="E9" s="18">
        <f t="shared" ref="E9:M9" si="2">BIN2DEC(E8)</f>
        <v>2</v>
      </c>
      <c r="F9" s="18">
        <f t="shared" si="2"/>
        <v>6</v>
      </c>
      <c r="G9" s="18">
        <f t="shared" si="2"/>
        <v>39</v>
      </c>
      <c r="H9" s="18">
        <f t="shared" si="2"/>
        <v>0</v>
      </c>
      <c r="I9" s="18">
        <f t="shared" si="2"/>
        <v>190</v>
      </c>
      <c r="J9" s="18">
        <f t="shared" si="2"/>
        <v>20</v>
      </c>
      <c r="K9" s="18">
        <f t="shared" si="2"/>
        <v>0</v>
      </c>
      <c r="L9" s="18">
        <f t="shared" si="2"/>
        <v>2</v>
      </c>
      <c r="M9" s="18">
        <f t="shared" si="2"/>
        <v>0</v>
      </c>
      <c r="N9" s="18">
        <f>BIN2DEC(RIGHT(N8,8))+256*BIN2DEC(LEFT(N8,4))</f>
        <v>0</v>
      </c>
      <c r="O9" s="18">
        <f>BIN2DEC(RIGHT(O8,8))+256*BIN2DEC(LEFT(O8,4))</f>
        <v>0</v>
      </c>
      <c r="P9" s="12"/>
    </row>
    <row r="10" spans="1:25" x14ac:dyDescent="0.25">
      <c r="A10" s="19" t="s">
        <v>25</v>
      </c>
      <c r="B10" s="20">
        <f>B9</f>
        <v>1</v>
      </c>
      <c r="C10" s="20">
        <f t="shared" ref="C10:O10" ca="1" si="3">C9*C12+C15</f>
        <v>2</v>
      </c>
      <c r="D10" s="20">
        <f t="shared" ca="1" si="3"/>
        <v>1</v>
      </c>
      <c r="E10" s="20">
        <f t="shared" si="3"/>
        <v>2</v>
      </c>
      <c r="F10" s="20">
        <f t="shared" si="3"/>
        <v>6</v>
      </c>
      <c r="G10" s="20">
        <f t="shared" si="3"/>
        <v>39</v>
      </c>
      <c r="H10" s="20">
        <f t="shared" si="3"/>
        <v>0</v>
      </c>
      <c r="I10" s="20">
        <f t="shared" si="3"/>
        <v>190</v>
      </c>
      <c r="J10" s="20">
        <f t="shared" si="3"/>
        <v>20</v>
      </c>
      <c r="K10" s="20">
        <f t="shared" si="3"/>
        <v>0</v>
      </c>
      <c r="L10" s="20">
        <f t="shared" si="3"/>
        <v>2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34</v>
      </c>
      <c r="D11" s="24" t="s">
        <v>34</v>
      </c>
      <c r="E11" s="24" t="s">
        <v>34</v>
      </c>
      <c r="F11" s="24" t="s">
        <v>34</v>
      </c>
      <c r="G11" s="24" t="s">
        <v>34</v>
      </c>
      <c r="H11" s="24" t="s">
        <v>34</v>
      </c>
      <c r="I11" s="24" t="s">
        <v>34</v>
      </c>
      <c r="J11" s="24" t="s">
        <v>34</v>
      </c>
      <c r="K11" s="24" t="s">
        <v>34</v>
      </c>
      <c r="L11" s="24" t="s">
        <v>34</v>
      </c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</v>
      </c>
      <c r="D12" s="28">
        <v>1</v>
      </c>
      <c r="E12" s="28">
        <v>1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5</v>
      </c>
      <c r="D13" s="35">
        <v>3</v>
      </c>
      <c r="E13" s="35">
        <v>6</v>
      </c>
      <c r="F13" s="35">
        <v>8</v>
      </c>
      <c r="G13" s="35">
        <v>8</v>
      </c>
      <c r="H13" s="35">
        <v>8</v>
      </c>
      <c r="I13" s="35">
        <v>8</v>
      </c>
      <c r="J13" s="35">
        <v>8</v>
      </c>
      <c r="K13" s="35">
        <v>8</v>
      </c>
      <c r="L13" s="35">
        <v>7</v>
      </c>
      <c r="M13" s="35">
        <v>1</v>
      </c>
      <c r="N13" s="35">
        <v>0</v>
      </c>
      <c r="O13" s="35">
        <v>0</v>
      </c>
      <c r="P13" s="34">
        <f>SUM(B13:O13)</f>
        <v>72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32</v>
      </c>
      <c r="D14" s="38">
        <f t="shared" si="4"/>
        <v>8</v>
      </c>
      <c r="E14" s="38">
        <f t="shared" si="4"/>
        <v>64</v>
      </c>
      <c r="F14" s="38">
        <f t="shared" si="4"/>
        <v>256</v>
      </c>
      <c r="G14" s="38">
        <f t="shared" si="4"/>
        <v>256</v>
      </c>
      <c r="H14" s="38">
        <f t="shared" si="4"/>
        <v>256</v>
      </c>
      <c r="I14" s="38">
        <f t="shared" si="4"/>
        <v>256</v>
      </c>
      <c r="J14" s="38">
        <f t="shared" si="4"/>
        <v>256</v>
      </c>
      <c r="K14" s="38">
        <f t="shared" si="4"/>
        <v>256</v>
      </c>
      <c r="L14" s="38">
        <f t="shared" si="4"/>
        <v>128</v>
      </c>
      <c r="M14" s="38">
        <f t="shared" si="4"/>
        <v>2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31</v>
      </c>
      <c r="D16" s="42">
        <f t="shared" si="5"/>
        <v>7</v>
      </c>
      <c r="E16" s="42">
        <f t="shared" si="5"/>
        <v>63</v>
      </c>
      <c r="F16" s="42">
        <f t="shared" si="5"/>
        <v>255</v>
      </c>
      <c r="G16" s="42">
        <f t="shared" si="5"/>
        <v>255</v>
      </c>
      <c r="H16" s="42">
        <f t="shared" si="5"/>
        <v>255</v>
      </c>
      <c r="I16" s="42">
        <f t="shared" si="5"/>
        <v>255</v>
      </c>
      <c r="J16" s="42">
        <f t="shared" si="5"/>
        <v>255</v>
      </c>
      <c r="K16" s="42">
        <f t="shared" si="5"/>
        <v>255</v>
      </c>
      <c r="L16" s="42">
        <f t="shared" si="5"/>
        <v>127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16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16" x14ac:dyDescent="0.25">
      <c r="A18" s="43" t="s">
        <v>41</v>
      </c>
      <c r="B18" s="44">
        <v>1</v>
      </c>
      <c r="C18" s="44">
        <v>31</v>
      </c>
      <c r="D18" s="44">
        <v>7</v>
      </c>
      <c r="E18" s="44">
        <v>63</v>
      </c>
      <c r="F18" s="44">
        <v>255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63">
        <f>P13/8</f>
        <v>9</v>
      </c>
    </row>
    <row r="19" spans="1:16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/>
    </row>
    <row r="20" spans="1:16" x14ac:dyDescent="0.25">
      <c r="A20" s="50" t="s">
        <v>43</v>
      </c>
      <c r="B20" s="50">
        <f t="shared" ref="B20:O20" si="7">B10</f>
        <v>1</v>
      </c>
      <c r="C20" s="50">
        <f t="shared" ca="1" si="7"/>
        <v>2</v>
      </c>
      <c r="D20" s="50">
        <f t="shared" ca="1" si="7"/>
        <v>1</v>
      </c>
      <c r="E20" s="50">
        <f t="shared" si="7"/>
        <v>2</v>
      </c>
      <c r="F20" s="50">
        <f t="shared" si="7"/>
        <v>6</v>
      </c>
      <c r="G20" s="50" t="str">
        <f>IF(LEN(DEC2HEX(G10))=1,CONCATENATE("0",DEC2HEX(G10) ),DEC2HEX(G10) )</f>
        <v>27</v>
      </c>
      <c r="H20" s="50" t="str">
        <f t="shared" ref="H20:J20" si="8">IF(LEN(DEC2HEX(H10))=1,CONCATENATE("0",DEC2HEX(H10) ),DEC2HEX(H10) )</f>
        <v>00</v>
      </c>
      <c r="I20" s="50" t="str">
        <f t="shared" si="8"/>
        <v>BE</v>
      </c>
      <c r="J20" s="50" t="str">
        <f t="shared" si="8"/>
        <v>14</v>
      </c>
      <c r="K20" s="50">
        <f t="shared" si="7"/>
        <v>0</v>
      </c>
      <c r="L20" s="50">
        <f t="shared" si="7"/>
        <v>2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16" s="52" customFormat="1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6" s="52" customFormat="1" x14ac:dyDescent="0.25">
      <c r="A22" s="74" t="s">
        <v>130</v>
      </c>
      <c r="B22" s="74"/>
      <c r="C22" s="74"/>
      <c r="D22" s="74"/>
      <c r="E22" s="74"/>
      <c r="F22" s="74"/>
      <c r="G22" s="74"/>
      <c r="H22" s="74"/>
      <c r="J22" s="64"/>
      <c r="K22" s="65"/>
      <c r="L22" s="3"/>
    </row>
    <row r="23" spans="1:16" s="52" customFormat="1" x14ac:dyDescent="0.25">
      <c r="A23" s="3" t="s">
        <v>133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6" s="52" customFormat="1" x14ac:dyDescent="0.25">
      <c r="A24" s="3" t="s">
        <v>132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s="52" customFormat="1" x14ac:dyDescent="0.25">
      <c r="A25" s="3" t="s">
        <v>131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 s="52" customFormat="1" x14ac:dyDescent="0.25">
      <c r="A26" s="3" t="s">
        <v>139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6" s="52" customFormat="1" x14ac:dyDescent="0.25">
      <c r="A27" s="3" t="s">
        <v>140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6" s="52" customFormat="1" x14ac:dyDescent="0.25">
      <c r="A28" s="3" t="s">
        <v>141</v>
      </c>
    </row>
    <row r="29" spans="1:16" s="52" customFormat="1" x14ac:dyDescent="0.25">
      <c r="A29" s="74" t="s">
        <v>142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spans="1:16" s="52" customFormat="1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spans="1:16" s="52" customForma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spans="1:16" s="60" customFormat="1" x14ac:dyDescent="0.25">
      <c r="A32" s="75" t="s">
        <v>57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37" x14ac:dyDescent="0.25">
      <c r="A33" s="81" t="s">
        <v>99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53"/>
      <c r="N33" s="53"/>
      <c r="O33" s="53"/>
      <c r="P33" s="53"/>
      <c r="Q33" s="53"/>
      <c r="R33" s="6"/>
    </row>
    <row r="34" spans="1:37" x14ac:dyDescent="0.25">
      <c r="A34" s="81" t="s">
        <v>100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53"/>
      <c r="N34" s="53"/>
      <c r="O34" s="53"/>
      <c r="P34" s="53"/>
      <c r="Q34" s="53"/>
      <c r="R34" s="6"/>
    </row>
    <row r="35" spans="1:37" x14ac:dyDescent="0.25">
      <c r="A35" s="76" t="s">
        <v>58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37" x14ac:dyDescent="0.25">
      <c r="A36" s="5" t="s">
        <v>59</v>
      </c>
      <c r="B36" s="54">
        <v>1</v>
      </c>
      <c r="C36" s="54">
        <v>2</v>
      </c>
      <c r="D36" s="54">
        <v>3</v>
      </c>
      <c r="E36" s="54">
        <v>4</v>
      </c>
      <c r="F36" s="54">
        <v>5</v>
      </c>
      <c r="G36" s="54">
        <v>6</v>
      </c>
      <c r="H36" s="54">
        <v>7</v>
      </c>
      <c r="I36" s="54">
        <v>8</v>
      </c>
      <c r="J36" s="54">
        <v>9</v>
      </c>
      <c r="K36" s="54">
        <v>10</v>
      </c>
      <c r="L36" s="54">
        <v>11</v>
      </c>
      <c r="M36" s="54">
        <v>12</v>
      </c>
      <c r="N36" s="54">
        <v>13</v>
      </c>
      <c r="O36" s="54">
        <v>14</v>
      </c>
      <c r="P36" s="54">
        <v>15</v>
      </c>
      <c r="Q36" s="54">
        <v>16</v>
      </c>
      <c r="R36" s="54">
        <v>17</v>
      </c>
      <c r="S36" s="54">
        <v>18</v>
      </c>
      <c r="T36" s="54">
        <v>19</v>
      </c>
      <c r="U36" s="54">
        <v>20</v>
      </c>
      <c r="V36" s="54">
        <v>21</v>
      </c>
      <c r="W36" s="54">
        <v>22</v>
      </c>
      <c r="X36" s="54">
        <v>23</v>
      </c>
      <c r="Y36" s="54">
        <v>24</v>
      </c>
      <c r="Z36" s="54">
        <v>25</v>
      </c>
      <c r="AA36" s="54">
        <v>26</v>
      </c>
      <c r="AB36" s="54">
        <v>27</v>
      </c>
      <c r="AC36" s="54">
        <v>28</v>
      </c>
      <c r="AD36" s="54">
        <v>29</v>
      </c>
      <c r="AE36" s="54">
        <v>30</v>
      </c>
      <c r="AF36" s="54">
        <v>31</v>
      </c>
      <c r="AG36" s="54">
        <v>32</v>
      </c>
      <c r="AH36" s="54">
        <v>33</v>
      </c>
      <c r="AI36" s="54">
        <v>34</v>
      </c>
      <c r="AJ36" s="54">
        <v>35</v>
      </c>
      <c r="AK36" s="54">
        <v>36</v>
      </c>
    </row>
    <row r="37" spans="1:37" x14ac:dyDescent="0.25">
      <c r="A37" s="5" t="s">
        <v>60</v>
      </c>
      <c r="B37" s="55" t="str">
        <f t="shared" ref="B37:AK37" si="9">MID($B4,B36,1)</f>
        <v>4</v>
      </c>
      <c r="C37" s="55" t="str">
        <f t="shared" si="9"/>
        <v>4</v>
      </c>
      <c r="D37" s="55" t="str">
        <f t="shared" si="9"/>
        <v>4</v>
      </c>
      <c r="E37" s="55" t="str">
        <f t="shared" si="9"/>
        <v>2</v>
      </c>
      <c r="F37" s="55" t="str">
        <f t="shared" si="9"/>
        <v>0</v>
      </c>
      <c r="G37" s="55" t="str">
        <f t="shared" si="9"/>
        <v>6</v>
      </c>
      <c r="H37" s="55" t="str">
        <f t="shared" si="9"/>
        <v>2</v>
      </c>
      <c r="I37" s="55" t="str">
        <f t="shared" si="9"/>
        <v>7</v>
      </c>
      <c r="J37" s="55" t="str">
        <f t="shared" si="9"/>
        <v>0</v>
      </c>
      <c r="K37" s="55" t="str">
        <f t="shared" si="9"/>
        <v>0</v>
      </c>
      <c r="L37" s="55" t="str">
        <f t="shared" si="9"/>
        <v>B</v>
      </c>
      <c r="M37" s="55" t="str">
        <f t="shared" si="9"/>
        <v>E</v>
      </c>
      <c r="N37" s="55" t="str">
        <f t="shared" si="9"/>
        <v>1</v>
      </c>
      <c r="O37" s="55" t="str">
        <f t="shared" si="9"/>
        <v>4</v>
      </c>
      <c r="P37" s="55" t="str">
        <f t="shared" si="9"/>
        <v>0</v>
      </c>
      <c r="Q37" s="55" t="str">
        <f t="shared" si="9"/>
        <v>0</v>
      </c>
      <c r="R37" s="55" t="str">
        <f t="shared" si="9"/>
        <v>0</v>
      </c>
      <c r="S37" s="55" t="str">
        <f t="shared" si="9"/>
        <v>4</v>
      </c>
      <c r="T37" s="55" t="str">
        <f t="shared" si="9"/>
        <v>0</v>
      </c>
      <c r="U37" s="55" t="str">
        <f t="shared" si="9"/>
        <v>0</v>
      </c>
      <c r="V37" s="55" t="str">
        <f t="shared" si="9"/>
        <v>0</v>
      </c>
      <c r="W37" s="55" t="str">
        <f t="shared" si="9"/>
        <v>0</v>
      </c>
      <c r="X37" s="55" t="str">
        <f t="shared" si="9"/>
        <v>0</v>
      </c>
      <c r="Y37" s="55" t="str">
        <f t="shared" si="9"/>
        <v>0</v>
      </c>
      <c r="Z37" s="55" t="str">
        <f t="shared" si="9"/>
        <v/>
      </c>
      <c r="AA37" s="55" t="str">
        <f t="shared" si="9"/>
        <v/>
      </c>
      <c r="AB37" s="55" t="str">
        <f t="shared" si="9"/>
        <v/>
      </c>
      <c r="AC37" s="55" t="str">
        <f t="shared" si="9"/>
        <v/>
      </c>
      <c r="AD37" s="55" t="str">
        <f t="shared" si="9"/>
        <v/>
      </c>
      <c r="AE37" s="55" t="str">
        <f t="shared" si="9"/>
        <v/>
      </c>
      <c r="AF37" s="55" t="str">
        <f t="shared" si="9"/>
        <v/>
      </c>
      <c r="AG37" s="55" t="str">
        <f t="shared" si="9"/>
        <v/>
      </c>
      <c r="AH37" s="55" t="str">
        <f t="shared" si="9"/>
        <v/>
      </c>
      <c r="AI37" s="55" t="str">
        <f t="shared" si="9"/>
        <v/>
      </c>
      <c r="AJ37" s="55" t="str">
        <f t="shared" si="9"/>
        <v/>
      </c>
      <c r="AK37" s="55" t="str">
        <f t="shared" si="9"/>
        <v/>
      </c>
    </row>
    <row r="38" spans="1:37" x14ac:dyDescent="0.25">
      <c r="A38" s="5" t="s">
        <v>61</v>
      </c>
      <c r="B38" s="54" t="str">
        <f t="shared" ref="B38:AK38" si="10">HEX2BIN(B37,4)</f>
        <v>0100</v>
      </c>
      <c r="C38" s="54" t="str">
        <f t="shared" si="10"/>
        <v>0100</v>
      </c>
      <c r="D38" s="54" t="str">
        <f t="shared" si="10"/>
        <v>0100</v>
      </c>
      <c r="E38" s="54" t="str">
        <f t="shared" si="10"/>
        <v>0010</v>
      </c>
      <c r="F38" s="54" t="str">
        <f t="shared" si="10"/>
        <v>0000</v>
      </c>
      <c r="G38" s="54" t="str">
        <f t="shared" si="10"/>
        <v>0110</v>
      </c>
      <c r="H38" s="54" t="str">
        <f t="shared" si="10"/>
        <v>0010</v>
      </c>
      <c r="I38" s="54" t="str">
        <f t="shared" si="10"/>
        <v>0111</v>
      </c>
      <c r="J38" s="54" t="str">
        <f t="shared" si="10"/>
        <v>0000</v>
      </c>
      <c r="K38" s="54" t="str">
        <f t="shared" si="10"/>
        <v>0000</v>
      </c>
      <c r="L38" s="54" t="str">
        <f t="shared" si="10"/>
        <v>1011</v>
      </c>
      <c r="M38" s="54" t="str">
        <f t="shared" si="10"/>
        <v>1110</v>
      </c>
      <c r="N38" s="54" t="str">
        <f t="shared" si="10"/>
        <v>0001</v>
      </c>
      <c r="O38" s="54" t="str">
        <f t="shared" si="10"/>
        <v>0100</v>
      </c>
      <c r="P38" s="54" t="str">
        <f t="shared" si="10"/>
        <v>0000</v>
      </c>
      <c r="Q38" s="54" t="str">
        <f t="shared" si="10"/>
        <v>0000</v>
      </c>
      <c r="R38" s="54" t="str">
        <f t="shared" si="10"/>
        <v>0000</v>
      </c>
      <c r="S38" s="54" t="str">
        <f t="shared" si="10"/>
        <v>0100</v>
      </c>
      <c r="T38" s="54" t="str">
        <f t="shared" si="10"/>
        <v>0000</v>
      </c>
      <c r="U38" s="54" t="str">
        <f t="shared" si="10"/>
        <v>0000</v>
      </c>
      <c r="V38" s="54" t="str">
        <f t="shared" si="10"/>
        <v>0000</v>
      </c>
      <c r="W38" s="54" t="str">
        <f t="shared" si="10"/>
        <v>0000</v>
      </c>
      <c r="X38" s="54" t="str">
        <f t="shared" si="10"/>
        <v>0000</v>
      </c>
      <c r="Y38" s="54" t="str">
        <f t="shared" si="10"/>
        <v>0000</v>
      </c>
      <c r="Z38" s="54" t="str">
        <f t="shared" si="10"/>
        <v>0000</v>
      </c>
      <c r="AA38" s="54" t="str">
        <f t="shared" si="10"/>
        <v>0000</v>
      </c>
      <c r="AB38" s="54" t="str">
        <f t="shared" si="10"/>
        <v>0000</v>
      </c>
      <c r="AC38" s="54" t="str">
        <f t="shared" si="10"/>
        <v>0000</v>
      </c>
      <c r="AD38" s="54" t="str">
        <f t="shared" si="10"/>
        <v>0000</v>
      </c>
      <c r="AE38" s="54" t="str">
        <f t="shared" si="10"/>
        <v>0000</v>
      </c>
      <c r="AF38" s="54" t="str">
        <f t="shared" si="10"/>
        <v>0000</v>
      </c>
      <c r="AG38" s="54" t="str">
        <f t="shared" si="10"/>
        <v>0000</v>
      </c>
      <c r="AH38" s="54" t="str">
        <f t="shared" si="10"/>
        <v>0000</v>
      </c>
      <c r="AI38" s="54" t="str">
        <f t="shared" si="10"/>
        <v>0000</v>
      </c>
      <c r="AJ38" s="54" t="str">
        <f t="shared" si="10"/>
        <v>0000</v>
      </c>
      <c r="AK38" s="54" t="str">
        <f t="shared" si="10"/>
        <v>0000</v>
      </c>
    </row>
    <row r="39" spans="1:37" x14ac:dyDescent="0.25">
      <c r="B39" s="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37" x14ac:dyDescent="0.25">
      <c r="A40" s="77" t="s">
        <v>62</v>
      </c>
      <c r="B40" s="77"/>
      <c r="C40" s="78" t="s">
        <v>63</v>
      </c>
      <c r="D40" s="78"/>
      <c r="E40" s="78"/>
      <c r="F40" s="79" t="s">
        <v>64</v>
      </c>
      <c r="G40" s="79"/>
      <c r="H40" s="78" t="s">
        <v>65</v>
      </c>
      <c r="I40" s="78"/>
      <c r="J40" s="78"/>
      <c r="K40" s="78"/>
      <c r="L40" s="78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BACD-56B6-48D3-A44D-A88E10F941FD}">
  <dimension ref="A1:AMJ32"/>
  <sheetViews>
    <sheetView zoomScale="115" zoomScaleNormal="115" workbookViewId="0">
      <selection activeCell="A24" sqref="A24"/>
    </sheetView>
  </sheetViews>
  <sheetFormatPr defaultColWidth="9.140625" defaultRowHeight="15" x14ac:dyDescent="0.25"/>
  <cols>
    <col min="1" max="1" width="38.5703125" style="1" customWidth="1"/>
    <col min="2" max="2" width="17.85546875" style="6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119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68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5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84" t="s">
        <v>134</v>
      </c>
      <c r="C4" s="57"/>
      <c r="D4" s="57"/>
      <c r="E4" s="57"/>
      <c r="F4" s="57"/>
      <c r="G4" s="57"/>
      <c r="H4" s="57"/>
      <c r="I4" s="57"/>
      <c r="J4" s="57"/>
      <c r="K4" s="57"/>
      <c r="L4" s="57"/>
      <c r="O4" s="56"/>
    </row>
    <row r="5" spans="1:25" x14ac:dyDescent="0.25">
      <c r="A5" s="2" t="s">
        <v>5</v>
      </c>
      <c r="B5" s="72" t="str">
        <f>CONCATENATE(B30,C30,D30,E30,F30,G30,H30,I30,J30,K30,L30,M30,N30,O30,P30,Q30,R30,S30,T30,U30,V30,W30,X30,Y30,Z30,AA30,AB30,AC30,AD30,AE30,AF30,AG30,AH30,AI30,AJ30,AK30)</f>
        <v>100000000011000000100001000000000000000000000000000000000000000000000000000000000000000000000000000000000000000000000000000000000000000000000000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12</v>
      </c>
      <c r="E6" s="11">
        <f t="shared" si="0"/>
        <v>13</v>
      </c>
      <c r="F6" s="11">
        <f t="shared" si="0"/>
        <v>20</v>
      </c>
      <c r="G6" s="11">
        <f t="shared" si="0"/>
        <v>27</v>
      </c>
      <c r="H6" s="11">
        <f t="shared" si="0"/>
        <v>33</v>
      </c>
      <c r="I6" s="11">
        <f t="shared" si="0"/>
        <v>33</v>
      </c>
      <c r="J6" s="11">
        <f t="shared" si="0"/>
        <v>33</v>
      </c>
      <c r="K6" s="11">
        <f t="shared" si="0"/>
        <v>33</v>
      </c>
      <c r="L6" s="11">
        <f t="shared" si="0"/>
        <v>33</v>
      </c>
      <c r="M6" s="11">
        <f t="shared" si="0"/>
        <v>33</v>
      </c>
      <c r="N6" s="11">
        <f t="shared" si="0"/>
        <v>33</v>
      </c>
      <c r="O6" s="11">
        <f t="shared" si="0"/>
        <v>33</v>
      </c>
      <c r="P6" s="12"/>
    </row>
    <row r="7" spans="1:25" x14ac:dyDescent="0.25">
      <c r="A7" s="2" t="s">
        <v>7</v>
      </c>
      <c r="B7" s="13" t="s">
        <v>77</v>
      </c>
      <c r="C7" s="15" t="s">
        <v>120</v>
      </c>
      <c r="D7" s="15" t="s">
        <v>123</v>
      </c>
      <c r="E7" s="16" t="s">
        <v>122</v>
      </c>
      <c r="F7" s="16" t="s">
        <v>121</v>
      </c>
      <c r="G7" s="66" t="s">
        <v>69</v>
      </c>
      <c r="H7" s="17"/>
      <c r="J7" s="17"/>
      <c r="K7" s="14"/>
      <c r="L7" s="14"/>
      <c r="M7" s="14"/>
      <c r="N7" s="14"/>
      <c r="O7" s="14"/>
      <c r="P7" s="12"/>
    </row>
    <row r="8" spans="1:25" x14ac:dyDescent="0.25">
      <c r="A8" s="2" t="s">
        <v>23</v>
      </c>
      <c r="B8" s="18" t="str">
        <f t="shared" ref="B8:O8" si="1">MID($B5,B6,B13)</f>
        <v>10</v>
      </c>
      <c r="C8" s="18" t="str">
        <f t="shared" si="1"/>
        <v>000000001</v>
      </c>
      <c r="D8" s="18" t="str">
        <f t="shared" si="1"/>
        <v>1</v>
      </c>
      <c r="E8" s="18" t="str">
        <f>MID($B5,E6,E13)</f>
        <v>0000001</v>
      </c>
      <c r="F8" s="18" t="str">
        <f t="shared" si="1"/>
        <v>0000100</v>
      </c>
      <c r="G8" s="18" t="str">
        <f t="shared" si="1"/>
        <v>000000</v>
      </c>
      <c r="H8" s="18" t="str">
        <f t="shared" si="1"/>
        <v/>
      </c>
      <c r="I8" s="18" t="str">
        <f t="shared" si="1"/>
        <v/>
      </c>
      <c r="J8" s="18" t="str">
        <f t="shared" si="1"/>
        <v/>
      </c>
      <c r="K8" s="18" t="str">
        <f t="shared" si="1"/>
        <v/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G9" ca="1" si="2">SUMPRODUCT(--MID(B8,LEN(B8)+1-ROW(INDIRECT("1:"&amp;LEN(B8))),1),(2^(ROW(INDIRECT("1:"&amp;LEN(B8)))-1)))</f>
        <v>2</v>
      </c>
      <c r="C9" s="18">
        <f t="shared" ca="1" si="2"/>
        <v>1</v>
      </c>
      <c r="D9" s="18">
        <f t="shared" ca="1" si="2"/>
        <v>1</v>
      </c>
      <c r="E9" s="18">
        <f t="shared" ca="1" si="2"/>
        <v>1</v>
      </c>
      <c r="F9" s="18">
        <f t="shared" ca="1" si="2"/>
        <v>4</v>
      </c>
      <c r="G9" s="18">
        <f t="shared" ca="1" si="2"/>
        <v>0</v>
      </c>
      <c r="H9" s="18"/>
      <c r="I9" s="18"/>
      <c r="J9" s="18"/>
      <c r="K9" s="18"/>
      <c r="L9" s="18"/>
      <c r="M9" s="18"/>
      <c r="N9" s="18"/>
      <c r="O9" s="18"/>
      <c r="P9" s="12"/>
    </row>
    <row r="10" spans="1:25" ht="15.75" thickBot="1" x14ac:dyDescent="0.3">
      <c r="A10" s="19" t="s">
        <v>25</v>
      </c>
      <c r="B10" s="20">
        <f t="shared" ref="B10:O10" ca="1" si="3">B9*B12+B15</f>
        <v>2</v>
      </c>
      <c r="C10" s="20">
        <f t="shared" ca="1" si="3"/>
        <v>120</v>
      </c>
      <c r="D10" s="20">
        <f t="shared" ca="1" si="3"/>
        <v>1</v>
      </c>
      <c r="E10" s="20">
        <f t="shared" ca="1" si="3"/>
        <v>1</v>
      </c>
      <c r="F10" s="20">
        <f t="shared" ca="1" si="3"/>
        <v>4</v>
      </c>
      <c r="G10" s="20">
        <f t="shared" ca="1" si="3"/>
        <v>0</v>
      </c>
      <c r="H10" s="20">
        <f t="shared" si="3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33</v>
      </c>
      <c r="D11" s="24" t="s">
        <v>34</v>
      </c>
      <c r="E11" s="24" t="s">
        <v>31</v>
      </c>
      <c r="F11" s="24" t="s">
        <v>33</v>
      </c>
      <c r="G11" s="24" t="s">
        <v>34</v>
      </c>
      <c r="H11" s="24"/>
      <c r="I11" s="24"/>
      <c r="J11" s="24"/>
      <c r="K11" s="24"/>
      <c r="L11" s="24"/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120</v>
      </c>
      <c r="D12" s="28">
        <v>1</v>
      </c>
      <c r="E12" s="28">
        <v>1</v>
      </c>
      <c r="F12" s="28">
        <v>1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9</v>
      </c>
      <c r="D13" s="59">
        <v>1</v>
      </c>
      <c r="E13" s="35">
        <v>7</v>
      </c>
      <c r="F13" s="59">
        <v>7</v>
      </c>
      <c r="G13" s="35">
        <v>6</v>
      </c>
      <c r="H13" s="35">
        <v>0</v>
      </c>
      <c r="I13" s="59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32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512</v>
      </c>
      <c r="D14" s="38">
        <f t="shared" si="4"/>
        <v>2</v>
      </c>
      <c r="E14" s="38">
        <f t="shared" si="4"/>
        <v>128</v>
      </c>
      <c r="F14" s="38">
        <f t="shared" si="4"/>
        <v>128</v>
      </c>
      <c r="G14" s="38">
        <f t="shared" si="4"/>
        <v>64</v>
      </c>
      <c r="H14" s="38">
        <f t="shared" si="4"/>
        <v>1</v>
      </c>
      <c r="I14" s="38">
        <f t="shared" si="4"/>
        <v>1</v>
      </c>
      <c r="J14" s="38">
        <f t="shared" si="4"/>
        <v>1</v>
      </c>
      <c r="K14" s="38">
        <f t="shared" si="4"/>
        <v>1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61320</v>
      </c>
      <c r="D16" s="42">
        <f t="shared" si="5"/>
        <v>1</v>
      </c>
      <c r="E16" s="42">
        <f t="shared" si="5"/>
        <v>127</v>
      </c>
      <c r="F16" s="42">
        <f t="shared" si="5"/>
        <v>127</v>
      </c>
      <c r="G16" s="42">
        <f t="shared" si="5"/>
        <v>0</v>
      </c>
      <c r="H16" s="42">
        <f t="shared" si="5"/>
        <v>0</v>
      </c>
      <c r="I16" s="42">
        <f t="shared" si="5"/>
        <v>0</v>
      </c>
      <c r="J16" s="42">
        <f t="shared" si="5"/>
        <v>0</v>
      </c>
      <c r="K16" s="42">
        <f t="shared" si="5"/>
        <v>0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37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37" ht="15.75" thickBot="1" x14ac:dyDescent="0.3">
      <c r="A18" s="43" t="s">
        <v>41</v>
      </c>
      <c r="B18" s="44">
        <v>1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35">
        <v>48</v>
      </c>
      <c r="Q18" s="47">
        <f>P18/8</f>
        <v>6</v>
      </c>
    </row>
    <row r="19" spans="1:37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37" x14ac:dyDescent="0.25">
      <c r="A20" s="50" t="s">
        <v>43</v>
      </c>
      <c r="B20" s="50">
        <f ca="1">B10</f>
        <v>2</v>
      </c>
      <c r="C20" s="50">
        <f ca="1">C10</f>
        <v>120</v>
      </c>
      <c r="D20" s="50">
        <f ca="1">D10</f>
        <v>1</v>
      </c>
      <c r="E20" s="50">
        <f t="shared" ref="E20:O20" ca="1" si="7">E10</f>
        <v>1</v>
      </c>
      <c r="F20" s="50">
        <f t="shared" ca="1" si="7"/>
        <v>4</v>
      </c>
      <c r="G20" s="50">
        <f t="shared" ca="1" si="7"/>
        <v>0</v>
      </c>
      <c r="H20" s="50">
        <f t="shared" si="7"/>
        <v>0</v>
      </c>
      <c r="I20" s="50">
        <f t="shared" si="7"/>
        <v>0</v>
      </c>
      <c r="J20" s="50">
        <f t="shared" si="7"/>
        <v>0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37" s="52" customFormat="1" x14ac:dyDescent="0.25">
      <c r="A21" s="52" t="s">
        <v>135</v>
      </c>
    </row>
    <row r="22" spans="1:37" s="52" customFormat="1" x14ac:dyDescent="0.25">
      <c r="A22" s="74" t="s">
        <v>136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37" s="52" customFormat="1" x14ac:dyDescent="0.25">
      <c r="A23" s="74" t="s">
        <v>138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37" s="52" customFormat="1" ht="15" customHeight="1" x14ac:dyDescent="0.25">
      <c r="A24" s="3" t="s">
        <v>137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37" s="52" customFormat="1" ht="15" customHeight="1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x14ac:dyDescent="0.25">
      <c r="B26" s="1"/>
      <c r="C26" s="53"/>
      <c r="E26" s="53"/>
      <c r="F26" s="53"/>
      <c r="G26" s="53"/>
      <c r="I26" s="53"/>
      <c r="J26" s="53"/>
      <c r="K26" s="53"/>
      <c r="L26" s="53"/>
      <c r="M26" s="53"/>
      <c r="N26" s="53"/>
      <c r="O26" s="53"/>
      <c r="P26" s="53"/>
      <c r="Q26" s="53"/>
      <c r="R26" s="6"/>
    </row>
    <row r="27" spans="1:37" x14ac:dyDescent="0.25">
      <c r="A27" s="76" t="s">
        <v>58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spans="1:37" x14ac:dyDescent="0.25">
      <c r="A28" s="5" t="s">
        <v>59</v>
      </c>
      <c r="B28" s="54">
        <v>1</v>
      </c>
      <c r="C28" s="54">
        <v>2</v>
      </c>
      <c r="D28" s="54">
        <v>3</v>
      </c>
      <c r="E28" s="54">
        <v>4</v>
      </c>
      <c r="F28" s="54">
        <v>5</v>
      </c>
      <c r="G28" s="54">
        <v>6</v>
      </c>
      <c r="H28" s="54">
        <v>7</v>
      </c>
      <c r="I28" s="54">
        <v>8</v>
      </c>
      <c r="J28" s="54">
        <v>9</v>
      </c>
      <c r="K28" s="54">
        <v>10</v>
      </c>
      <c r="L28" s="54">
        <v>11</v>
      </c>
      <c r="M28" s="54">
        <v>12</v>
      </c>
      <c r="N28" s="54">
        <v>13</v>
      </c>
      <c r="O28" s="54">
        <v>14</v>
      </c>
      <c r="P28" s="54">
        <v>15</v>
      </c>
      <c r="Q28" s="54">
        <v>16</v>
      </c>
      <c r="R28" s="54">
        <v>17</v>
      </c>
      <c r="S28" s="54">
        <v>18</v>
      </c>
      <c r="T28" s="54">
        <v>19</v>
      </c>
      <c r="U28" s="54">
        <v>20</v>
      </c>
      <c r="V28" s="54">
        <v>21</v>
      </c>
      <c r="W28" s="54">
        <v>22</v>
      </c>
      <c r="X28" s="54">
        <v>23</v>
      </c>
      <c r="Y28" s="54">
        <v>24</v>
      </c>
      <c r="Z28" s="54">
        <v>25</v>
      </c>
      <c r="AA28" s="54">
        <v>26</v>
      </c>
      <c r="AB28" s="54">
        <v>27</v>
      </c>
      <c r="AC28" s="54">
        <v>28</v>
      </c>
      <c r="AD28" s="54">
        <v>29</v>
      </c>
      <c r="AE28" s="54">
        <v>30</v>
      </c>
      <c r="AF28" s="54">
        <v>31</v>
      </c>
      <c r="AG28" s="54">
        <v>32</v>
      </c>
      <c r="AH28" s="54">
        <v>33</v>
      </c>
      <c r="AI28" s="54">
        <v>34</v>
      </c>
      <c r="AJ28" s="54">
        <v>35</v>
      </c>
      <c r="AK28" s="54">
        <v>36</v>
      </c>
    </row>
    <row r="29" spans="1:37" x14ac:dyDescent="0.25">
      <c r="A29" s="5" t="s">
        <v>60</v>
      </c>
      <c r="B29" s="55" t="str">
        <f>MID($B4,B28,1)</f>
        <v>8</v>
      </c>
      <c r="C29" s="55" t="str">
        <f>MID($B4,C28,1)</f>
        <v>0</v>
      </c>
      <c r="D29" s="55" t="str">
        <f>MID($B4,D28,1)</f>
        <v>3</v>
      </c>
      <c r="E29" s="55" t="str">
        <f>MID($B4,E28,1)</f>
        <v>0</v>
      </c>
      <c r="F29" s="55" t="str">
        <f>MID($B4,F28,1)</f>
        <v>2</v>
      </c>
      <c r="G29" s="55" t="str">
        <f>MID($B4,G28,1)</f>
        <v>1</v>
      </c>
      <c r="H29" s="55" t="str">
        <f>MID($B4,H28,1)</f>
        <v>0</v>
      </c>
      <c r="I29" s="55" t="str">
        <f>MID($B4,I28,1)</f>
        <v>0</v>
      </c>
      <c r="J29" s="55" t="str">
        <f>MID($B4,J28,1)</f>
        <v>0</v>
      </c>
      <c r="K29" s="55" t="str">
        <f>MID($B4,K28,1)</f>
        <v>0</v>
      </c>
      <c r="L29" s="55" t="str">
        <f>MID($B4,L28,1)</f>
        <v>0</v>
      </c>
      <c r="M29" s="55" t="str">
        <f>MID($B4,M28,1)</f>
        <v>0</v>
      </c>
      <c r="N29" s="55" t="str">
        <f>MID($B4,N28,1)</f>
        <v>0</v>
      </c>
      <c r="O29" s="55" t="str">
        <f>MID($B4,O28,1)</f>
        <v>0</v>
      </c>
      <c r="P29" s="55" t="str">
        <f>MID($B4,P28,1)</f>
        <v>0</v>
      </c>
      <c r="Q29" s="55" t="str">
        <f>MID($B4,Q28,1)</f>
        <v>0</v>
      </c>
      <c r="R29" s="55" t="str">
        <f>MID($B4,R28,1)</f>
        <v>0</v>
      </c>
      <c r="S29" s="55" t="str">
        <f>MID($B4,S28,1)</f>
        <v>0</v>
      </c>
      <c r="T29" s="55" t="str">
        <f>MID($B4,T28,1)</f>
        <v>0</v>
      </c>
      <c r="U29" s="55" t="str">
        <f>MID($B4,U28,1)</f>
        <v>0</v>
      </c>
      <c r="V29" s="55" t="str">
        <f>MID($B4,V28,1)</f>
        <v>0</v>
      </c>
      <c r="W29" s="55" t="str">
        <f>MID($B4,W28,1)</f>
        <v>0</v>
      </c>
      <c r="X29" s="55" t="str">
        <f>MID($B4,X28,1)</f>
        <v>0</v>
      </c>
      <c r="Y29" s="55" t="str">
        <f>MID($B4,Y28,1)</f>
        <v>0</v>
      </c>
      <c r="Z29" s="55" t="str">
        <f>MID($B4,Z28,1)</f>
        <v/>
      </c>
      <c r="AA29" s="55" t="str">
        <f>MID($B4,AA28,1)</f>
        <v/>
      </c>
      <c r="AB29" s="55" t="str">
        <f>MID($B4,AB28,1)</f>
        <v/>
      </c>
      <c r="AC29" s="55" t="str">
        <f>MID($B4,AC28,1)</f>
        <v/>
      </c>
      <c r="AD29" s="55" t="str">
        <f>MID($B4,AD28,1)</f>
        <v/>
      </c>
      <c r="AE29" s="55" t="str">
        <f>MID($B4,AE28,1)</f>
        <v/>
      </c>
      <c r="AF29" s="55" t="str">
        <f>MID($B4,AF28,1)</f>
        <v/>
      </c>
      <c r="AG29" s="55" t="str">
        <f>MID($B4,AG28,1)</f>
        <v/>
      </c>
      <c r="AH29" s="55" t="str">
        <f>MID($B4,AH28,1)</f>
        <v/>
      </c>
      <c r="AI29" s="55" t="str">
        <f>MID($B4,AI28,1)</f>
        <v/>
      </c>
      <c r="AJ29" s="55" t="str">
        <f>MID($B4,AJ28,1)</f>
        <v/>
      </c>
      <c r="AK29" s="55" t="str">
        <f>MID($B4,AK28,1)</f>
        <v/>
      </c>
    </row>
    <row r="30" spans="1:37" x14ac:dyDescent="0.25">
      <c r="A30" s="5" t="s">
        <v>61</v>
      </c>
      <c r="B30" s="54" t="str">
        <f t="shared" ref="B30:AK30" si="8">HEX2BIN(B29,4)</f>
        <v>1000</v>
      </c>
      <c r="C30" s="54" t="str">
        <f t="shared" si="8"/>
        <v>0000</v>
      </c>
      <c r="D30" s="54" t="str">
        <f t="shared" si="8"/>
        <v>0011</v>
      </c>
      <c r="E30" s="54" t="str">
        <f t="shared" si="8"/>
        <v>0000</v>
      </c>
      <c r="F30" s="54" t="str">
        <f t="shared" si="8"/>
        <v>0010</v>
      </c>
      <c r="G30" s="54" t="str">
        <f t="shared" si="8"/>
        <v>0001</v>
      </c>
      <c r="H30" s="54" t="str">
        <f t="shared" si="8"/>
        <v>0000</v>
      </c>
      <c r="I30" s="54" t="str">
        <f t="shared" si="8"/>
        <v>0000</v>
      </c>
      <c r="J30" s="54" t="str">
        <f t="shared" si="8"/>
        <v>0000</v>
      </c>
      <c r="K30" s="54" t="str">
        <f t="shared" si="8"/>
        <v>0000</v>
      </c>
      <c r="L30" s="54" t="str">
        <f t="shared" si="8"/>
        <v>0000</v>
      </c>
      <c r="M30" s="54" t="str">
        <f t="shared" si="8"/>
        <v>0000</v>
      </c>
      <c r="N30" s="54" t="str">
        <f t="shared" si="8"/>
        <v>0000</v>
      </c>
      <c r="O30" s="54" t="str">
        <f t="shared" si="8"/>
        <v>0000</v>
      </c>
      <c r="P30" s="54" t="str">
        <f t="shared" si="8"/>
        <v>0000</v>
      </c>
      <c r="Q30" s="54" t="str">
        <f t="shared" si="8"/>
        <v>0000</v>
      </c>
      <c r="R30" s="54" t="str">
        <f t="shared" si="8"/>
        <v>0000</v>
      </c>
      <c r="S30" s="54" t="str">
        <f t="shared" si="8"/>
        <v>0000</v>
      </c>
      <c r="T30" s="54" t="str">
        <f t="shared" si="8"/>
        <v>0000</v>
      </c>
      <c r="U30" s="54" t="str">
        <f t="shared" si="8"/>
        <v>0000</v>
      </c>
      <c r="V30" s="54" t="str">
        <f t="shared" si="8"/>
        <v>0000</v>
      </c>
      <c r="W30" s="54" t="str">
        <f t="shared" si="8"/>
        <v>0000</v>
      </c>
      <c r="X30" s="54" t="str">
        <f t="shared" si="8"/>
        <v>0000</v>
      </c>
      <c r="Y30" s="54" t="str">
        <f t="shared" si="8"/>
        <v>0000</v>
      </c>
      <c r="Z30" s="54" t="str">
        <f t="shared" si="8"/>
        <v>0000</v>
      </c>
      <c r="AA30" s="54" t="str">
        <f t="shared" si="8"/>
        <v>0000</v>
      </c>
      <c r="AB30" s="54" t="str">
        <f t="shared" si="8"/>
        <v>0000</v>
      </c>
      <c r="AC30" s="54" t="str">
        <f t="shared" si="8"/>
        <v>0000</v>
      </c>
      <c r="AD30" s="54" t="str">
        <f t="shared" si="8"/>
        <v>0000</v>
      </c>
      <c r="AE30" s="54" t="str">
        <f t="shared" si="8"/>
        <v>0000</v>
      </c>
      <c r="AF30" s="54" t="str">
        <f t="shared" si="8"/>
        <v>0000</v>
      </c>
      <c r="AG30" s="54" t="str">
        <f t="shared" si="8"/>
        <v>0000</v>
      </c>
      <c r="AH30" s="54" t="str">
        <f t="shared" si="8"/>
        <v>0000</v>
      </c>
      <c r="AI30" s="54" t="str">
        <f t="shared" si="8"/>
        <v>0000</v>
      </c>
      <c r="AJ30" s="54" t="str">
        <f t="shared" si="8"/>
        <v>0000</v>
      </c>
      <c r="AK30" s="54" t="str">
        <f t="shared" si="8"/>
        <v>0000</v>
      </c>
    </row>
    <row r="31" spans="1:37" x14ac:dyDescent="0.25">
      <c r="B31" s="1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37" x14ac:dyDescent="0.25">
      <c r="A32" s="77" t="s">
        <v>62</v>
      </c>
      <c r="B32" s="77"/>
      <c r="C32" s="78" t="s">
        <v>63</v>
      </c>
      <c r="D32" s="78"/>
      <c r="E32" s="78"/>
      <c r="F32" s="79" t="s">
        <v>64</v>
      </c>
      <c r="G32" s="79"/>
      <c r="H32" s="78" t="s">
        <v>65</v>
      </c>
      <c r="I32" s="78"/>
      <c r="J32" s="78"/>
      <c r="K32" s="78"/>
      <c r="L32" s="78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</row>
  </sheetData>
  <mergeCells count="12">
    <mergeCell ref="A23:L23"/>
    <mergeCell ref="A1:Y1"/>
    <mergeCell ref="A2:M2"/>
    <mergeCell ref="A3:L3"/>
    <mergeCell ref="B5:O5"/>
    <mergeCell ref="A22:L22"/>
    <mergeCell ref="A25:L25"/>
    <mergeCell ref="A27:Y27"/>
    <mergeCell ref="A32:B32"/>
    <mergeCell ref="C32:E32"/>
    <mergeCell ref="F32:G32"/>
    <mergeCell ref="H32:L32"/>
  </mergeCells>
  <hyperlinks>
    <hyperlink ref="C32" r:id="rId1" xr:uid="{91A7F21F-D12F-4016-99B6-B5719B516BED}"/>
    <hyperlink ref="H32" r:id="rId2" xr:uid="{76B37D57-F986-49B1-BFC6-3F93273DD9BC}"/>
  </hyperlinks>
  <pageMargins left="0.7" right="0.7" top="0.75" bottom="0.75" header="0.3" footer="0.3"/>
  <pageSetup paperSize="9"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36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6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68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5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19" t="s">
        <v>127</v>
      </c>
      <c r="C4" s="57"/>
      <c r="D4" s="57"/>
      <c r="E4" s="57"/>
      <c r="F4" s="57"/>
      <c r="G4" s="57"/>
      <c r="H4" s="57"/>
      <c r="I4" s="57"/>
      <c r="J4" s="57"/>
      <c r="K4" s="57"/>
      <c r="L4" s="57"/>
      <c r="O4" s="56"/>
    </row>
    <row r="5" spans="1:25" x14ac:dyDescent="0.25">
      <c r="A5" s="2" t="s">
        <v>5</v>
      </c>
      <c r="B5" s="72" t="str">
        <f>CONCATENATE(B34,C34,D34,E34,F34,G34,H34,I34,J34,K34,L34,M34,N34,O34,P34,Q34,R34,S34,T34,U34,V34,W34,X34,Y34,Z34,AA34,AB34,AC34,AD34,AE34,AF34,AG34,AH34,AI34,AJ34,AK34)</f>
        <v>000010000100110100000011010011011001100000000000000000000000000000000000000000000000000000000000000000000000000000000000000000000000000000000000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6</v>
      </c>
      <c r="D6" s="11">
        <f t="shared" si="0"/>
        <v>17</v>
      </c>
      <c r="E6" s="11">
        <f t="shared" si="0"/>
        <v>25</v>
      </c>
      <c r="F6" s="11">
        <f t="shared" si="0"/>
        <v>34</v>
      </c>
      <c r="G6" s="11">
        <f t="shared" si="0"/>
        <v>41</v>
      </c>
      <c r="H6" s="11">
        <f t="shared" si="0"/>
        <v>49</v>
      </c>
      <c r="I6" s="11">
        <f t="shared" si="0"/>
        <v>49</v>
      </c>
      <c r="J6" s="11">
        <f t="shared" si="0"/>
        <v>49</v>
      </c>
      <c r="K6" s="11">
        <f t="shared" si="0"/>
        <v>49</v>
      </c>
      <c r="L6" s="11">
        <f t="shared" si="0"/>
        <v>49</v>
      </c>
      <c r="M6" s="11">
        <f t="shared" si="0"/>
        <v>49</v>
      </c>
      <c r="N6" s="11">
        <f t="shared" si="0"/>
        <v>49</v>
      </c>
      <c r="O6" s="11">
        <f t="shared" si="0"/>
        <v>49</v>
      </c>
      <c r="P6" s="12"/>
    </row>
    <row r="7" spans="1:25" x14ac:dyDescent="0.25">
      <c r="A7" s="2" t="s">
        <v>7</v>
      </c>
      <c r="B7" s="13" t="s">
        <v>8</v>
      </c>
      <c r="C7" s="15" t="s">
        <v>11</v>
      </c>
      <c r="D7" s="15" t="s">
        <v>12</v>
      </c>
      <c r="E7" s="16" t="s">
        <v>16</v>
      </c>
      <c r="F7" s="15" t="s">
        <v>20</v>
      </c>
      <c r="G7" s="17" t="s">
        <v>69</v>
      </c>
      <c r="H7" s="17"/>
      <c r="J7" s="17"/>
      <c r="K7" s="14"/>
      <c r="L7" s="14"/>
      <c r="M7" s="14"/>
      <c r="N7" s="14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00001</v>
      </c>
      <c r="C8" s="18" t="str">
        <f t="shared" si="1"/>
        <v>00001001101</v>
      </c>
      <c r="D8" s="18" t="str">
        <f t="shared" si="1"/>
        <v>00000011</v>
      </c>
      <c r="E8" s="18" t="str">
        <f t="shared" si="1"/>
        <v>010011011</v>
      </c>
      <c r="F8" s="18" t="str">
        <f t="shared" si="1"/>
        <v>0011000</v>
      </c>
      <c r="G8" s="18" t="str">
        <f t="shared" si="1"/>
        <v>00000000</v>
      </c>
      <c r="H8" s="18" t="str">
        <f t="shared" si="1"/>
        <v/>
      </c>
      <c r="I8" s="18" t="str">
        <f t="shared" si="1"/>
        <v/>
      </c>
      <c r="J8" s="18" t="str">
        <f t="shared" si="1"/>
        <v/>
      </c>
      <c r="K8" s="18" t="str">
        <f t="shared" si="1"/>
        <v/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G9" ca="1" si="2">SUMPRODUCT(--MID(B8,LEN(B8)+1-ROW(INDIRECT("1:"&amp;LEN(B8))),1),(2^(ROW(INDIRECT("1:"&amp;LEN(B8)))-1)))</f>
        <v>1</v>
      </c>
      <c r="C9" s="18">
        <f t="shared" ca="1" si="2"/>
        <v>77</v>
      </c>
      <c r="D9" s="18">
        <f t="shared" ca="1" si="2"/>
        <v>3</v>
      </c>
      <c r="E9" s="18">
        <f t="shared" ca="1" si="2"/>
        <v>155</v>
      </c>
      <c r="F9" s="18">
        <f t="shared" ca="1" si="2"/>
        <v>24</v>
      </c>
      <c r="G9" s="18">
        <f t="shared" ca="1" si="2"/>
        <v>0</v>
      </c>
      <c r="H9" s="18"/>
      <c r="I9" s="18"/>
      <c r="J9" s="18"/>
      <c r="K9" s="18"/>
      <c r="L9" s="18"/>
      <c r="M9" s="18"/>
      <c r="N9" s="18"/>
      <c r="O9" s="18"/>
      <c r="P9" s="12"/>
    </row>
    <row r="10" spans="1:25" x14ac:dyDescent="0.25">
      <c r="A10" s="19" t="s">
        <v>25</v>
      </c>
      <c r="B10" s="20">
        <f t="shared" ref="B10:O10" ca="1" si="3">B9*B12+B15</f>
        <v>1</v>
      </c>
      <c r="C10" s="20">
        <f t="shared" ca="1" si="3"/>
        <v>7.7</v>
      </c>
      <c r="D10" s="20">
        <f t="shared" ca="1" si="3"/>
        <v>0.30000000000000004</v>
      </c>
      <c r="E10" s="20">
        <f t="shared" ca="1" si="3"/>
        <v>155</v>
      </c>
      <c r="F10" s="20">
        <f t="shared" ca="1" si="3"/>
        <v>120</v>
      </c>
      <c r="G10" s="20">
        <f t="shared" ca="1" si="3"/>
        <v>0</v>
      </c>
      <c r="H10" s="20">
        <f t="shared" si="3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70</v>
      </c>
      <c r="D11" s="24" t="s">
        <v>70</v>
      </c>
      <c r="E11" s="24" t="s">
        <v>31</v>
      </c>
      <c r="F11" s="24" t="s">
        <v>33</v>
      </c>
      <c r="G11" s="24" t="s">
        <v>34</v>
      </c>
      <c r="H11" s="24"/>
      <c r="I11" s="24"/>
      <c r="J11" s="24"/>
      <c r="K11" s="24"/>
      <c r="L11" s="24"/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0.1</v>
      </c>
      <c r="D12" s="28">
        <v>0.1</v>
      </c>
      <c r="E12" s="28">
        <v>1</v>
      </c>
      <c r="F12" s="28">
        <v>5</v>
      </c>
      <c r="G12" s="28">
        <v>1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5</v>
      </c>
      <c r="C13" s="35">
        <v>11</v>
      </c>
      <c r="D13" s="58">
        <v>8</v>
      </c>
      <c r="E13" s="35">
        <v>9</v>
      </c>
      <c r="F13" s="59">
        <v>7</v>
      </c>
      <c r="G13" s="35">
        <v>8</v>
      </c>
      <c r="H13" s="35">
        <v>0</v>
      </c>
      <c r="I13" s="59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48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32</v>
      </c>
      <c r="C14" s="38">
        <f t="shared" si="4"/>
        <v>2048</v>
      </c>
      <c r="D14" s="38">
        <f t="shared" si="4"/>
        <v>256</v>
      </c>
      <c r="E14" s="38">
        <f t="shared" si="4"/>
        <v>512</v>
      </c>
      <c r="F14" s="38">
        <f t="shared" si="4"/>
        <v>128</v>
      </c>
      <c r="G14" s="38">
        <f t="shared" si="4"/>
        <v>256</v>
      </c>
      <c r="H14" s="38">
        <f t="shared" si="4"/>
        <v>1</v>
      </c>
      <c r="I14" s="38">
        <f t="shared" si="4"/>
        <v>1</v>
      </c>
      <c r="J14" s="38">
        <f t="shared" si="4"/>
        <v>1</v>
      </c>
      <c r="K14" s="38">
        <f t="shared" si="4"/>
        <v>1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31</v>
      </c>
      <c r="C16" s="42">
        <f t="shared" si="5"/>
        <v>204.70000000000002</v>
      </c>
      <c r="D16" s="42">
        <f t="shared" si="5"/>
        <v>25.5</v>
      </c>
      <c r="E16" s="42">
        <f t="shared" si="5"/>
        <v>511</v>
      </c>
      <c r="F16" s="42">
        <f t="shared" si="5"/>
        <v>635</v>
      </c>
      <c r="G16" s="42">
        <f t="shared" si="5"/>
        <v>255</v>
      </c>
      <c r="H16" s="42">
        <f t="shared" si="5"/>
        <v>0</v>
      </c>
      <c r="I16" s="42">
        <f t="shared" si="5"/>
        <v>0</v>
      </c>
      <c r="J16" s="42">
        <f t="shared" si="5"/>
        <v>0</v>
      </c>
      <c r="K16" s="42">
        <f t="shared" si="5"/>
        <v>0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37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37" x14ac:dyDescent="0.25">
      <c r="A18" s="43" t="s">
        <v>41</v>
      </c>
      <c r="B18" s="44">
        <v>31</v>
      </c>
      <c r="C18" s="44">
        <v>200</v>
      </c>
      <c r="D18" s="44">
        <v>25</v>
      </c>
      <c r="E18" s="44">
        <v>360</v>
      </c>
      <c r="F18" s="44">
        <v>360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35">
        <v>48</v>
      </c>
      <c r="Q18" s="47">
        <f>P18/8</f>
        <v>6</v>
      </c>
    </row>
    <row r="19" spans="1:37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37" x14ac:dyDescent="0.25">
      <c r="A20" s="50" t="s">
        <v>43</v>
      </c>
      <c r="B20" s="50">
        <f ca="1">B10</f>
        <v>1</v>
      </c>
      <c r="C20" s="50">
        <f ca="1">C10</f>
        <v>7.7</v>
      </c>
      <c r="D20" s="50">
        <f ca="1">D10+C20</f>
        <v>8</v>
      </c>
      <c r="E20" s="50">
        <f t="shared" ref="E20:O20" ca="1" si="7">E10</f>
        <v>155</v>
      </c>
      <c r="F20" s="50">
        <f t="shared" ca="1" si="7"/>
        <v>120</v>
      </c>
      <c r="G20" s="50">
        <f t="shared" ca="1" si="7"/>
        <v>0</v>
      </c>
      <c r="H20" s="50">
        <f t="shared" si="7"/>
        <v>0</v>
      </c>
      <c r="I20" s="50">
        <f t="shared" si="7"/>
        <v>0</v>
      </c>
      <c r="J20" s="50">
        <f t="shared" si="7"/>
        <v>0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37" s="52" customFormat="1" x14ac:dyDescent="0.25">
      <c r="A21" s="52" t="s">
        <v>71</v>
      </c>
    </row>
    <row r="22" spans="1:37" s="52" customFormat="1" x14ac:dyDescent="0.25">
      <c r="A22" s="74" t="s">
        <v>72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37" s="52" customFormat="1" x14ac:dyDescent="0.25">
      <c r="A23" s="74" t="s">
        <v>48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37" s="52" customFormat="1" ht="15" customHeight="1" x14ac:dyDescent="0.25">
      <c r="A24" s="3" t="s">
        <v>52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37" s="52" customFormat="1" ht="15" customHeight="1" x14ac:dyDescent="0.25">
      <c r="A25" s="82" t="s">
        <v>73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s="52" customFormat="1" ht="15" customHeight="1" x14ac:dyDescent="0.25">
      <c r="A26" s="3" t="s">
        <v>74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37" s="52" customFormat="1" x14ac:dyDescent="0.25">
      <c r="A27" s="75" t="s">
        <v>57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37" s="52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37" s="60" customForma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37" x14ac:dyDescent="0.25">
      <c r="B30" s="1"/>
      <c r="C30" s="53"/>
      <c r="E30" s="53"/>
      <c r="F30" s="53"/>
      <c r="G30" s="53"/>
      <c r="I30" s="53"/>
      <c r="J30" s="53"/>
      <c r="K30" s="53"/>
      <c r="L30" s="53"/>
      <c r="M30" s="53"/>
      <c r="N30" s="53"/>
      <c r="O30" s="53"/>
      <c r="P30" s="53"/>
      <c r="Q30" s="53"/>
      <c r="R30" s="6"/>
    </row>
    <row r="31" spans="1:37" x14ac:dyDescent="0.25">
      <c r="A31" s="76" t="s">
        <v>58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37" x14ac:dyDescent="0.25">
      <c r="A32" s="5" t="s">
        <v>59</v>
      </c>
      <c r="B32" s="54">
        <v>1</v>
      </c>
      <c r="C32" s="54">
        <v>2</v>
      </c>
      <c r="D32" s="54">
        <v>3</v>
      </c>
      <c r="E32" s="54">
        <v>4</v>
      </c>
      <c r="F32" s="54">
        <v>5</v>
      </c>
      <c r="G32" s="54">
        <v>6</v>
      </c>
      <c r="H32" s="54">
        <v>7</v>
      </c>
      <c r="I32" s="54">
        <v>8</v>
      </c>
      <c r="J32" s="54">
        <v>9</v>
      </c>
      <c r="K32" s="54">
        <v>10</v>
      </c>
      <c r="L32" s="54">
        <v>11</v>
      </c>
      <c r="M32" s="54">
        <v>12</v>
      </c>
      <c r="N32" s="54">
        <v>13</v>
      </c>
      <c r="O32" s="54">
        <v>14</v>
      </c>
      <c r="P32" s="54">
        <v>15</v>
      </c>
      <c r="Q32" s="54">
        <v>16</v>
      </c>
      <c r="R32" s="54">
        <v>17</v>
      </c>
      <c r="S32" s="54">
        <v>18</v>
      </c>
      <c r="T32" s="54">
        <v>19</v>
      </c>
      <c r="U32" s="54">
        <v>20</v>
      </c>
      <c r="V32" s="54">
        <v>21</v>
      </c>
      <c r="W32" s="54">
        <v>22</v>
      </c>
      <c r="X32" s="54">
        <v>23</v>
      </c>
      <c r="Y32" s="54">
        <v>24</v>
      </c>
      <c r="Z32" s="54">
        <v>25</v>
      </c>
      <c r="AA32" s="54">
        <v>26</v>
      </c>
      <c r="AB32" s="54">
        <v>27</v>
      </c>
      <c r="AC32" s="54">
        <v>28</v>
      </c>
      <c r="AD32" s="54">
        <v>29</v>
      </c>
      <c r="AE32" s="54">
        <v>30</v>
      </c>
      <c r="AF32" s="54">
        <v>31</v>
      </c>
      <c r="AG32" s="54">
        <v>32</v>
      </c>
      <c r="AH32" s="54">
        <v>33</v>
      </c>
      <c r="AI32" s="54">
        <v>34</v>
      </c>
      <c r="AJ32" s="54">
        <v>35</v>
      </c>
      <c r="AK32" s="54">
        <v>36</v>
      </c>
    </row>
    <row r="33" spans="1:37" x14ac:dyDescent="0.25">
      <c r="A33" s="5" t="s">
        <v>60</v>
      </c>
      <c r="B33" s="55" t="str">
        <f t="shared" ref="B33:AK33" si="8">MID($B4,B32,1)</f>
        <v>0</v>
      </c>
      <c r="C33" s="55" t="str">
        <f t="shared" si="8"/>
        <v>8</v>
      </c>
      <c r="D33" s="55" t="str">
        <f t="shared" si="8"/>
        <v>4</v>
      </c>
      <c r="E33" s="55" t="str">
        <f t="shared" si="8"/>
        <v>D</v>
      </c>
      <c r="F33" s="55" t="str">
        <f t="shared" si="8"/>
        <v>0</v>
      </c>
      <c r="G33" s="55" t="str">
        <f t="shared" si="8"/>
        <v>3</v>
      </c>
      <c r="H33" s="55" t="str">
        <f t="shared" si="8"/>
        <v>4</v>
      </c>
      <c r="I33" s="55" t="str">
        <f t="shared" si="8"/>
        <v>D</v>
      </c>
      <c r="J33" s="55" t="str">
        <f t="shared" si="8"/>
        <v>9</v>
      </c>
      <c r="K33" s="55" t="str">
        <f t="shared" si="8"/>
        <v>8</v>
      </c>
      <c r="L33" s="55" t="str">
        <f t="shared" si="8"/>
        <v>0</v>
      </c>
      <c r="M33" s="55" t="str">
        <f t="shared" si="8"/>
        <v>0</v>
      </c>
      <c r="N33" s="55" t="str">
        <f t="shared" si="8"/>
        <v/>
      </c>
      <c r="O33" s="55" t="str">
        <f t="shared" si="8"/>
        <v/>
      </c>
      <c r="P33" s="55" t="str">
        <f t="shared" si="8"/>
        <v/>
      </c>
      <c r="Q33" s="55" t="str">
        <f t="shared" si="8"/>
        <v/>
      </c>
      <c r="R33" s="55" t="str">
        <f t="shared" si="8"/>
        <v/>
      </c>
      <c r="S33" s="55" t="str">
        <f t="shared" si="8"/>
        <v/>
      </c>
      <c r="T33" s="55" t="str">
        <f t="shared" si="8"/>
        <v/>
      </c>
      <c r="U33" s="55" t="str">
        <f t="shared" si="8"/>
        <v/>
      </c>
      <c r="V33" s="55" t="str">
        <f t="shared" si="8"/>
        <v/>
      </c>
      <c r="W33" s="55" t="str">
        <f t="shared" si="8"/>
        <v/>
      </c>
      <c r="X33" s="55" t="str">
        <f t="shared" si="8"/>
        <v/>
      </c>
      <c r="Y33" s="55" t="str">
        <f t="shared" si="8"/>
        <v/>
      </c>
      <c r="Z33" s="55" t="str">
        <f t="shared" si="8"/>
        <v/>
      </c>
      <c r="AA33" s="55" t="str">
        <f t="shared" si="8"/>
        <v/>
      </c>
      <c r="AB33" s="55" t="str">
        <f t="shared" si="8"/>
        <v/>
      </c>
      <c r="AC33" s="55" t="str">
        <f t="shared" si="8"/>
        <v/>
      </c>
      <c r="AD33" s="55" t="str">
        <f t="shared" si="8"/>
        <v/>
      </c>
      <c r="AE33" s="55" t="str">
        <f t="shared" si="8"/>
        <v/>
      </c>
      <c r="AF33" s="55" t="str">
        <f t="shared" si="8"/>
        <v/>
      </c>
      <c r="AG33" s="55" t="str">
        <f t="shared" si="8"/>
        <v/>
      </c>
      <c r="AH33" s="55" t="str">
        <f t="shared" si="8"/>
        <v/>
      </c>
      <c r="AI33" s="55" t="str">
        <f t="shared" si="8"/>
        <v/>
      </c>
      <c r="AJ33" s="55" t="str">
        <f t="shared" si="8"/>
        <v/>
      </c>
      <c r="AK33" s="55" t="str">
        <f t="shared" si="8"/>
        <v/>
      </c>
    </row>
    <row r="34" spans="1:37" x14ac:dyDescent="0.25">
      <c r="A34" s="5" t="s">
        <v>61</v>
      </c>
      <c r="B34" s="54" t="str">
        <f t="shared" ref="B34:AK34" si="9">HEX2BIN(B33,4)</f>
        <v>0000</v>
      </c>
      <c r="C34" s="54" t="str">
        <f t="shared" si="9"/>
        <v>1000</v>
      </c>
      <c r="D34" s="54" t="str">
        <f t="shared" si="9"/>
        <v>0100</v>
      </c>
      <c r="E34" s="54" t="str">
        <f t="shared" si="9"/>
        <v>1101</v>
      </c>
      <c r="F34" s="54" t="str">
        <f t="shared" si="9"/>
        <v>0000</v>
      </c>
      <c r="G34" s="54" t="str">
        <f t="shared" si="9"/>
        <v>0011</v>
      </c>
      <c r="H34" s="54" t="str">
        <f t="shared" si="9"/>
        <v>0100</v>
      </c>
      <c r="I34" s="54" t="str">
        <f t="shared" si="9"/>
        <v>1101</v>
      </c>
      <c r="J34" s="54" t="str">
        <f t="shared" si="9"/>
        <v>1001</v>
      </c>
      <c r="K34" s="54" t="str">
        <f t="shared" si="9"/>
        <v>1000</v>
      </c>
      <c r="L34" s="54" t="str">
        <f t="shared" si="9"/>
        <v>0000</v>
      </c>
      <c r="M34" s="54" t="str">
        <f t="shared" si="9"/>
        <v>0000</v>
      </c>
      <c r="N34" s="54" t="str">
        <f t="shared" si="9"/>
        <v>0000</v>
      </c>
      <c r="O34" s="54" t="str">
        <f t="shared" si="9"/>
        <v>0000</v>
      </c>
      <c r="P34" s="54" t="str">
        <f t="shared" si="9"/>
        <v>0000</v>
      </c>
      <c r="Q34" s="54" t="str">
        <f t="shared" si="9"/>
        <v>0000</v>
      </c>
      <c r="R34" s="54" t="str">
        <f t="shared" si="9"/>
        <v>0000</v>
      </c>
      <c r="S34" s="54" t="str">
        <f t="shared" si="9"/>
        <v>0000</v>
      </c>
      <c r="T34" s="54" t="str">
        <f t="shared" si="9"/>
        <v>0000</v>
      </c>
      <c r="U34" s="54" t="str">
        <f t="shared" si="9"/>
        <v>0000</v>
      </c>
      <c r="V34" s="54" t="str">
        <f t="shared" si="9"/>
        <v>0000</v>
      </c>
      <c r="W34" s="54" t="str">
        <f t="shared" si="9"/>
        <v>0000</v>
      </c>
      <c r="X34" s="54" t="str">
        <f t="shared" si="9"/>
        <v>0000</v>
      </c>
      <c r="Y34" s="54" t="str">
        <f t="shared" si="9"/>
        <v>0000</v>
      </c>
      <c r="Z34" s="54" t="str">
        <f t="shared" si="9"/>
        <v>0000</v>
      </c>
      <c r="AA34" s="54" t="str">
        <f t="shared" si="9"/>
        <v>0000</v>
      </c>
      <c r="AB34" s="54" t="str">
        <f t="shared" si="9"/>
        <v>0000</v>
      </c>
      <c r="AC34" s="54" t="str">
        <f t="shared" si="9"/>
        <v>0000</v>
      </c>
      <c r="AD34" s="54" t="str">
        <f t="shared" si="9"/>
        <v>0000</v>
      </c>
      <c r="AE34" s="54" t="str">
        <f t="shared" si="9"/>
        <v>0000</v>
      </c>
      <c r="AF34" s="54" t="str">
        <f t="shared" si="9"/>
        <v>0000</v>
      </c>
      <c r="AG34" s="54" t="str">
        <f t="shared" si="9"/>
        <v>0000</v>
      </c>
      <c r="AH34" s="54" t="str">
        <f t="shared" si="9"/>
        <v>0000</v>
      </c>
      <c r="AI34" s="54" t="str">
        <f t="shared" si="9"/>
        <v>0000</v>
      </c>
      <c r="AJ34" s="54" t="str">
        <f t="shared" si="9"/>
        <v>0000</v>
      </c>
      <c r="AK34" s="54" t="str">
        <f t="shared" si="9"/>
        <v>0000</v>
      </c>
    </row>
    <row r="35" spans="1:37" x14ac:dyDescent="0.25">
      <c r="B35" s="1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37" x14ac:dyDescent="0.25">
      <c r="A36" s="77" t="s">
        <v>62</v>
      </c>
      <c r="B36" s="77"/>
      <c r="C36" s="78" t="s">
        <v>63</v>
      </c>
      <c r="D36" s="78"/>
      <c r="E36" s="78"/>
      <c r="F36" s="79" t="s">
        <v>64</v>
      </c>
      <c r="G36" s="79"/>
      <c r="H36" s="78" t="s">
        <v>65</v>
      </c>
      <c r="I36" s="78"/>
      <c r="J36" s="78"/>
      <c r="K36" s="78"/>
      <c r="L36" s="78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</sheetData>
  <mergeCells count="14">
    <mergeCell ref="A36:B36"/>
    <mergeCell ref="C36:E36"/>
    <mergeCell ref="F36:G36"/>
    <mergeCell ref="H36:L36"/>
    <mergeCell ref="A23:L23"/>
    <mergeCell ref="A25:L25"/>
    <mergeCell ref="A27:L27"/>
    <mergeCell ref="A29:L29"/>
    <mergeCell ref="A31:Y31"/>
    <mergeCell ref="A1:Y1"/>
    <mergeCell ref="A2:M2"/>
    <mergeCell ref="A3:L3"/>
    <mergeCell ref="B5:O5"/>
    <mergeCell ref="A22:L22"/>
  </mergeCells>
  <hyperlinks>
    <hyperlink ref="C36" r:id="rId1" xr:uid="{00000000-0004-0000-0200-000000000000}"/>
    <hyperlink ref="H36" r:id="rId2" xr:uid="{00000000-0004-0000-0200-000001000000}"/>
  </hyperlinks>
  <pageMargins left="0.25" right="0.25" top="0.75" bottom="0.75" header="0.511811023622047" footer="0.511811023622047"/>
  <pageSetup paperSize="9" fitToHeight="0" orientation="landscape" horizontalDpi="300" verticalDpi="30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2"/>
  <sheetViews>
    <sheetView zoomScaleNormal="10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3.2851562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71" t="s">
        <v>4</v>
      </c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25" x14ac:dyDescent="0.25">
      <c r="A5" s="2" t="s">
        <v>5</v>
      </c>
      <c r="B5" s="72" t="str">
        <f>CONCATENATE(B40,C40,D40,E40,F40,G40,H40,I40,J40,K40,L40,M40,N40,O40,P40,Q40,R40,S40,T40,U40,V40,W40,X40,Y40,Z40,AA40,AB40,AC40,AD40,AE40,AF40,AG40,AH40,AI40,AJ40,AK40)</f>
        <v>001010100110001000011001101100101100100001001111111111001001010111101001011000110010001100011000101011111001111100000000000000000000000000000000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9</v>
      </c>
      <c r="D6" s="11">
        <f t="shared" si="0"/>
        <v>10</v>
      </c>
      <c r="E6" s="11">
        <f t="shared" si="0"/>
        <v>22</v>
      </c>
      <c r="F6" s="11">
        <f t="shared" si="0"/>
        <v>31</v>
      </c>
      <c r="G6" s="11">
        <f t="shared" si="0"/>
        <v>39</v>
      </c>
      <c r="H6" s="11">
        <f t="shared" si="0"/>
        <v>48</v>
      </c>
      <c r="I6" s="11">
        <f t="shared" si="0"/>
        <v>56</v>
      </c>
      <c r="J6" s="11">
        <f t="shared" si="0"/>
        <v>65</v>
      </c>
      <c r="K6" s="11">
        <f t="shared" si="0"/>
        <v>74</v>
      </c>
      <c r="L6" s="11">
        <f t="shared" si="0"/>
        <v>82</v>
      </c>
      <c r="M6" s="11">
        <f t="shared" si="0"/>
        <v>89</v>
      </c>
      <c r="N6" s="11">
        <f t="shared" si="0"/>
        <v>90</v>
      </c>
      <c r="O6" s="11">
        <f t="shared" si="0"/>
        <v>97</v>
      </c>
      <c r="P6" s="12"/>
    </row>
    <row r="7" spans="1:25" x14ac:dyDescent="0.25">
      <c r="A7" s="2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6" t="s">
        <v>16</v>
      </c>
      <c r="K7" s="15" t="s">
        <v>17</v>
      </c>
      <c r="L7" s="15" t="s">
        <v>20</v>
      </c>
      <c r="M7" s="14" t="s">
        <v>21</v>
      </c>
      <c r="N7" s="17" t="s">
        <v>22</v>
      </c>
      <c r="O7" s="14"/>
      <c r="P7" s="12"/>
    </row>
    <row r="8" spans="1:25" x14ac:dyDescent="0.25">
      <c r="A8" s="2" t="s">
        <v>23</v>
      </c>
      <c r="B8" s="18" t="str">
        <f t="shared" ref="B8:O8" si="1">MID($B5,B6,B13)</f>
        <v>00101010</v>
      </c>
      <c r="C8" s="18" t="str">
        <f t="shared" si="1"/>
        <v>0</v>
      </c>
      <c r="D8" s="18" t="str">
        <f t="shared" si="1"/>
        <v>110001000011</v>
      </c>
      <c r="E8" s="18" t="str">
        <f t="shared" si="1"/>
        <v>001101100</v>
      </c>
      <c r="F8" s="18" t="str">
        <f t="shared" si="1"/>
        <v>10110010</v>
      </c>
      <c r="G8" s="18" t="str">
        <f t="shared" si="1"/>
        <v>000100111</v>
      </c>
      <c r="H8" s="18" t="str">
        <f t="shared" si="1"/>
        <v>11111110</v>
      </c>
      <c r="I8" s="18" t="str">
        <f t="shared" si="1"/>
        <v>010010101</v>
      </c>
      <c r="J8" s="18" t="str">
        <f t="shared" si="1"/>
        <v>111010010</v>
      </c>
      <c r="K8" s="18" t="str">
        <f t="shared" si="1"/>
        <v>11000110</v>
      </c>
      <c r="L8" s="18" t="str">
        <f t="shared" si="1"/>
        <v>0100011</v>
      </c>
      <c r="M8" s="18" t="str">
        <f t="shared" si="1"/>
        <v>0</v>
      </c>
      <c r="N8" s="18" t="str">
        <f t="shared" si="1"/>
        <v>0011000</v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N9" ca="1" si="2">SUMPRODUCT(--MID(B8,LEN(B8)+1-ROW(INDIRECT("1:"&amp;LEN(B8))),1),(2^(ROW(INDIRECT("1:"&amp;LEN(B8)))-1)))</f>
        <v>42</v>
      </c>
      <c r="C9" s="18">
        <f t="shared" ca="1" si="2"/>
        <v>0</v>
      </c>
      <c r="D9" s="18">
        <f t="shared" ca="1" si="2"/>
        <v>3139</v>
      </c>
      <c r="E9" s="18">
        <f t="shared" ca="1" si="2"/>
        <v>108</v>
      </c>
      <c r="F9" s="18">
        <f t="shared" ca="1" si="2"/>
        <v>178</v>
      </c>
      <c r="G9" s="18">
        <f t="shared" ca="1" si="2"/>
        <v>39</v>
      </c>
      <c r="H9" s="18">
        <f t="shared" ca="1" si="2"/>
        <v>254</v>
      </c>
      <c r="I9" s="18">
        <f t="shared" ca="1" si="2"/>
        <v>149</v>
      </c>
      <c r="J9" s="18">
        <f t="shared" ca="1" si="2"/>
        <v>466</v>
      </c>
      <c r="K9" s="18">
        <f t="shared" ca="1" si="2"/>
        <v>198</v>
      </c>
      <c r="L9" s="18">
        <f t="shared" ca="1" si="2"/>
        <v>35</v>
      </c>
      <c r="M9" s="18">
        <f t="shared" ca="1" si="2"/>
        <v>0</v>
      </c>
      <c r="N9" s="18">
        <f t="shared" ca="1" si="2"/>
        <v>24</v>
      </c>
      <c r="O9" s="18"/>
      <c r="P9" s="12"/>
    </row>
    <row r="10" spans="1:25" x14ac:dyDescent="0.25">
      <c r="A10" s="19" t="s">
        <v>25</v>
      </c>
      <c r="B10" s="20">
        <f ca="1">B9</f>
        <v>42</v>
      </c>
      <c r="C10" s="21">
        <f ca="1">IF(MOD(B10,10)&lt;=4,MOD(B10,10)*C12+C15,MOD(B10,10)*C12+C15-1)</f>
        <v>3.4000000000000004</v>
      </c>
      <c r="D10" s="20">
        <f t="shared" ref="D10:O10" ca="1" si="3">D9*D12+D15</f>
        <v>62.78</v>
      </c>
      <c r="E10" s="20">
        <f t="shared" ca="1" si="3"/>
        <v>10.8</v>
      </c>
      <c r="F10" s="20">
        <f t="shared" ca="1" si="3"/>
        <v>17.8</v>
      </c>
      <c r="G10" s="20">
        <f t="shared" ca="1" si="3"/>
        <v>3.9000000000000004</v>
      </c>
      <c r="H10" s="20">
        <f t="shared" ca="1" si="3"/>
        <v>25.400000000000002</v>
      </c>
      <c r="I10" s="20">
        <f t="shared" ca="1" si="3"/>
        <v>149</v>
      </c>
      <c r="J10" s="20">
        <f t="shared" ca="1" si="3"/>
        <v>466</v>
      </c>
      <c r="K10" s="20">
        <f t="shared" ca="1" si="3"/>
        <v>198</v>
      </c>
      <c r="L10" s="20">
        <f t="shared" ca="1" si="3"/>
        <v>175</v>
      </c>
      <c r="M10" s="20">
        <f t="shared" ca="1" si="3"/>
        <v>0</v>
      </c>
      <c r="N10" s="20">
        <f t="shared" ca="1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29</v>
      </c>
      <c r="D11" s="24" t="s">
        <v>30</v>
      </c>
      <c r="E11" s="24" t="s">
        <v>30</v>
      </c>
      <c r="F11" s="24" t="s">
        <v>30</v>
      </c>
      <c r="G11" s="24" t="s">
        <v>30</v>
      </c>
      <c r="H11" s="24" t="s">
        <v>30</v>
      </c>
      <c r="I11" s="24" t="s">
        <v>31</v>
      </c>
      <c r="J11" s="24" t="s">
        <v>31</v>
      </c>
      <c r="K11" s="24" t="s">
        <v>31</v>
      </c>
      <c r="L11" s="24" t="s">
        <v>33</v>
      </c>
      <c r="M11" s="25" t="s">
        <v>34</v>
      </c>
      <c r="N11" s="24" t="s">
        <v>34</v>
      </c>
      <c r="O11" s="25" t="s">
        <v>34</v>
      </c>
      <c r="P11" s="26"/>
    </row>
    <row r="12" spans="1:25" x14ac:dyDescent="0.25">
      <c r="A12" s="27" t="s">
        <v>35</v>
      </c>
      <c r="B12" s="28">
        <v>1</v>
      </c>
      <c r="C12" s="28">
        <v>0.1</v>
      </c>
      <c r="D12" s="29">
        <v>0.02</v>
      </c>
      <c r="E12" s="30">
        <v>0.1</v>
      </c>
      <c r="F12" s="30">
        <v>0.1</v>
      </c>
      <c r="G12" s="30">
        <v>0.1</v>
      </c>
      <c r="H12" s="30">
        <v>0.1</v>
      </c>
      <c r="I12" s="28">
        <v>1</v>
      </c>
      <c r="J12" s="28">
        <v>1</v>
      </c>
      <c r="K12" s="28">
        <v>1</v>
      </c>
      <c r="L12" s="28">
        <v>5</v>
      </c>
      <c r="M12" s="28">
        <v>1</v>
      </c>
      <c r="N12" s="28">
        <v>0</v>
      </c>
      <c r="O12" s="28">
        <v>1</v>
      </c>
      <c r="P12" s="31"/>
    </row>
    <row r="13" spans="1:25" s="1" customFormat="1" x14ac:dyDescent="0.25">
      <c r="A13" s="32" t="s">
        <v>36</v>
      </c>
      <c r="B13" s="33">
        <v>8</v>
      </c>
      <c r="C13" s="34">
        <v>1</v>
      </c>
      <c r="D13" s="34">
        <v>12</v>
      </c>
      <c r="E13" s="34">
        <v>9</v>
      </c>
      <c r="F13" s="34">
        <v>8</v>
      </c>
      <c r="G13" s="34">
        <v>9</v>
      </c>
      <c r="H13" s="34">
        <v>8</v>
      </c>
      <c r="I13" s="34">
        <v>9</v>
      </c>
      <c r="J13" s="34">
        <v>9</v>
      </c>
      <c r="K13" s="34">
        <v>8</v>
      </c>
      <c r="L13" s="34">
        <v>7</v>
      </c>
      <c r="M13" s="34">
        <v>1</v>
      </c>
      <c r="N13" s="35">
        <v>7</v>
      </c>
      <c r="O13" s="35">
        <v>0</v>
      </c>
      <c r="P13" s="34">
        <f>SUM(B13:O13)</f>
        <v>96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256</v>
      </c>
      <c r="C14" s="38">
        <f t="shared" si="4"/>
        <v>2</v>
      </c>
      <c r="D14" s="38">
        <f t="shared" si="4"/>
        <v>4096</v>
      </c>
      <c r="E14" s="38">
        <f t="shared" si="4"/>
        <v>512</v>
      </c>
      <c r="F14" s="38">
        <f t="shared" si="4"/>
        <v>256</v>
      </c>
      <c r="G14" s="38">
        <f t="shared" si="4"/>
        <v>512</v>
      </c>
      <c r="H14" s="38">
        <f t="shared" si="4"/>
        <v>256</v>
      </c>
      <c r="I14" s="38">
        <f t="shared" si="4"/>
        <v>512</v>
      </c>
      <c r="J14" s="38">
        <f t="shared" si="4"/>
        <v>512</v>
      </c>
      <c r="K14" s="38">
        <f t="shared" si="4"/>
        <v>256</v>
      </c>
      <c r="L14" s="38">
        <f t="shared" si="4"/>
        <v>128</v>
      </c>
      <c r="M14" s="38">
        <f t="shared" si="4"/>
        <v>2</v>
      </c>
      <c r="N14" s="38">
        <f t="shared" si="4"/>
        <v>128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3.2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255</v>
      </c>
      <c r="C16" s="42">
        <f t="shared" si="5"/>
        <v>3.3000000000000003</v>
      </c>
      <c r="D16" s="42">
        <f t="shared" si="5"/>
        <v>81.900000000000006</v>
      </c>
      <c r="E16" s="42">
        <f t="shared" si="5"/>
        <v>51.1</v>
      </c>
      <c r="F16" s="42">
        <f t="shared" si="5"/>
        <v>25.5</v>
      </c>
      <c r="G16" s="42">
        <f t="shared" si="5"/>
        <v>51.1</v>
      </c>
      <c r="H16" s="42">
        <f t="shared" si="5"/>
        <v>25.5</v>
      </c>
      <c r="I16" s="42">
        <f t="shared" si="5"/>
        <v>511</v>
      </c>
      <c r="J16" s="42">
        <f t="shared" si="5"/>
        <v>511</v>
      </c>
      <c r="K16" s="42">
        <f t="shared" si="5"/>
        <v>255</v>
      </c>
      <c r="L16" s="42">
        <f t="shared" si="5"/>
        <v>635</v>
      </c>
      <c r="M16" s="42">
        <f t="shared" si="5"/>
        <v>1</v>
      </c>
      <c r="N16" s="42">
        <f t="shared" si="5"/>
        <v>0</v>
      </c>
      <c r="O16" s="42">
        <f t="shared" si="5"/>
        <v>0</v>
      </c>
      <c r="P16" s="39"/>
    </row>
    <row r="17" spans="1:25" x14ac:dyDescent="0.25">
      <c r="A17" s="27" t="s">
        <v>40</v>
      </c>
      <c r="B17" s="28">
        <v>0</v>
      </c>
      <c r="C17" s="28">
        <v>3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1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25" x14ac:dyDescent="0.25">
      <c r="A18" s="43" t="s">
        <v>41</v>
      </c>
      <c r="B18" s="44">
        <v>3</v>
      </c>
      <c r="C18" s="45">
        <v>3.9</v>
      </c>
      <c r="D18" s="44">
        <v>80</v>
      </c>
      <c r="E18" s="44">
        <v>50</v>
      </c>
      <c r="F18" s="44">
        <v>25</v>
      </c>
      <c r="G18" s="44">
        <v>51</v>
      </c>
      <c r="H18" s="44">
        <v>25</v>
      </c>
      <c r="I18" s="44">
        <v>360</v>
      </c>
      <c r="J18" s="44">
        <v>360</v>
      </c>
      <c r="K18" s="44">
        <v>180</v>
      </c>
      <c r="L18" s="44">
        <v>0</v>
      </c>
      <c r="M18" s="44">
        <v>1</v>
      </c>
      <c r="N18" s="44">
        <v>0</v>
      </c>
      <c r="O18" s="44">
        <v>0</v>
      </c>
      <c r="P18" s="46">
        <f>8*Q18</f>
        <v>96</v>
      </c>
      <c r="Q18" s="47">
        <v>12</v>
      </c>
    </row>
    <row r="19" spans="1:25" x14ac:dyDescent="0.25">
      <c r="A19" s="48" t="s">
        <v>42</v>
      </c>
      <c r="B19" s="48" t="str">
        <f>IF(B16&gt;=B18,"OK","ERROR")</f>
        <v>OK</v>
      </c>
      <c r="C19" s="48" t="str">
        <f>IF(C16&lt;=C18,"OK","ERROR")</f>
        <v>OK</v>
      </c>
      <c r="D19" s="48" t="str">
        <f t="shared" ref="D19:O19" si="6">IF(D16&gt;=D18,"OK","ERROR")</f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25" x14ac:dyDescent="0.25">
      <c r="A20" s="50" t="s">
        <v>43</v>
      </c>
      <c r="B20" s="50">
        <f ca="1">B10</f>
        <v>42</v>
      </c>
      <c r="C20" s="50">
        <f ca="1">C10</f>
        <v>3.4000000000000004</v>
      </c>
      <c r="D20" s="50">
        <f ca="1">D10</f>
        <v>62.78</v>
      </c>
      <c r="E20" s="50">
        <f ca="1">D20+E10</f>
        <v>73.58</v>
      </c>
      <c r="F20" s="50">
        <f ca="1">E20+F10</f>
        <v>91.38</v>
      </c>
      <c r="G20" s="50">
        <f t="shared" ref="G20:O20" ca="1" si="7">G10</f>
        <v>3.9000000000000004</v>
      </c>
      <c r="H20" s="50">
        <f t="shared" ca="1" si="7"/>
        <v>25.400000000000002</v>
      </c>
      <c r="I20" s="50">
        <f t="shared" ca="1" si="7"/>
        <v>149</v>
      </c>
      <c r="J20" s="50">
        <f t="shared" ca="1" si="7"/>
        <v>466</v>
      </c>
      <c r="K20" s="50">
        <f t="shared" ca="1" si="7"/>
        <v>198</v>
      </c>
      <c r="L20" s="50">
        <f t="shared" ca="1" si="7"/>
        <v>175</v>
      </c>
      <c r="M20" s="50">
        <f t="shared" ca="1" si="7"/>
        <v>0</v>
      </c>
      <c r="N20" s="50">
        <f t="shared" ca="1" si="7"/>
        <v>0</v>
      </c>
      <c r="O20" s="50">
        <f t="shared" si="7"/>
        <v>0</v>
      </c>
    </row>
    <row r="21" spans="1:25" x14ac:dyDescent="0.25">
      <c r="A21" s="73" t="s">
        <v>44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25" x14ac:dyDescent="0.25">
      <c r="A22" s="4" t="s">
        <v>45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spans="1:25" s="52" customFormat="1" ht="15" customHeight="1" x14ac:dyDescent="0.25">
      <c r="A23" s="74" t="s">
        <v>46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 t="s">
        <v>66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 spans="1:25" s="52" customFormat="1" ht="15" customHeight="1" x14ac:dyDescent="0.25">
      <c r="A24" s="74" t="s">
        <v>47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spans="1:25" s="52" customFormat="1" ht="15" customHeight="1" x14ac:dyDescent="0.25">
      <c r="A25" s="74" t="s">
        <v>48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1:25" s="52" customFormat="1" ht="15" customHeight="1" x14ac:dyDescent="0.25">
      <c r="A26" s="3" t="s">
        <v>49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1:25" s="52" customFormat="1" ht="15" customHeight="1" x14ac:dyDescent="0.25">
      <c r="A27" s="3" t="s">
        <v>50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1:25" s="52" customFormat="1" ht="15" customHeight="1" x14ac:dyDescent="0.25">
      <c r="A28" s="3" t="s">
        <v>51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1:25" s="52" customFormat="1" ht="15" customHeight="1" x14ac:dyDescent="0.25">
      <c r="A29" s="3" t="s">
        <v>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1:25" s="52" customFormat="1" ht="15" customHeight="1" x14ac:dyDescent="0.25">
      <c r="A30" s="3" t="s">
        <v>53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1:25" s="52" customFormat="1" x14ac:dyDescent="0.25">
      <c r="A31" s="3" t="s">
        <v>54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25" s="52" customFormat="1" x14ac:dyDescent="0.25">
      <c r="A32" s="3" t="s">
        <v>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37" s="52" customFormat="1" x14ac:dyDescent="0.25">
      <c r="A33" s="70" t="s">
        <v>56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</row>
    <row r="34" spans="1:37" s="52" customFormat="1" x14ac:dyDescent="0.25">
      <c r="A34" s="75" t="s">
        <v>57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</row>
    <row r="35" spans="1:37" s="52" customForma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</row>
    <row r="36" spans="1:37" x14ac:dyDescent="0.25">
      <c r="B36" s="1"/>
      <c r="C36" s="53"/>
      <c r="E36" s="53"/>
      <c r="F36" s="53"/>
      <c r="G36" s="53"/>
      <c r="I36" s="53"/>
      <c r="J36" s="53"/>
      <c r="K36" s="53"/>
      <c r="L36" s="53"/>
      <c r="M36" s="53"/>
      <c r="N36" s="53"/>
      <c r="O36" s="53"/>
      <c r="P36" s="53"/>
      <c r="Q36" s="53"/>
      <c r="R36" s="6"/>
    </row>
    <row r="37" spans="1:37" x14ac:dyDescent="0.25">
      <c r="A37" s="76" t="s">
        <v>58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1:37" x14ac:dyDescent="0.25">
      <c r="A38" s="5" t="s">
        <v>59</v>
      </c>
      <c r="B38" s="54">
        <v>1</v>
      </c>
      <c r="C38" s="54">
        <v>2</v>
      </c>
      <c r="D38" s="54">
        <v>3</v>
      </c>
      <c r="E38" s="54">
        <v>4</v>
      </c>
      <c r="F38" s="54">
        <v>5</v>
      </c>
      <c r="G38" s="54">
        <v>6</v>
      </c>
      <c r="H38" s="54">
        <v>7</v>
      </c>
      <c r="I38" s="54">
        <v>8</v>
      </c>
      <c r="J38" s="54">
        <v>9</v>
      </c>
      <c r="K38" s="54">
        <v>10</v>
      </c>
      <c r="L38" s="54">
        <v>11</v>
      </c>
      <c r="M38" s="54">
        <v>12</v>
      </c>
      <c r="N38" s="54">
        <v>13</v>
      </c>
      <c r="O38" s="54">
        <v>14</v>
      </c>
      <c r="P38" s="54">
        <v>15</v>
      </c>
      <c r="Q38" s="54">
        <v>16</v>
      </c>
      <c r="R38" s="54">
        <v>17</v>
      </c>
      <c r="S38" s="54">
        <v>18</v>
      </c>
      <c r="T38" s="54">
        <v>19</v>
      </c>
      <c r="U38" s="54">
        <v>20</v>
      </c>
      <c r="V38" s="54">
        <v>21</v>
      </c>
      <c r="W38" s="54">
        <v>22</v>
      </c>
      <c r="X38" s="54">
        <v>23</v>
      </c>
      <c r="Y38" s="54">
        <v>24</v>
      </c>
      <c r="Z38" s="54">
        <v>25</v>
      </c>
      <c r="AA38" s="54">
        <v>26</v>
      </c>
      <c r="AB38" s="54">
        <v>27</v>
      </c>
      <c r="AC38" s="54">
        <v>28</v>
      </c>
      <c r="AD38" s="54">
        <v>29</v>
      </c>
      <c r="AE38" s="54">
        <v>30</v>
      </c>
      <c r="AF38" s="54">
        <v>31</v>
      </c>
      <c r="AG38" s="54">
        <v>32</v>
      </c>
      <c r="AH38" s="54">
        <v>33</v>
      </c>
      <c r="AI38" s="54">
        <v>34</v>
      </c>
      <c r="AJ38" s="54">
        <v>35</v>
      </c>
      <c r="AK38" s="54">
        <v>36</v>
      </c>
    </row>
    <row r="39" spans="1:37" x14ac:dyDescent="0.25">
      <c r="A39" s="5" t="s">
        <v>60</v>
      </c>
      <c r="B39" s="55" t="str">
        <f t="shared" ref="B39:AK39" si="8">MID($B4,B38,1)</f>
        <v>2</v>
      </c>
      <c r="C39" s="55" t="str">
        <f t="shared" si="8"/>
        <v>A</v>
      </c>
      <c r="D39" s="55" t="str">
        <f t="shared" si="8"/>
        <v>6</v>
      </c>
      <c r="E39" s="55" t="str">
        <f t="shared" si="8"/>
        <v>2</v>
      </c>
      <c r="F39" s="55" t="str">
        <f t="shared" si="8"/>
        <v>1</v>
      </c>
      <c r="G39" s="55" t="str">
        <f t="shared" si="8"/>
        <v>9</v>
      </c>
      <c r="H39" s="55" t="str">
        <f t="shared" si="8"/>
        <v>B</v>
      </c>
      <c r="I39" s="55" t="str">
        <f t="shared" si="8"/>
        <v>2</v>
      </c>
      <c r="J39" s="55" t="str">
        <f t="shared" si="8"/>
        <v>C</v>
      </c>
      <c r="K39" s="55" t="str">
        <f t="shared" si="8"/>
        <v>8</v>
      </c>
      <c r="L39" s="55" t="str">
        <f t="shared" si="8"/>
        <v>4</v>
      </c>
      <c r="M39" s="55" t="str">
        <f t="shared" si="8"/>
        <v>F</v>
      </c>
      <c r="N39" s="55" t="str">
        <f t="shared" si="8"/>
        <v>F</v>
      </c>
      <c r="O39" s="55" t="str">
        <f t="shared" si="8"/>
        <v>C</v>
      </c>
      <c r="P39" s="55" t="str">
        <f t="shared" si="8"/>
        <v>9</v>
      </c>
      <c r="Q39" s="55" t="str">
        <f t="shared" si="8"/>
        <v>5</v>
      </c>
      <c r="R39" s="55" t="str">
        <f t="shared" si="8"/>
        <v>E</v>
      </c>
      <c r="S39" s="55" t="str">
        <f t="shared" si="8"/>
        <v>9</v>
      </c>
      <c r="T39" s="55" t="str">
        <f t="shared" si="8"/>
        <v>6</v>
      </c>
      <c r="U39" s="55" t="str">
        <f t="shared" si="8"/>
        <v>3</v>
      </c>
      <c r="V39" s="55" t="str">
        <f t="shared" si="8"/>
        <v>2</v>
      </c>
      <c r="W39" s="55" t="str">
        <f t="shared" si="8"/>
        <v>3</v>
      </c>
      <c r="X39" s="55" t="str">
        <f t="shared" si="8"/>
        <v>1</v>
      </c>
      <c r="Y39" s="55" t="str">
        <f t="shared" si="8"/>
        <v>8</v>
      </c>
      <c r="Z39" s="55" t="str">
        <f t="shared" si="8"/>
        <v>A</v>
      </c>
      <c r="AA39" s="55" t="str">
        <f t="shared" si="8"/>
        <v>F</v>
      </c>
      <c r="AB39" s="55" t="str">
        <f t="shared" si="8"/>
        <v>9</v>
      </c>
      <c r="AC39" s="55" t="str">
        <f t="shared" si="8"/>
        <v>F</v>
      </c>
      <c r="AD39" s="55" t="str">
        <f t="shared" si="8"/>
        <v/>
      </c>
      <c r="AE39" s="55" t="str">
        <f t="shared" si="8"/>
        <v/>
      </c>
      <c r="AF39" s="55" t="str">
        <f t="shared" si="8"/>
        <v/>
      </c>
      <c r="AG39" s="55" t="str">
        <f t="shared" si="8"/>
        <v/>
      </c>
      <c r="AH39" s="55" t="str">
        <f t="shared" si="8"/>
        <v/>
      </c>
      <c r="AI39" s="55" t="str">
        <f t="shared" si="8"/>
        <v/>
      </c>
      <c r="AJ39" s="55" t="str">
        <f t="shared" si="8"/>
        <v/>
      </c>
      <c r="AK39" s="55" t="str">
        <f t="shared" si="8"/>
        <v/>
      </c>
    </row>
    <row r="40" spans="1:37" x14ac:dyDescent="0.25">
      <c r="A40" s="5" t="s">
        <v>61</v>
      </c>
      <c r="B40" s="54" t="str">
        <f t="shared" ref="B40:AK40" si="9">HEX2BIN(B39,4)</f>
        <v>0010</v>
      </c>
      <c r="C40" s="54" t="str">
        <f t="shared" si="9"/>
        <v>1010</v>
      </c>
      <c r="D40" s="54" t="str">
        <f t="shared" si="9"/>
        <v>0110</v>
      </c>
      <c r="E40" s="54" t="str">
        <f t="shared" si="9"/>
        <v>0010</v>
      </c>
      <c r="F40" s="54" t="str">
        <f t="shared" si="9"/>
        <v>0001</v>
      </c>
      <c r="G40" s="54" t="str">
        <f t="shared" si="9"/>
        <v>1001</v>
      </c>
      <c r="H40" s="54" t="str">
        <f t="shared" si="9"/>
        <v>1011</v>
      </c>
      <c r="I40" s="54" t="str">
        <f t="shared" si="9"/>
        <v>0010</v>
      </c>
      <c r="J40" s="54" t="str">
        <f t="shared" si="9"/>
        <v>1100</v>
      </c>
      <c r="K40" s="54" t="str">
        <f t="shared" si="9"/>
        <v>1000</v>
      </c>
      <c r="L40" s="54" t="str">
        <f t="shared" si="9"/>
        <v>0100</v>
      </c>
      <c r="M40" s="54" t="str">
        <f t="shared" si="9"/>
        <v>1111</v>
      </c>
      <c r="N40" s="54" t="str">
        <f t="shared" si="9"/>
        <v>1111</v>
      </c>
      <c r="O40" s="54" t="str">
        <f t="shared" si="9"/>
        <v>1100</v>
      </c>
      <c r="P40" s="54" t="str">
        <f t="shared" si="9"/>
        <v>1001</v>
      </c>
      <c r="Q40" s="54" t="str">
        <f t="shared" si="9"/>
        <v>0101</v>
      </c>
      <c r="R40" s="54" t="str">
        <f t="shared" si="9"/>
        <v>1110</v>
      </c>
      <c r="S40" s="54" t="str">
        <f t="shared" si="9"/>
        <v>1001</v>
      </c>
      <c r="T40" s="54" t="str">
        <f t="shared" si="9"/>
        <v>0110</v>
      </c>
      <c r="U40" s="54" t="str">
        <f t="shared" si="9"/>
        <v>0011</v>
      </c>
      <c r="V40" s="54" t="str">
        <f t="shared" si="9"/>
        <v>0010</v>
      </c>
      <c r="W40" s="54" t="str">
        <f t="shared" si="9"/>
        <v>0011</v>
      </c>
      <c r="X40" s="54" t="str">
        <f t="shared" si="9"/>
        <v>0001</v>
      </c>
      <c r="Y40" s="54" t="str">
        <f t="shared" si="9"/>
        <v>1000</v>
      </c>
      <c r="Z40" s="54" t="str">
        <f t="shared" si="9"/>
        <v>1010</v>
      </c>
      <c r="AA40" s="54" t="str">
        <f t="shared" si="9"/>
        <v>1111</v>
      </c>
      <c r="AB40" s="54" t="str">
        <f t="shared" si="9"/>
        <v>1001</v>
      </c>
      <c r="AC40" s="54" t="str">
        <f t="shared" si="9"/>
        <v>1111</v>
      </c>
      <c r="AD40" s="54" t="str">
        <f t="shared" si="9"/>
        <v>0000</v>
      </c>
      <c r="AE40" s="54" t="str">
        <f t="shared" si="9"/>
        <v>0000</v>
      </c>
      <c r="AF40" s="54" t="str">
        <f t="shared" si="9"/>
        <v>0000</v>
      </c>
      <c r="AG40" s="54" t="str">
        <f t="shared" si="9"/>
        <v>0000</v>
      </c>
      <c r="AH40" s="54" t="str">
        <f t="shared" si="9"/>
        <v>0000</v>
      </c>
      <c r="AI40" s="54" t="str">
        <f t="shared" si="9"/>
        <v>0000</v>
      </c>
      <c r="AJ40" s="54" t="str">
        <f t="shared" si="9"/>
        <v>0000</v>
      </c>
      <c r="AK40" s="54" t="str">
        <f t="shared" si="9"/>
        <v>0000</v>
      </c>
    </row>
    <row r="41" spans="1:37" x14ac:dyDescent="0.25">
      <c r="B41" s="1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37" x14ac:dyDescent="0.25">
      <c r="A42" s="77" t="s">
        <v>62</v>
      </c>
      <c r="B42" s="77"/>
      <c r="C42" s="78" t="s">
        <v>63</v>
      </c>
      <c r="D42" s="78"/>
      <c r="E42" s="78"/>
      <c r="F42" s="79" t="s">
        <v>64</v>
      </c>
      <c r="G42" s="79"/>
      <c r="H42" s="78" t="s">
        <v>65</v>
      </c>
      <c r="I42" s="78"/>
      <c r="J42" s="78"/>
      <c r="K42" s="78"/>
      <c r="L42" s="78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</sheetData>
  <mergeCells count="18">
    <mergeCell ref="A33:L33"/>
    <mergeCell ref="A34:L34"/>
    <mergeCell ref="A35:L35"/>
    <mergeCell ref="A37:Y37"/>
    <mergeCell ref="A42:B42"/>
    <mergeCell ref="C42:E42"/>
    <mergeCell ref="F42:G42"/>
    <mergeCell ref="H42:L42"/>
    <mergeCell ref="A21:L21"/>
    <mergeCell ref="A23:L23"/>
    <mergeCell ref="M23:Y30"/>
    <mergeCell ref="A24:L24"/>
    <mergeCell ref="A25:L25"/>
    <mergeCell ref="A1:Y1"/>
    <mergeCell ref="A2:M2"/>
    <mergeCell ref="A3:L3"/>
    <mergeCell ref="B4:L4"/>
    <mergeCell ref="B5:O5"/>
  </mergeCells>
  <hyperlinks>
    <hyperlink ref="C42" r:id="rId1" xr:uid="{00000000-0004-0000-0100-000000000000}"/>
    <hyperlink ref="H42" r:id="rId2" xr:uid="{00000000-0004-0000-01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110</v>
      </c>
      <c r="D1" t="s">
        <v>111</v>
      </c>
      <c r="E1" t="s">
        <v>112</v>
      </c>
    </row>
    <row r="2" spans="3:5" x14ac:dyDescent="0.25">
      <c r="C2" t="s">
        <v>113</v>
      </c>
    </row>
    <row r="3" spans="3:5" x14ac:dyDescent="0.25">
      <c r="C3" t="s">
        <v>114</v>
      </c>
    </row>
    <row r="4" spans="3:5" x14ac:dyDescent="0.25">
      <c r="C4" t="s">
        <v>115</v>
      </c>
    </row>
    <row r="5" spans="3:5" x14ac:dyDescent="0.25">
      <c r="C5" t="s">
        <v>116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METAR LoRa MeteoWind</vt:lpstr>
      <vt:lpstr>MW0S service message</vt:lpstr>
      <vt:lpstr>MW1S service message</vt:lpstr>
      <vt:lpstr>MW2S service message</vt:lpstr>
      <vt:lpstr>LoRa MeteoWind Alarm 6byte</vt:lpstr>
      <vt:lpstr>1s+3sGUST LoRa MeteoWind 12byte</vt:lpstr>
      <vt:lpstr>_SSC</vt:lpstr>
      <vt:lpstr>'1s+3sGUST LoRa MeteoWind 12byte'!Print_Area</vt:lpstr>
      <vt:lpstr>'LoRa MeteoWind Alarm 6byte'!Print_Area</vt:lpstr>
      <vt:lpstr>'METAR LoRa MeteoWind'!Print_Area</vt:lpstr>
      <vt:lpstr>'MW0S service message'!Print_Area</vt:lpstr>
      <vt:lpstr>'MW1S service message'!Print_Area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3</cp:revision>
  <cp:lastPrinted>2020-01-21T13:35:26Z</cp:lastPrinted>
  <dcterms:created xsi:type="dcterms:W3CDTF">2017-11-13T06:59:09Z</dcterms:created>
  <dcterms:modified xsi:type="dcterms:W3CDTF">2025-04-26T13:17:58Z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