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vol\Desktop\"/>
    </mc:Choice>
  </mc:AlternateContent>
  <xr:revisionPtr revIDLastSave="0" documentId="13_ncr:1_{AD3B7826-1178-47EA-8E03-CAEA836AE3B0}" xr6:coauthVersionLast="47" xr6:coauthVersionMax="47" xr10:uidLastSave="{00000000-0000-0000-0000-000000000000}"/>
  <bookViews>
    <workbookView xWindow="19090" yWindow="-110" windowWidth="38620" windowHeight="21100" tabRatio="579" xr2:uid="{00000000-000D-0000-FFFF-FFFF00000000}"/>
  </bookViews>
  <sheets>
    <sheet name="LoRa MeteoAG 13B (index)" sheetId="4" r:id="rId1"/>
    <sheet name="AG0S Service Msg 12B message" sheetId="6" r:id="rId2"/>
    <sheet name="AG1S Service Msg 12B message" sheetId="7" r:id="rId3"/>
    <sheet name="_SSC" sheetId="2" state="veryHidden" r:id="rId4"/>
  </sheets>
  <definedNames>
    <definedName name="_xlnm.Print_Area" localSheetId="1">'AG0S Service Msg 12B message'!$A$1:$O$40</definedName>
    <definedName name="_xlnm.Print_Area" localSheetId="2">'AG1S Service Msg 12B message'!$A$1:$O$40</definedName>
    <definedName name="_xlnm.Print_Area" localSheetId="0">'LoRa MeteoAG 13B (index)'!$A$1:$M$1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7" i="7" l="1"/>
  <c r="AK38" i="7" s="1"/>
  <c r="AJ37" i="7"/>
  <c r="AJ38" i="7" s="1"/>
  <c r="AI37" i="7"/>
  <c r="AI38" i="7" s="1"/>
  <c r="AH37" i="7"/>
  <c r="AH38" i="7" s="1"/>
  <c r="AG37" i="7"/>
  <c r="AG38" i="7" s="1"/>
  <c r="AF37" i="7"/>
  <c r="AF38" i="7" s="1"/>
  <c r="AE37" i="7"/>
  <c r="AE38" i="7" s="1"/>
  <c r="AD37" i="7"/>
  <c r="AD38" i="7" s="1"/>
  <c r="AC37" i="7"/>
  <c r="AC38" i="7" s="1"/>
  <c r="AB37" i="7"/>
  <c r="AB38" i="7" s="1"/>
  <c r="AA37" i="7"/>
  <c r="AA38" i="7" s="1"/>
  <c r="Z37" i="7"/>
  <c r="Z38" i="7" s="1"/>
  <c r="Y37" i="7"/>
  <c r="Y38" i="7" s="1"/>
  <c r="X37" i="7"/>
  <c r="X38" i="7" s="1"/>
  <c r="W37" i="7"/>
  <c r="W38" i="7" s="1"/>
  <c r="V37" i="7"/>
  <c r="V38" i="7" s="1"/>
  <c r="U37" i="7"/>
  <c r="U38" i="7" s="1"/>
  <c r="T37" i="7"/>
  <c r="T38" i="7" s="1"/>
  <c r="S37" i="7"/>
  <c r="S38" i="7" s="1"/>
  <c r="R37" i="7"/>
  <c r="R38" i="7" s="1"/>
  <c r="Q37" i="7"/>
  <c r="Q38" i="7" s="1"/>
  <c r="P37" i="7"/>
  <c r="P38" i="7" s="1"/>
  <c r="O37" i="7"/>
  <c r="O38" i="7" s="1"/>
  <c r="N37" i="7"/>
  <c r="N38" i="7" s="1"/>
  <c r="M37" i="7"/>
  <c r="M38" i="7" s="1"/>
  <c r="L37" i="7"/>
  <c r="L38" i="7" s="1"/>
  <c r="K37" i="7"/>
  <c r="K38" i="7" s="1"/>
  <c r="J37" i="7"/>
  <c r="J38" i="7" s="1"/>
  <c r="I37" i="7"/>
  <c r="I38" i="7" s="1"/>
  <c r="H37" i="7"/>
  <c r="H38" i="7" s="1"/>
  <c r="G37" i="7"/>
  <c r="G38" i="7" s="1"/>
  <c r="F37" i="7"/>
  <c r="F38" i="7" s="1"/>
  <c r="E37" i="7"/>
  <c r="E38" i="7" s="1"/>
  <c r="D37" i="7"/>
  <c r="D38" i="7" s="1"/>
  <c r="C37" i="7"/>
  <c r="C38" i="7" s="1"/>
  <c r="B37" i="7"/>
  <c r="B38" i="7" s="1"/>
  <c r="F14" i="7"/>
  <c r="F16" i="7" s="1"/>
  <c r="F19" i="7" s="1"/>
  <c r="E14" i="7"/>
  <c r="E16" i="7" s="1"/>
  <c r="E19" i="7" s="1"/>
  <c r="D14" i="7"/>
  <c r="D16" i="7" s="1"/>
  <c r="D19" i="7" s="1"/>
  <c r="C14" i="7"/>
  <c r="C16" i="7" s="1"/>
  <c r="C19" i="7" s="1"/>
  <c r="B14" i="7"/>
  <c r="B16" i="7" s="1"/>
  <c r="B19" i="7" s="1"/>
  <c r="G13" i="7"/>
  <c r="G18" i="7" s="1"/>
  <c r="C6" i="7"/>
  <c r="D6" i="7" s="1"/>
  <c r="E6" i="7" s="1"/>
  <c r="F6" i="7" s="1"/>
  <c r="AK37" i="6"/>
  <c r="AK38" i="6" s="1"/>
  <c r="AJ37" i="6"/>
  <c r="AJ38" i="6" s="1"/>
  <c r="AI37" i="6"/>
  <c r="AI38" i="6" s="1"/>
  <c r="AH37" i="6"/>
  <c r="AH38" i="6" s="1"/>
  <c r="AG37" i="6"/>
  <c r="AG38" i="6" s="1"/>
  <c r="AF37" i="6"/>
  <c r="AF38" i="6" s="1"/>
  <c r="AE37" i="6"/>
  <c r="AE38" i="6" s="1"/>
  <c r="AD37" i="6"/>
  <c r="AD38" i="6" s="1"/>
  <c r="AC37" i="6"/>
  <c r="AC38" i="6" s="1"/>
  <c r="AB37" i="6"/>
  <c r="AB38" i="6" s="1"/>
  <c r="AA37" i="6"/>
  <c r="AA38" i="6" s="1"/>
  <c r="Z37" i="6"/>
  <c r="Z38" i="6" s="1"/>
  <c r="Y37" i="6"/>
  <c r="Y38" i="6" s="1"/>
  <c r="X37" i="6"/>
  <c r="X38" i="6" s="1"/>
  <c r="W37" i="6"/>
  <c r="W38" i="6" s="1"/>
  <c r="V37" i="6"/>
  <c r="V38" i="6" s="1"/>
  <c r="U37" i="6"/>
  <c r="U38" i="6" s="1"/>
  <c r="T37" i="6"/>
  <c r="T38" i="6" s="1"/>
  <c r="S37" i="6"/>
  <c r="S38" i="6" s="1"/>
  <c r="R37" i="6"/>
  <c r="R38" i="6" s="1"/>
  <c r="Q37" i="6"/>
  <c r="Q38" i="6" s="1"/>
  <c r="P37" i="6"/>
  <c r="P38" i="6" s="1"/>
  <c r="O37" i="6"/>
  <c r="O38" i="6" s="1"/>
  <c r="N37" i="6"/>
  <c r="N38" i="6" s="1"/>
  <c r="M37" i="6"/>
  <c r="M38" i="6" s="1"/>
  <c r="L37" i="6"/>
  <c r="L38" i="6" s="1"/>
  <c r="K37" i="6"/>
  <c r="K38" i="6" s="1"/>
  <c r="J37" i="6"/>
  <c r="J38" i="6" s="1"/>
  <c r="I37" i="6"/>
  <c r="I38" i="6" s="1"/>
  <c r="H37" i="6"/>
  <c r="H38" i="6" s="1"/>
  <c r="G37" i="6"/>
  <c r="G38" i="6" s="1"/>
  <c r="F37" i="6"/>
  <c r="F38" i="6" s="1"/>
  <c r="E37" i="6"/>
  <c r="E38" i="6" s="1"/>
  <c r="D37" i="6"/>
  <c r="D38" i="6" s="1"/>
  <c r="C37" i="6"/>
  <c r="C38" i="6" s="1"/>
  <c r="B37" i="6"/>
  <c r="B38" i="6" s="1"/>
  <c r="K14" i="6"/>
  <c r="K16" i="6" s="1"/>
  <c r="K19" i="6" s="1"/>
  <c r="J14" i="6"/>
  <c r="J16" i="6" s="1"/>
  <c r="J19" i="6" s="1"/>
  <c r="I14" i="6"/>
  <c r="I16" i="6" s="1"/>
  <c r="I19" i="6" s="1"/>
  <c r="H14" i="6"/>
  <c r="H16" i="6" s="1"/>
  <c r="H19" i="6" s="1"/>
  <c r="G14" i="6"/>
  <c r="G16" i="6" s="1"/>
  <c r="G19" i="6" s="1"/>
  <c r="F14" i="6"/>
  <c r="F16" i="6" s="1"/>
  <c r="F19" i="6" s="1"/>
  <c r="E14" i="6"/>
  <c r="E16" i="6" s="1"/>
  <c r="E19" i="6" s="1"/>
  <c r="D14" i="6"/>
  <c r="D16" i="6" s="1"/>
  <c r="D19" i="6" s="1"/>
  <c r="C14" i="6"/>
  <c r="C16" i="6" s="1"/>
  <c r="C19" i="6" s="1"/>
  <c r="B14" i="6"/>
  <c r="B16" i="6" s="1"/>
  <c r="B19" i="6" s="1"/>
  <c r="L13" i="6"/>
  <c r="L18" i="6" s="1"/>
  <c r="D6" i="6"/>
  <c r="E6" i="6" s="1"/>
  <c r="F6" i="6" s="1"/>
  <c r="G6" i="6" s="1"/>
  <c r="H6" i="6" s="1"/>
  <c r="I6" i="6" s="1"/>
  <c r="J6" i="6" s="1"/>
  <c r="K6" i="6" s="1"/>
  <c r="C6" i="6"/>
  <c r="O2" i="6"/>
  <c r="O19" i="4"/>
  <c r="B5" i="7" l="1"/>
  <c r="E8" i="7" s="1"/>
  <c r="B5" i="6"/>
  <c r="E9" i="7"/>
  <c r="C8" i="7" l="1"/>
  <c r="F8" i="7"/>
  <c r="B8" i="7"/>
  <c r="D8" i="7"/>
  <c r="E10" i="7"/>
  <c r="E20" i="7" s="1"/>
  <c r="E8" i="6"/>
  <c r="D8" i="6"/>
  <c r="C8" i="6"/>
  <c r="G8" i="6"/>
  <c r="B8" i="6"/>
  <c r="K8" i="6"/>
  <c r="J8" i="6"/>
  <c r="I8" i="6"/>
  <c r="H8" i="6"/>
  <c r="F8" i="6"/>
  <c r="F9" i="6"/>
  <c r="D9" i="7"/>
  <c r="G9" i="6"/>
  <c r="C9" i="6"/>
  <c r="B9" i="7"/>
  <c r="E9" i="6"/>
  <c r="K9" i="6"/>
  <c r="H9" i="6"/>
  <c r="B9" i="6"/>
  <c r="D9" i="6"/>
  <c r="J9" i="6"/>
  <c r="C9" i="7"/>
  <c r="I9" i="6"/>
  <c r="F9" i="7"/>
  <c r="F10" i="7" l="1"/>
  <c r="F20" i="7" s="1"/>
  <c r="C10" i="7"/>
  <c r="C20" i="7" s="1"/>
  <c r="B10" i="7"/>
  <c r="B20" i="7" s="1"/>
  <c r="D10" i="7"/>
  <c r="D20" i="7" s="1"/>
  <c r="G10" i="6"/>
  <c r="G20" i="6" s="1"/>
  <c r="F10" i="6"/>
  <c r="F20" i="6" s="1"/>
  <c r="H10" i="6"/>
  <c r="H20" i="6" s="1"/>
  <c r="E10" i="6"/>
  <c r="E20" i="6" s="1"/>
  <c r="I10" i="6"/>
  <c r="I20" i="6" s="1"/>
  <c r="D10" i="6"/>
  <c r="D20" i="6" s="1"/>
  <c r="J10" i="6"/>
  <c r="J20" i="6" s="1"/>
  <c r="K10" i="6"/>
  <c r="K20" i="6" s="1"/>
  <c r="B10" i="6"/>
  <c r="B20" i="6" s="1"/>
  <c r="C10" i="6"/>
  <c r="C20" i="6" s="1"/>
  <c r="O14" i="4" l="1"/>
  <c r="M15" i="4"/>
  <c r="N15" i="4"/>
  <c r="N17" i="4" s="1"/>
  <c r="N20" i="4" s="1"/>
  <c r="M17" i="4" l="1"/>
  <c r="M20" i="4" s="1"/>
  <c r="AF34" i="4"/>
  <c r="AF35" i="4" s="1"/>
  <c r="AE34" i="4"/>
  <c r="AE35" i="4" s="1"/>
  <c r="AD34" i="4"/>
  <c r="AD35" i="4" s="1"/>
  <c r="AC34" i="4"/>
  <c r="AC35" i="4" s="1"/>
  <c r="AB34" i="4"/>
  <c r="AB35" i="4" s="1"/>
  <c r="AA34" i="4"/>
  <c r="AA35" i="4" s="1"/>
  <c r="Z34" i="4"/>
  <c r="Z35" i="4" s="1"/>
  <c r="K15" i="4" l="1"/>
  <c r="J15" i="4"/>
  <c r="I15" i="4"/>
  <c r="G15" i="4"/>
  <c r="H15" i="4"/>
  <c r="F15" i="4"/>
  <c r="F17" i="4" s="1"/>
  <c r="F20" i="4" s="1"/>
  <c r="E15" i="4"/>
  <c r="E17" i="4" s="1"/>
  <c r="E20" i="4" s="1"/>
  <c r="D15" i="4"/>
  <c r="D17" i="4" s="1"/>
  <c r="D20" i="4" s="1"/>
  <c r="C15" i="4"/>
  <c r="C17" i="4" s="1"/>
  <c r="C7" i="4"/>
  <c r="D7" i="4" s="1"/>
  <c r="Y34" i="4"/>
  <c r="Y35" i="4" s="1"/>
  <c r="X34" i="4"/>
  <c r="X35" i="4" s="1"/>
  <c r="W34" i="4"/>
  <c r="W35" i="4" s="1"/>
  <c r="V34" i="4"/>
  <c r="V35" i="4" s="1"/>
  <c r="U34" i="4"/>
  <c r="U35" i="4" s="1"/>
  <c r="T34" i="4"/>
  <c r="T35" i="4" s="1"/>
  <c r="S34" i="4"/>
  <c r="S35" i="4" s="1"/>
  <c r="R34" i="4"/>
  <c r="R35" i="4" s="1"/>
  <c r="Q34" i="4"/>
  <c r="Q35" i="4" s="1"/>
  <c r="P34" i="4"/>
  <c r="P35" i="4" s="1"/>
  <c r="O34" i="4"/>
  <c r="O35" i="4" s="1"/>
  <c r="N34" i="4"/>
  <c r="N35" i="4" s="1"/>
  <c r="M34" i="4"/>
  <c r="M35" i="4" s="1"/>
  <c r="L34" i="4"/>
  <c r="L35" i="4" s="1"/>
  <c r="K34" i="4"/>
  <c r="K35" i="4" s="1"/>
  <c r="J34" i="4"/>
  <c r="J35" i="4" s="1"/>
  <c r="I34" i="4"/>
  <c r="I35" i="4" s="1"/>
  <c r="H34" i="4"/>
  <c r="H35" i="4" s="1"/>
  <c r="G34" i="4"/>
  <c r="G35" i="4" s="1"/>
  <c r="F34" i="4"/>
  <c r="F35" i="4" s="1"/>
  <c r="E34" i="4"/>
  <c r="E35" i="4" s="1"/>
  <c r="D34" i="4"/>
  <c r="D35" i="4" s="1"/>
  <c r="C34" i="4"/>
  <c r="C35" i="4" s="1"/>
  <c r="B34" i="4"/>
  <c r="B35" i="4" s="1"/>
  <c r="L15" i="4"/>
  <c r="B15" i="4"/>
  <c r="B17" i="4" s="1"/>
  <c r="B20" i="4" s="1"/>
  <c r="O20" i="4"/>
  <c r="H17" i="4" l="1"/>
  <c r="H20" i="4" s="1"/>
  <c r="G17" i="4"/>
  <c r="G20" i="4" s="1"/>
  <c r="I17" i="4"/>
  <c r="I20" i="4" s="1"/>
  <c r="J17" i="4"/>
  <c r="J20" i="4" s="1"/>
  <c r="K17" i="4"/>
  <c r="K20" i="4" s="1"/>
  <c r="L17" i="4"/>
  <c r="L20" i="4" s="1"/>
  <c r="B6" i="4"/>
  <c r="B9" i="4" s="1"/>
  <c r="B10" i="4" s="1"/>
  <c r="B11" i="4" s="1"/>
  <c r="C11" i="4" s="1"/>
  <c r="C20" i="4" s="1"/>
  <c r="E7" i="4"/>
  <c r="D9" i="4" l="1"/>
  <c r="C9" i="4"/>
  <c r="C10" i="4" s="1"/>
  <c r="C21" i="4" s="1"/>
  <c r="F7" i="4"/>
  <c r="E9" i="4"/>
  <c r="E10" i="4" s="1"/>
  <c r="D10" i="4" l="1"/>
  <c r="D11" i="4" s="1"/>
  <c r="E11" i="4"/>
  <c r="G7" i="4"/>
  <c r="F9" i="4"/>
  <c r="F10" i="4" s="1"/>
  <c r="F11" i="4" l="1"/>
  <c r="G9" i="4"/>
  <c r="G10" i="4" s="1"/>
  <c r="H7" i="4"/>
  <c r="G11" i="4" l="1"/>
  <c r="H9" i="4"/>
  <c r="H10" i="4" s="1"/>
  <c r="I7" i="4"/>
  <c r="H11" i="4" l="1"/>
  <c r="J7" i="4"/>
  <c r="I9" i="4"/>
  <c r="I10" i="4" s="1"/>
  <c r="I11" i="4" l="1"/>
  <c r="K7" i="4"/>
  <c r="J9" i="4"/>
  <c r="J10" i="4" s="1"/>
  <c r="J11" i="4" l="1"/>
  <c r="K9" i="4"/>
  <c r="K10" i="4" s="1"/>
  <c r="L7" i="4"/>
  <c r="L9" i="4" l="1"/>
  <c r="L10" i="4" s="1"/>
  <c r="M7" i="4"/>
  <c r="K11" i="4"/>
  <c r="N7" i="4" l="1"/>
  <c r="M9" i="4"/>
  <c r="L11" i="4"/>
  <c r="M10" i="4" l="1"/>
  <c r="M11" i="4" s="1"/>
  <c r="N9" i="4"/>
  <c r="N10" i="4" s="1"/>
  <c r="N11" i="4" s="1"/>
</calcChain>
</file>

<file path=xl/sharedStrings.xml><?xml version="1.0" encoding="utf-8"?>
<sst xmlns="http://schemas.openxmlformats.org/spreadsheetml/2006/main" count="174" uniqueCount="100">
  <si>
    <t>units</t>
  </si>
  <si>
    <t>resolution</t>
  </si>
  <si>
    <t>min value</t>
  </si>
  <si>
    <t>max value</t>
  </si>
  <si>
    <t>bits</t>
  </si>
  <si>
    <t>req max value</t>
  </si>
  <si>
    <t>req min value</t>
  </si>
  <si>
    <t>Check</t>
  </si>
  <si>
    <t>max no. of values</t>
  </si>
  <si>
    <t>hex converted to binary =</t>
  </si>
  <si>
    <t xml:space="preserve"> number position in byte string =</t>
  </si>
  <si>
    <t>hex value @ position in byte string =</t>
  </si>
  <si>
    <t>converted to binary value @ position in byte string =</t>
  </si>
  <si>
    <t>bit shifting string start position =</t>
  </si>
  <si>
    <t>Converted value in output units =</t>
  </si>
  <si>
    <t>converted to binary =</t>
  </si>
  <si>
    <t>converted to decimal =</t>
  </si>
  <si>
    <t>Physical Property Measured =</t>
  </si>
  <si>
    <t xml:space="preserve">Copyright©2018 BARANI DESIGN TECHNOLOGIES s.r.o.    </t>
  </si>
  <si>
    <t xml:space="preserve">www.baranidesign.com </t>
  </si>
  <si>
    <t xml:space="preserve">+421 948 067 125    </t>
  </si>
  <si>
    <t>sales@baranidesign.com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</si>
  <si>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</si>
  <si>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,{"Name":"iexplore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</si>
  <si>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n/a</t>
  </si>
  <si>
    <t>Index</t>
  </si>
  <si>
    <t>This calculator is mean for quick message string payload decoding for MeteoHelix IoT micro weather stations that send a bit-shifted string.</t>
  </si>
  <si>
    <t>12 byte string conversion calculations to binary number format</t>
  </si>
  <si>
    <t>OPEN Data Format: MeteoAG IoT Sigfox &amp; LoRaWAN wireless message bit string verifier calculator</t>
  </si>
  <si>
    <t>Soil Moisture Selector</t>
  </si>
  <si>
    <t>Temperature Sensor Selector</t>
  </si>
  <si>
    <t>Leaf Sensor Selector</t>
  </si>
  <si>
    <t>Input 13 byte string (hex) =</t>
  </si>
  <si>
    <t xml:space="preserve">    Message counter revolving 0 to 255 is the regular 10min message index.</t>
  </si>
  <si>
    <r>
      <t xml:space="preserve">    </t>
    </r>
    <r>
      <rPr>
        <b/>
        <sz val="11"/>
        <color rgb="FFFF0000"/>
        <rFont val="Calibri"/>
        <family val="2"/>
        <scheme val="minor"/>
      </rPr>
      <t>V_bat</t>
    </r>
    <r>
      <rPr>
        <sz val="11"/>
        <color rgb="FFFF0000"/>
        <rFont val="Calibri"/>
        <family val="2"/>
        <scheme val="minor"/>
      </rPr>
      <t xml:space="preserve"> value changes based on Index.  =IF(MOD(B11,10)&lt;=4,MOD(B11,10)*C13+C16,MOD(B11,10)*C13+C16-1)</t>
    </r>
  </si>
  <si>
    <t>V_bat</t>
  </si>
  <si>
    <t xml:space="preserve">debug </t>
  </si>
  <si>
    <t>binary</t>
  </si>
  <si>
    <t xml:space="preserve">    Soil Moisture Selector, Temperature Sensor Selector, Leaf Sensor Selector = indicates which sensors are connected to ports E (up to 3 sensors), ports F (up to 3 sensors), portG (max 1 sensor)</t>
  </si>
  <si>
    <t xml:space="preserve">E1, 
Soil moisture
sensor group E, sensor 1 </t>
  </si>
  <si>
    <t>E2, 
Soil moisture
sensor group E, sensor 2</t>
  </si>
  <si>
    <t>E3, 
Soil moisture
sensor group E, sensor 3</t>
  </si>
  <si>
    <t>G1, 
Leaf wetness
sensor group G, sensor 1</t>
  </si>
  <si>
    <t>F3, 
Temperature
sensor group F, sensor 3</t>
  </si>
  <si>
    <t>F2, 
Temperature
sensor group F, sensor 2</t>
  </si>
  <si>
    <t xml:space="preserve">F1, 
Temperature
sensor group F, sensor 1 </t>
  </si>
  <si>
    <t>LoRaWAN Service Message Format: Wireless message bit string verifier calculator</t>
  </si>
  <si>
    <t>This calculator is meant for quick message decoding for MeteoWind IoT wind transmitters that send a bit-shifted string.</t>
  </si>
  <si>
    <t xml:space="preserve">MeteoWind IoT message format </t>
  </si>
  <si>
    <t>Input XX byte or longer string (hex) =</t>
  </si>
  <si>
    <t>c582a1087050904b3114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</si>
  <si>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</si>
  <si>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</si>
  <si>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</si>
  <si>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</si>
  <si>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</si>
  <si>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</si>
  <si>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</si>
  <si>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</si>
  <si>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</si>
  <si>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Debug Flags</t>
  </si>
  <si>
    <t>bit SUM</t>
  </si>
  <si>
    <t>deg</t>
  </si>
  <si>
    <t>status</t>
  </si>
  <si>
    <t>interger</t>
  </si>
  <si>
    <t>meters</t>
  </si>
  <si>
    <t>FINAL CALCULATED OUTPUT VALUES =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</si>
  <si>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</si>
  <si>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</si>
  <si>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>Conversion ALGORITHM:</t>
  </si>
  <si>
    <t>https://stackoverflow.com/questions/46962288/change-longitude-from-180-to-180-to-0-to-360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</si>
  <si>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</si>
  <si>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</si>
  <si>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</si>
  <si>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r>
      <t xml:space="preserve">    Accelerometer Average Inclination in X - </t>
    </r>
    <r>
      <rPr>
        <b/>
        <sz val="11"/>
        <color rgb="FFFF0000"/>
        <rFont val="Calibri"/>
        <family val="2"/>
      </rPr>
      <t>treba vynulovat vo vyrobe ked sa napaluje, nech je v horizontalnej polohe</t>
    </r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</si>
  <si>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</si>
  <si>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</si>
  <si>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t xml:space="preserve">    Sensor Error or N/A = Maximum possible bit value for each measurand in binary = 111111…. (FFFFF…. In hex) signifies measurement error code.</t>
  </si>
  <si>
    <t>https://stackoverflow.com/questions/35693029/bin2dec-for-numbers-longer-than-10-bits-in-excel</t>
  </si>
  <si>
    <t>https://www.esri.com/news/arcuser/0703/geoid2of3.html</t>
  </si>
  <si>
    <t>Byte string conversion calculations to binary number format</t>
  </si>
  <si>
    <t xml:space="preserve">Copyright©2019 BARANI DESIGN TECHNOLOGIES s.r.o.    </t>
  </si>
  <si>
    <t>MeteoHelix IoT message format</t>
  </si>
  <si>
    <t>Hardware type</t>
  </si>
  <si>
    <t>Major Firmware revision</t>
  </si>
  <si>
    <t>Minor Firmware revision</t>
  </si>
  <si>
    <t>Patch Firmware revision</t>
  </si>
  <si>
    <t>{"IsHide":false,"HiddenInExcel":false,"SheetId":-1,"Name":"LoRa MeteoAG 13B","Guid":"3TWP45","Index":1,"VisibleRange":"","SheetTheme":{"TabColor":"","BodyColor":"","BodyImage":""},"IsPrintSheet":false}</t>
  </si>
  <si>
    <t>{"IsHide":false,"HiddenInExcel":false,"SheetId":-1,"Name":"MeteoAG SIGFOX 12Byte ","Guid":"2KWQ40","Index":2,"VisibleRange":"","SheetTheme":{"TabColor":"","BodyColor":"","BodyImage":""},"IsPrintSheet":false}</t>
  </si>
  <si>
    <t>{"IsHide":false,"HiddenInExcel":false,"SheetId":-1,"Name":"AG0S Service Msg 12B message","Guid":"4KJMI9","Index":3,"VisibleRange":"","SheetTheme":{"TabColor":"","BodyColor":"","BodyImage":""},"IsPrintSheet":false}</t>
  </si>
  <si>
    <t>{"IsHide":false,"HiddenInExcel":false,"SheetId":-1,"Name":"AG1S Service Msg 12B message","Guid":"F80MJ4","Index":4,"VisibleRange":"","SheetTheme":{"TabColor":"","BodyColor":"","BodyImage":""},"IsPrintSheet":false}</t>
  </si>
  <si>
    <t>{"IsHide":false,"HiddenInExcel":false,"SheetId":-1,"Name":"Sheet3","Guid":"2H61X9","Index":5,"VisibleRange":"","SheetTheme":{"TabColor":"","BodyColor":"","BodyImage":""},"IsPrintSheet":false}</t>
  </si>
  <si>
    <t>Hardware type - 0=test, 1=MeteoHelix, 2=MeteoWind, 3=MeteoRain, 4=MeteoAG, …</t>
  </si>
  <si>
    <t>Minor Firmware revision = 0…64</t>
  </si>
  <si>
    <t>Patch Firmware revision = 0…255</t>
  </si>
  <si>
    <t>Major Firmware revision = 0…7     Example Firmware versioning like "0.03.009"</t>
  </si>
  <si>
    <t>ADC - RAW</t>
  </si>
  <si>
    <t>06B6C7D47E87E87F47EC7E87E4</t>
  </si>
  <si>
    <t xml:space="preserve">    E1, E2, E3, F1, F2, F3, G1, transmit raw ADC value 0..4096</t>
  </si>
  <si>
    <t>08412C000000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</si>
</sst>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&quot; bits&quot;"/>
    <numFmt numFmtId="165" formatCode="0&quot;th bit&quot;"/>
    <numFmt numFmtId="166" formatCode="0&quot;st bit&quot;"/>
    <numFmt numFmtId="167" formatCode="0.00000"/>
    <numFmt numFmtId="168" formatCode="0.0"/>
    <numFmt numFmtId="170" formatCode="0.00&quot; bytes&quot;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name val="Calibri"/>
      <family val="2"/>
      <charset val="1"/>
    </font>
    <font>
      <b/>
      <sz val="11"/>
      <name val="Calibri"/>
      <family val="2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</font>
    <font>
      <b/>
      <sz val="11"/>
      <color rgb="FFA6A6A6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15" fillId="0" borderId="0"/>
    <xf numFmtId="0" fontId="16" fillId="0" borderId="0"/>
    <xf numFmtId="0" fontId="30" fillId="0" borderId="0" applyBorder="0" applyProtection="0"/>
  </cellStyleXfs>
  <cellXfs count="1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6" fontId="4" fillId="0" borderId="9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8" fontId="8" fillId="0" borderId="8" xfId="0" applyNumberFormat="1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6" fillId="0" borderId="0" xfId="3" applyAlignment="1">
      <alignment horizontal="center" vertical="center"/>
    </xf>
    <xf numFmtId="0" fontId="18" fillId="0" borderId="0" xfId="3" applyFont="1" applyAlignment="1">
      <alignment vertical="center" wrapText="1"/>
    </xf>
    <xf numFmtId="0" fontId="19" fillId="0" borderId="0" xfId="3" applyFont="1" applyAlignment="1">
      <alignment vertical="center"/>
    </xf>
    <xf numFmtId="0" fontId="20" fillId="0" borderId="0" xfId="3" applyFont="1" applyAlignment="1">
      <alignment horizontal="right" vertical="center"/>
    </xf>
    <xf numFmtId="0" fontId="16" fillId="0" borderId="0" xfId="3" applyAlignment="1">
      <alignment horizontal="left" vertical="center"/>
    </xf>
    <xf numFmtId="0" fontId="22" fillId="0" borderId="0" xfId="3" applyFont="1" applyAlignment="1">
      <alignment horizontal="left" vertical="center"/>
    </xf>
    <xf numFmtId="166" fontId="22" fillId="0" borderId="9" xfId="3" applyNumberFormat="1" applyFont="1" applyBorder="1" applyAlignment="1">
      <alignment horizontal="center" vertical="center"/>
    </xf>
    <xf numFmtId="165" fontId="22" fillId="0" borderId="9" xfId="3" applyNumberFormat="1" applyFont="1" applyBorder="1" applyAlignment="1">
      <alignment horizontal="center" vertical="center"/>
    </xf>
    <xf numFmtId="0" fontId="16" fillId="5" borderId="0" xfId="3" applyFill="1" applyAlignment="1">
      <alignment horizontal="center" vertical="center"/>
    </xf>
    <xf numFmtId="0" fontId="19" fillId="0" borderId="9" xfId="3" applyFont="1" applyBorder="1" applyAlignment="1">
      <alignment horizontal="center" vertical="center"/>
    </xf>
    <xf numFmtId="0" fontId="23" fillId="0" borderId="9" xfId="3" applyFont="1" applyBorder="1" applyAlignment="1">
      <alignment horizontal="center" vertical="center" wrapText="1"/>
    </xf>
    <xf numFmtId="0" fontId="23" fillId="0" borderId="0" xfId="3" applyFont="1" applyAlignment="1">
      <alignment horizontal="center" vertical="center" wrapText="1"/>
    </xf>
    <xf numFmtId="0" fontId="22" fillId="0" borderId="9" xfId="3" applyFont="1" applyBorder="1" applyAlignment="1">
      <alignment horizontal="center" vertical="center"/>
    </xf>
    <xf numFmtId="0" fontId="23" fillId="0" borderId="0" xfId="3" applyFont="1" applyAlignment="1">
      <alignment horizontal="left" vertical="center"/>
    </xf>
    <xf numFmtId="0" fontId="24" fillId="0" borderId="8" xfId="3" applyFont="1" applyBorder="1" applyAlignment="1">
      <alignment horizontal="center" vertical="center"/>
    </xf>
    <xf numFmtId="0" fontId="24" fillId="5" borderId="0" xfId="3" applyFont="1" applyFill="1" applyAlignment="1">
      <alignment horizontal="center" vertical="center"/>
    </xf>
    <xf numFmtId="0" fontId="23" fillId="0" borderId="2" xfId="3" applyFont="1" applyBorder="1" applyAlignment="1">
      <alignment horizontal="left" vertical="center"/>
    </xf>
    <xf numFmtId="0" fontId="21" fillId="0" borderId="3" xfId="3" applyFont="1" applyBorder="1" applyAlignment="1">
      <alignment horizontal="center" vertical="center"/>
    </xf>
    <xf numFmtId="0" fontId="24" fillId="5" borderId="3" xfId="3" applyFont="1" applyFill="1" applyBorder="1" applyAlignment="1">
      <alignment horizontal="center" vertical="center"/>
    </xf>
    <xf numFmtId="0" fontId="23" fillId="0" borderId="4" xfId="3" applyFont="1" applyBorder="1" applyAlignment="1">
      <alignment horizontal="left" vertical="center"/>
    </xf>
    <xf numFmtId="0" fontId="16" fillId="0" borderId="1" xfId="3" applyBorder="1" applyAlignment="1">
      <alignment horizontal="center" vertical="center"/>
    </xf>
    <xf numFmtId="0" fontId="23" fillId="5" borderId="1" xfId="3" applyFont="1" applyFill="1" applyBorder="1" applyAlignment="1">
      <alignment horizontal="center" vertical="center"/>
    </xf>
    <xf numFmtId="0" fontId="23" fillId="5" borderId="4" xfId="3" applyFont="1" applyFill="1" applyBorder="1" applyAlignment="1">
      <alignment horizontal="left" vertical="center"/>
    </xf>
    <xf numFmtId="164" fontId="25" fillId="5" borderId="1" xfId="3" applyNumberFormat="1" applyFont="1" applyFill="1" applyBorder="1" applyAlignment="1">
      <alignment horizontal="center" vertical="center"/>
    </xf>
    <xf numFmtId="164" fontId="16" fillId="5" borderId="1" xfId="3" applyNumberFormat="1" applyFill="1" applyBorder="1" applyAlignment="1">
      <alignment horizontal="center" vertical="center"/>
    </xf>
    <xf numFmtId="164" fontId="23" fillId="5" borderId="1" xfId="3" applyNumberFormat="1" applyFont="1" applyFill="1" applyBorder="1" applyAlignment="1">
      <alignment horizontal="center" vertical="center"/>
    </xf>
    <xf numFmtId="164" fontId="16" fillId="0" borderId="0" xfId="3" applyNumberFormat="1" applyAlignment="1">
      <alignment horizontal="center" vertical="center"/>
    </xf>
    <xf numFmtId="0" fontId="26" fillId="0" borderId="4" xfId="3" applyFont="1" applyBorder="1" applyAlignment="1">
      <alignment horizontal="left" vertical="center"/>
    </xf>
    <xf numFmtId="1" fontId="27" fillId="0" borderId="1" xfId="3" applyNumberFormat="1" applyFont="1" applyBorder="1" applyAlignment="1">
      <alignment horizontal="center" vertical="center"/>
    </xf>
    <xf numFmtId="164" fontId="27" fillId="5" borderId="1" xfId="3" applyNumberFormat="1" applyFont="1" applyFill="1" applyBorder="1" applyAlignment="1">
      <alignment horizontal="center" vertical="center"/>
    </xf>
    <xf numFmtId="1" fontId="27" fillId="0" borderId="0" xfId="3" applyNumberFormat="1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7" fillId="0" borderId="1" xfId="3" applyFont="1" applyBorder="1" applyAlignment="1">
      <alignment horizontal="center" vertical="center"/>
    </xf>
    <xf numFmtId="0" fontId="28" fillId="0" borderId="5" xfId="3" applyFont="1" applyBorder="1" applyAlignment="1">
      <alignment horizontal="left" vertical="center"/>
    </xf>
    <xf numFmtId="0" fontId="16" fillId="0" borderId="6" xfId="3" applyBorder="1" applyAlignment="1">
      <alignment horizontal="center" vertical="center"/>
    </xf>
    <xf numFmtId="170" fontId="16" fillId="5" borderId="6" xfId="3" applyNumberFormat="1" applyFill="1" applyBorder="1" applyAlignment="1">
      <alignment horizontal="center" vertical="center"/>
    </xf>
    <xf numFmtId="0" fontId="23" fillId="0" borderId="7" xfId="3" applyFont="1" applyBorder="1" applyAlignment="1">
      <alignment horizontal="center" vertical="center"/>
    </xf>
    <xf numFmtId="0" fontId="16" fillId="5" borderId="7" xfId="3" applyFill="1" applyBorder="1" applyAlignment="1">
      <alignment horizontal="center" vertical="center"/>
    </xf>
    <xf numFmtId="0" fontId="23" fillId="6" borderId="0" xfId="3" applyFont="1" applyFill="1" applyAlignment="1">
      <alignment horizontal="center" vertical="center"/>
    </xf>
    <xf numFmtId="0" fontId="25" fillId="0" borderId="0" xfId="3" applyFont="1" applyAlignment="1">
      <alignment horizontal="left" vertical="center"/>
    </xf>
    <xf numFmtId="0" fontId="25" fillId="0" borderId="0" xfId="3" applyFont="1" applyAlignment="1">
      <alignment vertical="center"/>
    </xf>
    <xf numFmtId="0" fontId="29" fillId="0" borderId="0" xfId="3" applyFont="1" applyAlignment="1">
      <alignment horizontal="right" vertical="center"/>
    </xf>
    <xf numFmtId="0" fontId="30" fillId="0" borderId="0" xfId="4"/>
    <xf numFmtId="0" fontId="25" fillId="6" borderId="0" xfId="3" applyFont="1" applyFill="1" applyAlignment="1">
      <alignment vertical="center"/>
    </xf>
    <xf numFmtId="0" fontId="16" fillId="0" borderId="0" xfId="3" applyAlignment="1">
      <alignment vertical="center"/>
    </xf>
    <xf numFmtId="0" fontId="23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2" fontId="22" fillId="0" borderId="0" xfId="3" applyNumberFormat="1" applyFont="1" applyAlignment="1">
      <alignment horizontal="center" vertical="center"/>
    </xf>
    <xf numFmtId="0" fontId="16" fillId="0" borderId="0" xfId="3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1" applyAlignment="1" applyProtection="1">
      <alignment horizontal="center" vertical="center"/>
    </xf>
    <xf numFmtId="0" fontId="0" fillId="0" borderId="0" xfId="0" quotePrefix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0" fillId="0" borderId="0" xfId="0"/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4" borderId="10" xfId="0" applyFont="1" applyFill="1" applyBorder="1" applyAlignment="1" applyProtection="1">
      <alignment horizontal="left" vertical="center"/>
      <protection locked="0"/>
    </xf>
    <xf numFmtId="0" fontId="12" fillId="4" borderId="11" xfId="0" applyFont="1" applyFill="1" applyBorder="1" applyAlignment="1" applyProtection="1">
      <alignment horizontal="left" vertical="center"/>
      <protection locked="0"/>
    </xf>
    <xf numFmtId="0" fontId="12" fillId="4" borderId="12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>
      <alignment horizontal="left" vertical="center"/>
    </xf>
    <xf numFmtId="0" fontId="9" fillId="0" borderId="0" xfId="2" applyFont="1" applyAlignment="1">
      <alignment horizontal="left" vertical="center" wrapText="1"/>
    </xf>
    <xf numFmtId="0" fontId="30" fillId="0" borderId="0" xfId="4" applyBorder="1" applyAlignment="1" applyProtection="1">
      <alignment horizontal="left" vertical="center"/>
    </xf>
    <xf numFmtId="0" fontId="32" fillId="0" borderId="0" xfId="3" applyFont="1" applyAlignment="1">
      <alignment horizontal="left" vertical="center"/>
    </xf>
    <xf numFmtId="0" fontId="16" fillId="0" borderId="0" xfId="3" applyAlignment="1">
      <alignment horizontal="left" vertical="center"/>
    </xf>
    <xf numFmtId="0" fontId="30" fillId="0" borderId="0" xfId="4" applyBorder="1" applyAlignment="1" applyProtection="1">
      <alignment horizontal="center" vertical="center"/>
    </xf>
    <xf numFmtId="0" fontId="16" fillId="0" borderId="0" xfId="3" applyAlignment="1">
      <alignment horizontal="center" vertical="center"/>
    </xf>
    <xf numFmtId="0" fontId="17" fillId="0" borderId="0" xfId="3" applyFont="1" applyAlignment="1">
      <alignment horizontal="left" vertical="center"/>
    </xf>
    <xf numFmtId="0" fontId="18" fillId="0" borderId="0" xfId="3" applyFont="1" applyAlignment="1">
      <alignment horizontal="left" vertical="center" wrapText="1"/>
    </xf>
    <xf numFmtId="0" fontId="19" fillId="0" borderId="0" xfId="3" applyFont="1" applyAlignment="1">
      <alignment horizontal="left" vertical="center"/>
    </xf>
    <xf numFmtId="0" fontId="21" fillId="0" borderId="0" xfId="3" applyFont="1" applyAlignment="1" applyProtection="1">
      <alignment horizontal="left" vertical="center"/>
      <protection locked="0"/>
    </xf>
    <xf numFmtId="0" fontId="22" fillId="0" borderId="0" xfId="3" applyFont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19" fillId="6" borderId="0" xfId="3" applyFont="1" applyFill="1" applyAlignment="1">
      <alignment horizontal="left" vertical="center"/>
    </xf>
    <xf numFmtId="49" fontId="21" fillId="0" borderId="0" xfId="3" applyNumberFormat="1" applyFont="1" applyAlignment="1" applyProtection="1">
      <alignment horizontal="left" vertical="center"/>
      <protection locked="0"/>
    </xf>
  </cellXfs>
  <cellStyles count="5">
    <cellStyle name="Hyperlink" xfId="1" builtinId="8"/>
    <cellStyle name="Hyperlink 2" xfId="4" xr:uid="{E23F1AE0-C07C-468D-A208-9444510EFF2A}"/>
    <cellStyle name="Normal" xfId="0" builtinId="0"/>
    <cellStyle name="Normal 2" xfId="2" xr:uid="{91DF4D9B-47FC-4BB2-88EB-6C23DA65CC17}"/>
    <cellStyle name="Normal 3" xfId="3" xr:uid="{7725461B-D8D8-41B4-933E-9455F9CD10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1114425</xdr:colOff>
      <xdr:row>27</xdr:row>
      <xdr:rowOff>19050</xdr:rowOff>
    </xdr:from>
    <xdr:to>
      <xdr:col>9</xdr:col>
      <xdr:colOff>113673</xdr:colOff>
      <xdr:row>32</xdr:row>
      <xdr:rowOff>97033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F19350-40D8-493C-809E-6C0B1D56A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4343400"/>
          <a:ext cx="4276098" cy="103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7" Type="http://schemas.openxmlformats.org/officeDocument/2006/relationships/customProperty" Target="../customProperty2.bin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customProperty" Target="../customProperty3.bin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ales@baranidesig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zoomScale="130" zoomScaleNormal="130" workbookViewId="0">
      <selection activeCell="B5" sqref="B5:L5"/>
    </sheetView>
  </sheetViews>
  <sheetFormatPr defaultColWidth="9.140625" defaultRowHeight="15" x14ac:dyDescent="0.25"/>
  <cols>
    <col min="1" max="1" width="48.28515625" style="2" bestFit="1" customWidth="1"/>
    <col min="2" max="2" width="9.5703125" style="33" bestFit="1" customWidth="1"/>
    <col min="3" max="3" width="13.28515625" style="2" bestFit="1" customWidth="1"/>
    <col min="4" max="4" width="16.5703125" style="2" customWidth="1"/>
    <col min="5" max="5" width="16.85546875" style="2" bestFit="1" customWidth="1"/>
    <col min="6" max="6" width="16" style="2" customWidth="1"/>
    <col min="7" max="9" width="15.42578125" style="2" customWidth="1"/>
    <col min="10" max="12" width="14.7109375" style="2" customWidth="1"/>
    <col min="13" max="13" width="14.85546875" style="2" customWidth="1"/>
    <col min="14" max="14" width="12" style="2" customWidth="1"/>
    <col min="15" max="15" width="8" style="2" customWidth="1"/>
    <col min="16" max="16" width="12.140625" style="2" customWidth="1"/>
    <col min="17" max="17" width="10.28515625" style="2" customWidth="1"/>
    <col min="18" max="25" width="5" style="2" bestFit="1" customWidth="1"/>
    <col min="26" max="16384" width="9.140625" style="2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7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7" x14ac:dyDescent="0.25">
      <c r="A3" s="102" t="s">
        <v>26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r="4" spans="1:27" ht="15.75" thickBot="1" x14ac:dyDescent="0.3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27" ht="19.5" thickBot="1" x14ac:dyDescent="0.3">
      <c r="A5" s="37" t="s">
        <v>32</v>
      </c>
      <c r="B5" s="104" t="s">
        <v>97</v>
      </c>
      <c r="C5" s="105"/>
      <c r="D5" s="105"/>
      <c r="E5" s="105"/>
      <c r="F5" s="105"/>
      <c r="G5" s="105"/>
      <c r="H5" s="105"/>
      <c r="I5" s="105"/>
      <c r="J5" s="105"/>
      <c r="K5" s="105"/>
      <c r="L5" s="106"/>
    </row>
    <row r="6" spans="1:27" x14ac:dyDescent="0.25">
      <c r="A6" s="3" t="s">
        <v>9</v>
      </c>
      <c r="B6" s="107" t="str">
        <f>CONCATENATE(B35,C35,D35,E35,F35,G35,H35,I35,J35,K35,L35,M35,N35,O35,P35,Q35,R35,S35,T35,U35,V35,W35,X35,Y35,Z35,AA35,AB35,AC35,AD35,AE35,AF35,AG35)</f>
        <v>0000011010110110110001111101010001111110100001111110100001111111010001111110110001111110100001111110010000000000000000000000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</row>
    <row r="7" spans="1:27" x14ac:dyDescent="0.25">
      <c r="A7" s="3" t="s">
        <v>13</v>
      </c>
      <c r="B7" s="4">
        <v>1</v>
      </c>
      <c r="C7" s="5">
        <f t="shared" ref="C7:D7" si="0">B7+B14</f>
        <v>9</v>
      </c>
      <c r="D7" s="5">
        <f t="shared" si="0"/>
        <v>10</v>
      </c>
      <c r="E7" s="5">
        <f t="shared" ref="E7" si="1">D7+D14</f>
        <v>13</v>
      </c>
      <c r="F7" s="5">
        <f t="shared" ref="F7:K7" si="2">E7+E14</f>
        <v>16</v>
      </c>
      <c r="G7" s="5">
        <f t="shared" si="2"/>
        <v>19</v>
      </c>
      <c r="H7" s="5">
        <f t="shared" si="2"/>
        <v>31</v>
      </c>
      <c r="I7" s="5">
        <f t="shared" si="2"/>
        <v>43</v>
      </c>
      <c r="J7" s="5">
        <f t="shared" si="2"/>
        <v>55</v>
      </c>
      <c r="K7" s="5">
        <f t="shared" si="2"/>
        <v>67</v>
      </c>
      <c r="L7" s="5">
        <f t="shared" ref="L7" si="3">K7+K14</f>
        <v>79</v>
      </c>
      <c r="M7" s="5">
        <f t="shared" ref="M7" si="4">L7+L14</f>
        <v>91</v>
      </c>
      <c r="N7" s="5">
        <f t="shared" ref="N7" si="5">M7+M14</f>
        <v>103</v>
      </c>
      <c r="O7" s="6"/>
    </row>
    <row r="8" spans="1:27" ht="60" x14ac:dyDescent="0.25">
      <c r="A8" s="3" t="s">
        <v>17</v>
      </c>
      <c r="B8" s="7" t="s">
        <v>25</v>
      </c>
      <c r="C8" s="7" t="s">
        <v>35</v>
      </c>
      <c r="D8" s="39" t="s">
        <v>29</v>
      </c>
      <c r="E8" s="39" t="s">
        <v>30</v>
      </c>
      <c r="F8" s="39" t="s">
        <v>31</v>
      </c>
      <c r="G8" s="39" t="s">
        <v>39</v>
      </c>
      <c r="H8" s="39" t="s">
        <v>40</v>
      </c>
      <c r="I8" s="39" t="s">
        <v>41</v>
      </c>
      <c r="J8" s="39" t="s">
        <v>45</v>
      </c>
      <c r="K8" s="39" t="s">
        <v>44</v>
      </c>
      <c r="L8" s="39" t="s">
        <v>43</v>
      </c>
      <c r="M8" s="39" t="s">
        <v>42</v>
      </c>
      <c r="N8" s="39" t="s">
        <v>36</v>
      </c>
      <c r="O8" s="6"/>
    </row>
    <row r="9" spans="1:27" x14ac:dyDescent="0.25">
      <c r="A9" s="3" t="s">
        <v>15</v>
      </c>
      <c r="B9" s="8" t="str">
        <f t="shared" ref="B9:L9" si="6">MID($B6,B7,B14)</f>
        <v>00000110</v>
      </c>
      <c r="C9" s="8" t="str">
        <f t="shared" ref="C9:K9" si="7">MID($B6,C7,C14)</f>
        <v>1</v>
      </c>
      <c r="D9" s="8" t="str">
        <f t="shared" si="7"/>
        <v>011</v>
      </c>
      <c r="E9" s="8" t="str">
        <f t="shared" si="7"/>
        <v>011</v>
      </c>
      <c r="F9" s="8" t="str">
        <f t="shared" si="7"/>
        <v>011</v>
      </c>
      <c r="G9" s="8" t="str">
        <f t="shared" si="7"/>
        <v>000111110101</v>
      </c>
      <c r="H9" s="8" t="str">
        <f t="shared" si="7"/>
        <v>000111111010</v>
      </c>
      <c r="I9" s="8" t="str">
        <f t="shared" si="7"/>
        <v>000111111010</v>
      </c>
      <c r="J9" s="8" t="str">
        <f t="shared" si="7"/>
        <v>000111111101</v>
      </c>
      <c r="K9" s="8" t="str">
        <f t="shared" si="7"/>
        <v>000111111011</v>
      </c>
      <c r="L9" s="8" t="str">
        <f t="shared" si="6"/>
        <v>000111111010</v>
      </c>
      <c r="M9" s="8" t="str">
        <f t="shared" ref="M9" si="8">MID($B6,M7,M14)</f>
        <v>000111111001</v>
      </c>
      <c r="N9" s="8" t="str">
        <f t="shared" ref="N9" si="9">MID($B6,N7,N14)</f>
        <v>00</v>
      </c>
      <c r="O9" s="6"/>
    </row>
    <row r="10" spans="1:27" x14ac:dyDescent="0.25">
      <c r="A10" s="3" t="s">
        <v>16</v>
      </c>
      <c r="B10" s="8">
        <f>BIN2DEC(B9)</f>
        <v>6</v>
      </c>
      <c r="C10" s="8">
        <f t="shared" ref="C10" si="10">BIN2DEC(C9)</f>
        <v>1</v>
      </c>
      <c r="D10" s="8">
        <f>BIN2DEC(RIGHT(D9,8))</f>
        <v>3</v>
      </c>
      <c r="E10" s="8">
        <f>BIN2DEC(RIGHT(E9,8))</f>
        <v>3</v>
      </c>
      <c r="F10" s="8">
        <f>BIN2DEC(RIGHT(F9,8))</f>
        <v>3</v>
      </c>
      <c r="G10" s="8">
        <f>BIN2DEC(RIGHT(G9,8))+256*BIN2DEC(LEFT(G9,4))</f>
        <v>501</v>
      </c>
      <c r="H10" s="8">
        <f t="shared" ref="H10:M10" si="11">BIN2DEC(RIGHT(H9,8))+256*BIN2DEC(LEFT(H9,4))</f>
        <v>506</v>
      </c>
      <c r="I10" s="8">
        <f t="shared" si="11"/>
        <v>506</v>
      </c>
      <c r="J10" s="8">
        <f t="shared" si="11"/>
        <v>509</v>
      </c>
      <c r="K10" s="8">
        <f t="shared" si="11"/>
        <v>507</v>
      </c>
      <c r="L10" s="8">
        <f t="shared" si="11"/>
        <v>506</v>
      </c>
      <c r="M10" s="8">
        <f t="shared" si="11"/>
        <v>505</v>
      </c>
      <c r="N10" s="8">
        <f t="shared" ref="N10" si="12">BIN2DEC(RIGHT(N9,8))+256*BIN2DEC(LEFT(N9,3))</f>
        <v>0</v>
      </c>
      <c r="O10" s="6"/>
    </row>
    <row r="11" spans="1:27" ht="15.75" thickBot="1" x14ac:dyDescent="0.3">
      <c r="A11" s="9" t="s">
        <v>14</v>
      </c>
      <c r="B11" s="10">
        <f>B10</f>
        <v>6</v>
      </c>
      <c r="C11" s="10">
        <f>IF(MOD(B11,10)&lt;=4,MOD(B11,10)*C13+C16,MOD(B11,10)*C13+C16-1)</f>
        <v>3.5</v>
      </c>
      <c r="D11" s="10">
        <f t="shared" ref="D11:K11" si="13">D10*D13+D16</f>
        <v>3</v>
      </c>
      <c r="E11" s="10">
        <f t="shared" si="13"/>
        <v>3</v>
      </c>
      <c r="F11" s="10">
        <f t="shared" si="13"/>
        <v>3</v>
      </c>
      <c r="G11" s="42">
        <f t="shared" si="13"/>
        <v>501</v>
      </c>
      <c r="H11" s="42">
        <f t="shared" si="13"/>
        <v>506</v>
      </c>
      <c r="I11" s="42">
        <f t="shared" si="13"/>
        <v>506</v>
      </c>
      <c r="J11" s="42">
        <f t="shared" si="13"/>
        <v>509</v>
      </c>
      <c r="K11" s="42">
        <f t="shared" si="13"/>
        <v>507</v>
      </c>
      <c r="L11" s="42">
        <f t="shared" ref="L11:N11" si="14">L10*L13+L16</f>
        <v>506</v>
      </c>
      <c r="M11" s="42">
        <f t="shared" si="14"/>
        <v>505</v>
      </c>
      <c r="N11" s="10">
        <f t="shared" si="14"/>
        <v>0</v>
      </c>
      <c r="O11" s="11"/>
    </row>
    <row r="12" spans="1:27" x14ac:dyDescent="0.25">
      <c r="A12" s="12" t="s">
        <v>0</v>
      </c>
      <c r="B12" s="13" t="s">
        <v>24</v>
      </c>
      <c r="C12" s="13" t="s">
        <v>4</v>
      </c>
      <c r="D12" s="13" t="s">
        <v>4</v>
      </c>
      <c r="E12" s="13" t="s">
        <v>4</v>
      </c>
      <c r="F12" s="13" t="s">
        <v>4</v>
      </c>
      <c r="G12" s="13" t="s">
        <v>96</v>
      </c>
      <c r="H12" s="13" t="s">
        <v>96</v>
      </c>
      <c r="I12" s="13" t="s">
        <v>96</v>
      </c>
      <c r="J12" s="13" t="s">
        <v>96</v>
      </c>
      <c r="K12" s="13" t="s">
        <v>96</v>
      </c>
      <c r="L12" s="13" t="s">
        <v>96</v>
      </c>
      <c r="M12" s="13" t="s">
        <v>96</v>
      </c>
      <c r="N12" s="13" t="s">
        <v>37</v>
      </c>
      <c r="O12" s="14"/>
    </row>
    <row r="13" spans="1:27" x14ac:dyDescent="0.25">
      <c r="A13" s="15" t="s">
        <v>1</v>
      </c>
      <c r="B13" s="16">
        <v>1</v>
      </c>
      <c r="C13" s="16">
        <v>0.2</v>
      </c>
      <c r="D13" s="16">
        <v>1</v>
      </c>
      <c r="E13" s="16">
        <v>1</v>
      </c>
      <c r="F13" s="16">
        <v>1</v>
      </c>
      <c r="G13" s="41">
        <v>1</v>
      </c>
      <c r="H13" s="41">
        <v>1</v>
      </c>
      <c r="I13" s="41">
        <v>1</v>
      </c>
      <c r="J13" s="41">
        <v>1</v>
      </c>
      <c r="K13" s="41">
        <v>1</v>
      </c>
      <c r="L13" s="41">
        <v>1</v>
      </c>
      <c r="M13" s="41">
        <v>1</v>
      </c>
      <c r="N13" s="16">
        <v>1</v>
      </c>
      <c r="O13" s="17"/>
    </row>
    <row r="14" spans="1:27" x14ac:dyDescent="0.25">
      <c r="A14" s="18" t="s">
        <v>4</v>
      </c>
      <c r="B14" s="40">
        <v>8</v>
      </c>
      <c r="C14" s="19">
        <v>1</v>
      </c>
      <c r="D14" s="19">
        <v>3</v>
      </c>
      <c r="E14" s="19">
        <v>3</v>
      </c>
      <c r="F14" s="19">
        <v>3</v>
      </c>
      <c r="G14" s="19">
        <v>12</v>
      </c>
      <c r="H14" s="19">
        <v>12</v>
      </c>
      <c r="I14" s="19">
        <v>12</v>
      </c>
      <c r="J14" s="19">
        <v>12</v>
      </c>
      <c r="K14" s="19">
        <v>12</v>
      </c>
      <c r="L14" s="19">
        <v>12</v>
      </c>
      <c r="M14" s="19">
        <v>12</v>
      </c>
      <c r="N14" s="19">
        <v>2</v>
      </c>
      <c r="O14" s="20">
        <f>SUM(B14:N14)</f>
        <v>104</v>
      </c>
      <c r="P14" s="21"/>
      <c r="Q14" s="21"/>
      <c r="R14" s="21"/>
      <c r="S14" s="21"/>
      <c r="T14" s="21"/>
      <c r="U14" s="22"/>
      <c r="V14" s="22"/>
      <c r="W14" s="22"/>
      <c r="X14" s="22"/>
      <c r="Y14" s="22"/>
      <c r="Z14" s="22"/>
      <c r="AA14" s="22"/>
    </row>
    <row r="15" spans="1:27" x14ac:dyDescent="0.25">
      <c r="A15" s="23" t="s">
        <v>8</v>
      </c>
      <c r="B15" s="24">
        <f>2^B14</f>
        <v>256</v>
      </c>
      <c r="C15" s="24">
        <f t="shared" ref="C15" si="15">2^C14</f>
        <v>2</v>
      </c>
      <c r="D15" s="24">
        <f>2^D14</f>
        <v>8</v>
      </c>
      <c r="E15" s="24">
        <f>2^E14</f>
        <v>8</v>
      </c>
      <c r="F15" s="24">
        <f>2^F14</f>
        <v>8</v>
      </c>
      <c r="G15" s="24">
        <f>2^G14</f>
        <v>4096</v>
      </c>
      <c r="H15" s="24">
        <f t="shared" ref="H15:I15" si="16">2^H14</f>
        <v>4096</v>
      </c>
      <c r="I15" s="24">
        <f t="shared" si="16"/>
        <v>4096</v>
      </c>
      <c r="J15" s="24">
        <f>2^J14</f>
        <v>4096</v>
      </c>
      <c r="K15" s="24">
        <f t="shared" ref="K15" si="17">2^K14</f>
        <v>4096</v>
      </c>
      <c r="L15" s="24">
        <f>2^L14</f>
        <v>4096</v>
      </c>
      <c r="M15" s="24">
        <f t="shared" ref="M15:N15" si="18">2^M14</f>
        <v>4096</v>
      </c>
      <c r="N15" s="24">
        <f t="shared" si="18"/>
        <v>4</v>
      </c>
      <c r="O15" s="25"/>
      <c r="P15" s="26"/>
      <c r="Q15" s="26"/>
      <c r="R15" s="26"/>
      <c r="S15" s="26"/>
      <c r="T15" s="26"/>
      <c r="U15" s="27"/>
      <c r="V15" s="27"/>
      <c r="W15" s="27"/>
      <c r="X15" s="27"/>
      <c r="Y15" s="27"/>
      <c r="Z15" s="27"/>
      <c r="AA15" s="27"/>
    </row>
    <row r="16" spans="1:27" x14ac:dyDescent="0.25">
      <c r="A16" s="15" t="s">
        <v>2</v>
      </c>
      <c r="B16" s="16">
        <v>0</v>
      </c>
      <c r="C16" s="16">
        <v>3.3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7"/>
    </row>
    <row r="17" spans="1:27" x14ac:dyDescent="0.25">
      <c r="A17" s="23" t="s">
        <v>3</v>
      </c>
      <c r="B17" s="28">
        <f>(B15-1)*B13+B16</f>
        <v>255</v>
      </c>
      <c r="C17" s="28">
        <f t="shared" ref="C17:D17" si="19">(C15-1)*C13+C16</f>
        <v>3.5</v>
      </c>
      <c r="D17" s="28">
        <f t="shared" si="19"/>
        <v>7</v>
      </c>
      <c r="E17" s="28">
        <f>(E15-1)*E13+E16</f>
        <v>7</v>
      </c>
      <c r="F17" s="28">
        <f>(F15-1)*F13+F16</f>
        <v>7</v>
      </c>
      <c r="G17" s="28">
        <f t="shared" ref="G17:I17" si="20">(G15-1)*G13+G16</f>
        <v>4095</v>
      </c>
      <c r="H17" s="28">
        <f t="shared" si="20"/>
        <v>4095</v>
      </c>
      <c r="I17" s="28">
        <f t="shared" si="20"/>
        <v>4095</v>
      </c>
      <c r="J17" s="28">
        <f>(J15-1)*J13+J16</f>
        <v>4095</v>
      </c>
      <c r="K17" s="28">
        <f t="shared" ref="K17" si="21">(K15-1)*K13+K16</f>
        <v>4095</v>
      </c>
      <c r="L17" s="28">
        <f>(L15-1)*L13+L16</f>
        <v>4095</v>
      </c>
      <c r="M17" s="28">
        <f t="shared" ref="M17:N17" si="22">(M15-1)*M13+M16</f>
        <v>4095</v>
      </c>
      <c r="N17" s="28">
        <f t="shared" si="22"/>
        <v>3</v>
      </c>
      <c r="O17" s="25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7" x14ac:dyDescent="0.25">
      <c r="A18" s="15" t="s">
        <v>6</v>
      </c>
      <c r="B18" s="16">
        <v>0</v>
      </c>
      <c r="C18" s="16">
        <v>0</v>
      </c>
      <c r="D18" s="16">
        <v>7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7"/>
    </row>
    <row r="19" spans="1:27" ht="15.75" thickBot="1" x14ac:dyDescent="0.3">
      <c r="A19" s="29" t="s">
        <v>5</v>
      </c>
      <c r="B19" s="30">
        <v>3</v>
      </c>
      <c r="C19" s="30">
        <v>3.9</v>
      </c>
      <c r="D19" s="30">
        <v>7</v>
      </c>
      <c r="E19" s="30">
        <v>7</v>
      </c>
      <c r="F19" s="30">
        <v>7</v>
      </c>
      <c r="G19" s="30">
        <v>2047</v>
      </c>
      <c r="H19" s="30">
        <v>2047</v>
      </c>
      <c r="I19" s="30">
        <v>2047</v>
      </c>
      <c r="J19" s="30">
        <v>2047</v>
      </c>
      <c r="K19" s="30">
        <v>2047</v>
      </c>
      <c r="L19" s="30">
        <v>2047</v>
      </c>
      <c r="M19" s="30">
        <v>2047</v>
      </c>
      <c r="N19" s="30">
        <v>3</v>
      </c>
      <c r="O19" s="43">
        <f>8*P19</f>
        <v>104</v>
      </c>
      <c r="P19" s="44">
        <v>13</v>
      </c>
    </row>
    <row r="20" spans="1:27" x14ac:dyDescent="0.25">
      <c r="A20" s="31" t="s">
        <v>7</v>
      </c>
      <c r="B20" s="31" t="str">
        <f>IF(B17&gt;=B19,"OK","ERROR")</f>
        <v>OK</v>
      </c>
      <c r="C20" s="31">
        <f>C11</f>
        <v>3.5</v>
      </c>
      <c r="D20" s="31" t="str">
        <f>IF(D17&gt;=D19,"OK","ERROR")</f>
        <v>OK</v>
      </c>
      <c r="E20" s="31" t="str">
        <f>IF(E17&gt;=E19,"OK","ERROR")</f>
        <v>OK</v>
      </c>
      <c r="F20" s="31" t="str">
        <f>IF(F17&gt;=F19,"OK","ERROR")</f>
        <v>OK</v>
      </c>
      <c r="G20" s="31" t="str">
        <f>IF(G17&gt;=G19,"OK","ERROR")</f>
        <v>OK</v>
      </c>
      <c r="H20" s="31" t="str">
        <f>IF(H17&gt;=H19,"OK","ERROR")</f>
        <v>OK</v>
      </c>
      <c r="I20" s="31" t="str">
        <f t="shared" ref="I20" si="23">IF(I17&gt;=I19,"OK","ERROR")</f>
        <v>OK</v>
      </c>
      <c r="J20" s="31" t="str">
        <f>IF(J17&gt;=J19,"OK","ERROR")</f>
        <v>OK</v>
      </c>
      <c r="K20" s="31" t="str">
        <f t="shared" ref="K20" si="24">IF(K17&gt;=K19,"OK","ERROR")</f>
        <v>OK</v>
      </c>
      <c r="L20" s="31" t="str">
        <f>IF(L17&gt;=L19,"OK","ERROR")</f>
        <v>OK</v>
      </c>
      <c r="M20" s="31" t="str">
        <f t="shared" ref="M20:N20" si="25">IF(M17&gt;=M19,"OK","ERROR")</f>
        <v>OK</v>
      </c>
      <c r="N20" s="31" t="str">
        <f t="shared" si="25"/>
        <v>OK</v>
      </c>
      <c r="O20" s="32" t="str">
        <f>IF(O14&lt;=O19,"OK","ERROR")</f>
        <v>OK</v>
      </c>
    </row>
    <row r="21" spans="1:27" x14ac:dyDescent="0.25">
      <c r="A21" s="33"/>
      <c r="C21" s="33" t="str">
        <f>IF(C10=1, CONCATENATE("&gt; ",ROUND(C20,1), " V"), CONCATENATE("!!!! &lt; ",ROUND(C20,1)," V"))</f>
        <v>&gt; 3,5 V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6"/>
    </row>
    <row r="22" spans="1:27" x14ac:dyDescent="0.25">
      <c r="A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6"/>
    </row>
    <row r="23" spans="1:27" x14ac:dyDescent="0.25">
      <c r="A23" s="100" t="s">
        <v>33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33"/>
      <c r="N23" s="33"/>
      <c r="O23" s="6"/>
    </row>
    <row r="24" spans="1:27" x14ac:dyDescent="0.25">
      <c r="A24" s="100" t="s">
        <v>34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33"/>
      <c r="N24" s="33"/>
      <c r="O24" s="6"/>
    </row>
    <row r="25" spans="1:27" x14ac:dyDescent="0.25">
      <c r="A25" s="100" t="s">
        <v>38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33"/>
      <c r="N25" s="33"/>
      <c r="O25" s="6"/>
    </row>
    <row r="26" spans="1:27" x14ac:dyDescent="0.25">
      <c r="A26" s="108" t="s">
        <v>98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33"/>
      <c r="N26" s="33"/>
      <c r="O26" s="6"/>
    </row>
    <row r="27" spans="1:27" x14ac:dyDescent="0.25">
      <c r="A27" s="108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33"/>
      <c r="N27" s="33"/>
      <c r="O27" s="6"/>
    </row>
    <row r="28" spans="1:27" x14ac:dyDescent="0.25">
      <c r="A28" s="108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</row>
    <row r="29" spans="1:27" x14ac:dyDescent="0.25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 spans="1:27" x14ac:dyDescent="0.25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7" ht="15" customHeight="1" x14ac:dyDescent="0.25">
      <c r="B31" s="2"/>
      <c r="C31" s="1"/>
      <c r="E31" s="1"/>
      <c r="F31" s="1"/>
      <c r="G31" s="1"/>
      <c r="I31" s="1"/>
      <c r="J31" s="1"/>
      <c r="K31" s="1"/>
      <c r="L31" s="1"/>
      <c r="M31" s="1"/>
      <c r="N31" s="1"/>
      <c r="O31" s="1"/>
      <c r="P31" s="1"/>
      <c r="Q31" s="1"/>
      <c r="R31" s="33"/>
    </row>
    <row r="32" spans="1:27" x14ac:dyDescent="0.25">
      <c r="A32" s="96" t="s">
        <v>27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 x14ac:dyDescent="0.25">
      <c r="A33" s="34" t="s">
        <v>10</v>
      </c>
      <c r="B33" s="35">
        <v>1</v>
      </c>
      <c r="C33" s="35">
        <v>2</v>
      </c>
      <c r="D33" s="35">
        <v>3</v>
      </c>
      <c r="E33" s="35">
        <v>4</v>
      </c>
      <c r="F33" s="35">
        <v>5</v>
      </c>
      <c r="G33" s="35">
        <v>6</v>
      </c>
      <c r="H33" s="35">
        <v>7</v>
      </c>
      <c r="I33" s="35">
        <v>8</v>
      </c>
      <c r="J33" s="35">
        <v>9</v>
      </c>
      <c r="K33" s="35">
        <v>10</v>
      </c>
      <c r="L33" s="35">
        <v>11</v>
      </c>
      <c r="M33" s="35">
        <v>12</v>
      </c>
      <c r="N33" s="35">
        <v>13</v>
      </c>
      <c r="O33" s="35">
        <v>14</v>
      </c>
      <c r="P33" s="35">
        <v>15</v>
      </c>
      <c r="Q33" s="35">
        <v>16</v>
      </c>
      <c r="R33" s="35">
        <v>17</v>
      </c>
      <c r="S33" s="35">
        <v>18</v>
      </c>
      <c r="T33" s="35">
        <v>19</v>
      </c>
      <c r="U33" s="35">
        <v>20</v>
      </c>
      <c r="V33" s="35">
        <v>21</v>
      </c>
      <c r="W33" s="35">
        <v>22</v>
      </c>
      <c r="X33" s="35">
        <v>23</v>
      </c>
      <c r="Y33" s="35">
        <v>24</v>
      </c>
      <c r="Z33" s="35">
        <v>25</v>
      </c>
      <c r="AA33" s="35">
        <v>26</v>
      </c>
      <c r="AB33" s="35">
        <v>27</v>
      </c>
      <c r="AC33" s="35">
        <v>28</v>
      </c>
      <c r="AD33" s="35">
        <v>29</v>
      </c>
      <c r="AE33" s="35">
        <v>30</v>
      </c>
      <c r="AF33" s="35">
        <v>31</v>
      </c>
    </row>
    <row r="34" spans="1:32" x14ac:dyDescent="0.25">
      <c r="A34" s="34" t="s">
        <v>11</v>
      </c>
      <c r="B34" s="36" t="str">
        <f t="shared" ref="B34:L34" si="26">MID($B5,B33,1)</f>
        <v>0</v>
      </c>
      <c r="C34" s="36" t="str">
        <f t="shared" si="26"/>
        <v>6</v>
      </c>
      <c r="D34" s="36" t="str">
        <f t="shared" si="26"/>
        <v>B</v>
      </c>
      <c r="E34" s="36" t="str">
        <f t="shared" si="26"/>
        <v>6</v>
      </c>
      <c r="F34" s="36" t="str">
        <f t="shared" si="26"/>
        <v>C</v>
      </c>
      <c r="G34" s="36" t="str">
        <f t="shared" si="26"/>
        <v>7</v>
      </c>
      <c r="H34" s="36" t="str">
        <f t="shared" si="26"/>
        <v>D</v>
      </c>
      <c r="I34" s="36" t="str">
        <f t="shared" si="26"/>
        <v>4</v>
      </c>
      <c r="J34" s="36" t="str">
        <f t="shared" si="26"/>
        <v>7</v>
      </c>
      <c r="K34" s="36" t="str">
        <f t="shared" si="26"/>
        <v>E</v>
      </c>
      <c r="L34" s="36" t="str">
        <f t="shared" si="26"/>
        <v>8</v>
      </c>
      <c r="M34" s="36" t="str">
        <f t="shared" ref="M34:AF34" si="27">MID($B5,M33,1)</f>
        <v>7</v>
      </c>
      <c r="N34" s="36" t="str">
        <f t="shared" si="27"/>
        <v>E</v>
      </c>
      <c r="O34" s="36" t="str">
        <f t="shared" si="27"/>
        <v>8</v>
      </c>
      <c r="P34" s="36" t="str">
        <f t="shared" si="27"/>
        <v>7</v>
      </c>
      <c r="Q34" s="36" t="str">
        <f t="shared" si="27"/>
        <v>F</v>
      </c>
      <c r="R34" s="36" t="str">
        <f t="shared" si="27"/>
        <v>4</v>
      </c>
      <c r="S34" s="36" t="str">
        <f t="shared" si="27"/>
        <v>7</v>
      </c>
      <c r="T34" s="36" t="str">
        <f t="shared" si="27"/>
        <v>E</v>
      </c>
      <c r="U34" s="36" t="str">
        <f t="shared" si="27"/>
        <v>C</v>
      </c>
      <c r="V34" s="36" t="str">
        <f t="shared" si="27"/>
        <v>7</v>
      </c>
      <c r="W34" s="36" t="str">
        <f t="shared" si="27"/>
        <v>E</v>
      </c>
      <c r="X34" s="36" t="str">
        <f t="shared" si="27"/>
        <v>8</v>
      </c>
      <c r="Y34" s="36" t="str">
        <f t="shared" si="27"/>
        <v>7</v>
      </c>
      <c r="Z34" s="36" t="str">
        <f t="shared" si="27"/>
        <v>E</v>
      </c>
      <c r="AA34" s="36" t="str">
        <f t="shared" si="27"/>
        <v>4</v>
      </c>
      <c r="AB34" s="36" t="str">
        <f t="shared" si="27"/>
        <v/>
      </c>
      <c r="AC34" s="36" t="str">
        <f t="shared" si="27"/>
        <v/>
      </c>
      <c r="AD34" s="36" t="str">
        <f t="shared" si="27"/>
        <v/>
      </c>
      <c r="AE34" s="36" t="str">
        <f t="shared" si="27"/>
        <v/>
      </c>
      <c r="AF34" s="36" t="str">
        <f t="shared" si="27"/>
        <v/>
      </c>
    </row>
    <row r="35" spans="1:32" x14ac:dyDescent="0.25">
      <c r="A35" s="34" t="s">
        <v>12</v>
      </c>
      <c r="B35" s="35" t="str">
        <f>HEX2BIN(B34,4)</f>
        <v>0000</v>
      </c>
      <c r="C35" s="35" t="str">
        <f t="shared" ref="C35:AF35" si="28">HEX2BIN(C34,4)</f>
        <v>0110</v>
      </c>
      <c r="D35" s="35" t="str">
        <f t="shared" si="28"/>
        <v>1011</v>
      </c>
      <c r="E35" s="35" t="str">
        <f t="shared" si="28"/>
        <v>0110</v>
      </c>
      <c r="F35" s="35" t="str">
        <f t="shared" si="28"/>
        <v>1100</v>
      </c>
      <c r="G35" s="35" t="str">
        <f t="shared" si="28"/>
        <v>0111</v>
      </c>
      <c r="H35" s="35" t="str">
        <f t="shared" si="28"/>
        <v>1101</v>
      </c>
      <c r="I35" s="35" t="str">
        <f t="shared" si="28"/>
        <v>0100</v>
      </c>
      <c r="J35" s="35" t="str">
        <f t="shared" si="28"/>
        <v>0111</v>
      </c>
      <c r="K35" s="35" t="str">
        <f t="shared" si="28"/>
        <v>1110</v>
      </c>
      <c r="L35" s="35" t="str">
        <f t="shared" si="28"/>
        <v>1000</v>
      </c>
      <c r="M35" s="35" t="str">
        <f t="shared" si="28"/>
        <v>0111</v>
      </c>
      <c r="N35" s="35" t="str">
        <f t="shared" si="28"/>
        <v>1110</v>
      </c>
      <c r="O35" s="35" t="str">
        <f t="shared" si="28"/>
        <v>1000</v>
      </c>
      <c r="P35" s="35" t="str">
        <f t="shared" si="28"/>
        <v>0111</v>
      </c>
      <c r="Q35" s="35" t="str">
        <f t="shared" si="28"/>
        <v>1111</v>
      </c>
      <c r="R35" s="35" t="str">
        <f t="shared" si="28"/>
        <v>0100</v>
      </c>
      <c r="S35" s="35" t="str">
        <f t="shared" si="28"/>
        <v>0111</v>
      </c>
      <c r="T35" s="35" t="str">
        <f t="shared" si="28"/>
        <v>1110</v>
      </c>
      <c r="U35" s="35" t="str">
        <f t="shared" si="28"/>
        <v>1100</v>
      </c>
      <c r="V35" s="35" t="str">
        <f t="shared" si="28"/>
        <v>0111</v>
      </c>
      <c r="W35" s="35" t="str">
        <f t="shared" si="28"/>
        <v>1110</v>
      </c>
      <c r="X35" s="35" t="str">
        <f t="shared" si="28"/>
        <v>1000</v>
      </c>
      <c r="Y35" s="35" t="str">
        <f t="shared" si="28"/>
        <v>0111</v>
      </c>
      <c r="Z35" s="35" t="str">
        <f t="shared" si="28"/>
        <v>1110</v>
      </c>
      <c r="AA35" s="35" t="str">
        <f t="shared" si="28"/>
        <v>0100</v>
      </c>
      <c r="AB35" s="35" t="str">
        <f t="shared" si="28"/>
        <v>0000</v>
      </c>
      <c r="AC35" s="35" t="str">
        <f t="shared" si="28"/>
        <v>0000</v>
      </c>
      <c r="AD35" s="35" t="str">
        <f t="shared" si="28"/>
        <v>0000</v>
      </c>
      <c r="AE35" s="35" t="str">
        <f t="shared" si="28"/>
        <v>0000</v>
      </c>
      <c r="AF35" s="35" t="str">
        <f t="shared" si="28"/>
        <v>0000</v>
      </c>
    </row>
    <row r="36" spans="1:32" x14ac:dyDescent="0.25"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32" x14ac:dyDescent="0.25">
      <c r="A37" s="97" t="s">
        <v>18</v>
      </c>
      <c r="B37" s="97"/>
      <c r="C37" s="98" t="s">
        <v>19</v>
      </c>
      <c r="D37" s="98"/>
      <c r="E37" s="98"/>
      <c r="F37" s="99" t="s">
        <v>20</v>
      </c>
      <c r="G37" s="99"/>
      <c r="H37" s="98" t="s">
        <v>21</v>
      </c>
      <c r="I37" s="98"/>
      <c r="J37" s="98"/>
      <c r="K37" s="98"/>
      <c r="L37" s="9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</sheetData>
  <sheetProtection algorithmName="SHA-512" hashValue="JOdbUwH0TsqfF9CatTj3jD0cMT1thrUKoUy7CyIzyA6GziJi6fdwOOAwcshTVDNf4sE0Olltd7i6aHSA9/6GTg==" saltValue="TR3LmLrAuD/EtrXbqzfTng==" spinCount="100000" sheet="1" objects="1" scenarios="1"/>
  <mergeCells count="18">
    <mergeCell ref="A30:L30"/>
    <mergeCell ref="A2:Y2"/>
    <mergeCell ref="A3:Y3"/>
    <mergeCell ref="A4:Y4"/>
    <mergeCell ref="B5:L5"/>
    <mergeCell ref="B6:L6"/>
    <mergeCell ref="A27:L27"/>
    <mergeCell ref="A28:L28"/>
    <mergeCell ref="A29:L29"/>
    <mergeCell ref="A23:L23"/>
    <mergeCell ref="A24:L24"/>
    <mergeCell ref="A25:L25"/>
    <mergeCell ref="A26:L26"/>
    <mergeCell ref="A32:Y32"/>
    <mergeCell ref="A37:B37"/>
    <mergeCell ref="C37:E37"/>
    <mergeCell ref="F37:G37"/>
    <mergeCell ref="H37:L37"/>
  </mergeCells>
  <phoneticPr fontId="14" type="noConversion"/>
  <hyperlinks>
    <hyperlink ref="C37" r:id="rId1" xr:uid="{00000000-0004-0000-0000-000000000000}"/>
    <hyperlink ref="H37" r:id="rId2" xr:uid="{00000000-0004-0000-0000-000001000000}"/>
  </hyperlinks>
  <pageMargins left="0.25" right="0.25" top="0.75" bottom="0.75" header="0.3" footer="0.3"/>
  <pageSetup paperSize="9" scale="70" orientation="landscape" r:id="rId3"/>
  <customProperties>
    <customPr name="SSC_SHEET_GUID" r:id="rId4"/>
  </customPropertie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BD36-9FA1-463A-84A8-D79E7B3DD465}">
  <sheetPr>
    <pageSetUpPr fitToPage="1"/>
  </sheetPr>
  <dimension ref="A1:AMJ40"/>
  <sheetViews>
    <sheetView zoomScale="130" zoomScaleNormal="130" workbookViewId="0">
      <selection activeCell="B4" sqref="B4:L4"/>
    </sheetView>
  </sheetViews>
  <sheetFormatPr defaultColWidth="9.140625" defaultRowHeight="15" x14ac:dyDescent="0.25"/>
  <cols>
    <col min="1" max="1" width="37.7109375" style="47" customWidth="1"/>
    <col min="2" max="2" width="6.7109375" style="92" customWidth="1"/>
    <col min="3" max="3" width="13.28515625" style="47" customWidth="1"/>
    <col min="4" max="5" width="13.7109375" style="47" customWidth="1"/>
    <col min="6" max="9" width="13.5703125" style="47" customWidth="1"/>
    <col min="10" max="10" width="13.42578125" style="47" customWidth="1"/>
    <col min="11" max="11" width="13.5703125" style="47" customWidth="1"/>
    <col min="12" max="12" width="20.42578125" style="47" customWidth="1"/>
    <col min="13" max="13" width="10" style="47" customWidth="1"/>
    <col min="14" max="14" width="12.140625" style="47" customWidth="1"/>
    <col min="15" max="15" width="9" style="47" customWidth="1"/>
    <col min="16" max="16" width="13.5703125" style="47" customWidth="1"/>
    <col min="17" max="17" width="8.140625" style="47" customWidth="1"/>
    <col min="18" max="25" width="5" style="47" customWidth="1"/>
    <col min="26" max="1024" width="9.140625" style="47"/>
    <col min="1025" max="16384" width="9.140625" style="95"/>
  </cols>
  <sheetData>
    <row r="1" spans="1:1024" ht="18.75" x14ac:dyDescent="0.25">
      <c r="A1" s="114" t="s">
        <v>46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</row>
    <row r="2" spans="1:1024" ht="34.5" customHeight="1" x14ac:dyDescent="0.25">
      <c r="A2" s="115" t="s">
        <v>47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48"/>
      <c r="O2" s="48">
        <f>2^8</f>
        <v>256</v>
      </c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1024" x14ac:dyDescent="0.25">
      <c r="A3" s="116" t="s">
        <v>48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spans="1:1024" ht="15.75" x14ac:dyDescent="0.25">
      <c r="A4" s="50" t="s">
        <v>49</v>
      </c>
      <c r="B4" s="117" t="s">
        <v>50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024" x14ac:dyDescent="0.25">
      <c r="A5" s="51" t="s">
        <v>9</v>
      </c>
      <c r="B5" s="118" t="str">
        <f>CONCATENATE(B38,C38,D38,E38,F38,G38,H38,I38,J38,K38,L38,M38,N38,O38,P38,Q38,R38,S38,T38,U38,V38,W38,X38,Y38,Z38,AA38,AB38,AC38,AD38,AE38,AF38,AG38,AH38,AI38,AJ38,AK38)</f>
        <v>110001011000001010100001000010000111000001010000100100000100101100110001000101000000000000000000000000000000000000000000000000000000000000000000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</row>
    <row r="6" spans="1:1024" x14ac:dyDescent="0.25">
      <c r="A6" s="51" t="s">
        <v>13</v>
      </c>
      <c r="B6" s="53">
        <v>1</v>
      </c>
      <c r="C6" s="54">
        <f t="shared" ref="C6:K6" si="0">B6+B13</f>
        <v>3</v>
      </c>
      <c r="D6" s="54">
        <f t="shared" si="0"/>
        <v>29</v>
      </c>
      <c r="E6" s="54">
        <f t="shared" si="0"/>
        <v>54</v>
      </c>
      <c r="F6" s="54">
        <f t="shared" si="0"/>
        <v>56</v>
      </c>
      <c r="G6" s="54">
        <f t="shared" si="0"/>
        <v>59</v>
      </c>
      <c r="H6" s="54">
        <f t="shared" si="0"/>
        <v>67</v>
      </c>
      <c r="I6" s="54">
        <f t="shared" si="0"/>
        <v>75</v>
      </c>
      <c r="J6" s="54">
        <f t="shared" si="0"/>
        <v>83</v>
      </c>
      <c r="K6" s="54">
        <f t="shared" si="0"/>
        <v>91</v>
      </c>
      <c r="L6" s="55"/>
      <c r="AMG6" s="95"/>
      <c r="AMH6" s="95"/>
      <c r="AMI6" s="95"/>
      <c r="AMJ6" s="95"/>
    </row>
    <row r="7" spans="1:1024" ht="60" x14ac:dyDescent="0.25">
      <c r="A7" s="51" t="s">
        <v>17</v>
      </c>
      <c r="B7" s="56" t="s">
        <v>51</v>
      </c>
      <c r="C7" s="57" t="s">
        <v>52</v>
      </c>
      <c r="D7" s="57" t="s">
        <v>53</v>
      </c>
      <c r="E7" s="57" t="s">
        <v>54</v>
      </c>
      <c r="F7" s="57" t="s">
        <v>55</v>
      </c>
      <c r="G7" s="57" t="s">
        <v>56</v>
      </c>
      <c r="H7" s="57" t="s">
        <v>57</v>
      </c>
      <c r="I7" s="57" t="s">
        <v>58</v>
      </c>
      <c r="J7" s="57" t="s">
        <v>59</v>
      </c>
      <c r="K7" s="58" t="s">
        <v>60</v>
      </c>
      <c r="L7" s="55"/>
      <c r="AMG7" s="95"/>
      <c r="AMH7" s="95"/>
      <c r="AMI7" s="95"/>
      <c r="AMJ7" s="95"/>
    </row>
    <row r="8" spans="1:1024" x14ac:dyDescent="0.25">
      <c r="A8" s="51" t="s">
        <v>15</v>
      </c>
      <c r="B8" s="59" t="str">
        <f t="shared" ref="B8:K8" si="1">MID($B5,B6,B13)</f>
        <v>11</v>
      </c>
      <c r="C8" s="59" t="str">
        <f t="shared" si="1"/>
        <v>00010110000010101000010000</v>
      </c>
      <c r="D8" s="59" t="str">
        <f t="shared" si="1"/>
        <v>1000011100000101000010010</v>
      </c>
      <c r="E8" s="59" t="str">
        <f t="shared" si="1"/>
        <v>00</v>
      </c>
      <c r="F8" s="59" t="str">
        <f t="shared" si="1"/>
        <v>001</v>
      </c>
      <c r="G8" s="59" t="str">
        <f t="shared" si="1"/>
        <v>00101100</v>
      </c>
      <c r="H8" s="59" t="str">
        <f t="shared" si="1"/>
        <v>11000100</v>
      </c>
      <c r="I8" s="59" t="str">
        <f t="shared" si="1"/>
        <v>01010000</v>
      </c>
      <c r="J8" s="59" t="str">
        <f t="shared" si="1"/>
        <v>00000000</v>
      </c>
      <c r="K8" s="59" t="str">
        <f t="shared" si="1"/>
        <v>000000</v>
      </c>
      <c r="L8" s="55"/>
      <c r="AMG8" s="95"/>
      <c r="AMH8" s="95"/>
      <c r="AMI8" s="95"/>
      <c r="AMJ8" s="95"/>
    </row>
    <row r="9" spans="1:1024" x14ac:dyDescent="0.25">
      <c r="A9" s="51" t="s">
        <v>16</v>
      </c>
      <c r="B9" s="59">
        <f t="shared" ref="B9:K9" ca="1" si="2">SUMPRODUCT(--MID(B8,LEN(B8)+1-ROW(INDIRECT("1:"&amp;LEN(B8))),1),(2^(ROW(INDIRECT("1:"&amp;LEN(B8)))-1)))</f>
        <v>3</v>
      </c>
      <c r="C9" s="59">
        <f t="shared" ca="1" si="2"/>
        <v>5777936</v>
      </c>
      <c r="D9" s="59">
        <f t="shared" ca="1" si="2"/>
        <v>17697298</v>
      </c>
      <c r="E9" s="59">
        <f t="shared" ca="1" si="2"/>
        <v>0</v>
      </c>
      <c r="F9" s="59">
        <f t="shared" ca="1" si="2"/>
        <v>1</v>
      </c>
      <c r="G9" s="59">
        <f t="shared" ca="1" si="2"/>
        <v>44</v>
      </c>
      <c r="H9" s="59">
        <f t="shared" ca="1" si="2"/>
        <v>196</v>
      </c>
      <c r="I9" s="59">
        <f t="shared" ca="1" si="2"/>
        <v>80</v>
      </c>
      <c r="J9" s="59">
        <f t="shared" ca="1" si="2"/>
        <v>0</v>
      </c>
      <c r="K9" s="59">
        <f t="shared" ca="1" si="2"/>
        <v>0</v>
      </c>
      <c r="L9" s="55"/>
      <c r="AMG9" s="95"/>
      <c r="AMH9" s="95"/>
      <c r="AMI9" s="95"/>
      <c r="AMJ9" s="95"/>
    </row>
    <row r="10" spans="1:1024" ht="15.75" thickBot="1" x14ac:dyDescent="0.3">
      <c r="A10" s="60" t="s">
        <v>14</v>
      </c>
      <c r="B10" s="61">
        <f ca="1">B9</f>
        <v>3</v>
      </c>
      <c r="C10" s="61">
        <f t="shared" ref="C10:K10" ca="1" si="3">C9*C12+C15</f>
        <v>57.779360000000004</v>
      </c>
      <c r="D10" s="61">
        <f t="shared" ca="1" si="3"/>
        <v>176.97298000000001</v>
      </c>
      <c r="E10" s="61">
        <f t="shared" ca="1" si="3"/>
        <v>0</v>
      </c>
      <c r="F10" s="61">
        <f t="shared" ca="1" si="3"/>
        <v>1</v>
      </c>
      <c r="G10" s="61">
        <f t="shared" ca="1" si="3"/>
        <v>4.4000000000000004</v>
      </c>
      <c r="H10" s="61">
        <f t="shared" ca="1" si="3"/>
        <v>49</v>
      </c>
      <c r="I10" s="61">
        <f t="shared" ca="1" si="3"/>
        <v>20</v>
      </c>
      <c r="J10" s="61">
        <f t="shared" ca="1" si="3"/>
        <v>0</v>
      </c>
      <c r="K10" s="61">
        <f t="shared" ca="1" si="3"/>
        <v>0</v>
      </c>
      <c r="L10" s="62" t="s">
        <v>61</v>
      </c>
      <c r="AMG10" s="95"/>
      <c r="AMH10" s="95"/>
      <c r="AMI10" s="95"/>
      <c r="AMJ10" s="95"/>
    </row>
    <row r="11" spans="1:1024" x14ac:dyDescent="0.25">
      <c r="A11" s="63" t="s">
        <v>0</v>
      </c>
      <c r="B11" s="64" t="s">
        <v>24</v>
      </c>
      <c r="C11" s="64" t="s">
        <v>62</v>
      </c>
      <c r="D11" s="64" t="s">
        <v>62</v>
      </c>
      <c r="E11" s="64" t="s">
        <v>63</v>
      </c>
      <c r="F11" s="64" t="s">
        <v>64</v>
      </c>
      <c r="G11" s="64" t="s">
        <v>65</v>
      </c>
      <c r="H11" s="64" t="s">
        <v>62</v>
      </c>
      <c r="I11" s="64" t="s">
        <v>62</v>
      </c>
      <c r="J11" s="64" t="s">
        <v>62</v>
      </c>
      <c r="K11" s="64" t="s">
        <v>37</v>
      </c>
      <c r="L11" s="65"/>
      <c r="AMG11" s="95"/>
      <c r="AMH11" s="95"/>
      <c r="AMI11" s="95"/>
      <c r="AMJ11" s="95"/>
    </row>
    <row r="12" spans="1:1024" x14ac:dyDescent="0.25">
      <c r="A12" s="66" t="s">
        <v>1</v>
      </c>
      <c r="B12" s="67">
        <v>1</v>
      </c>
      <c r="C12" s="67">
        <v>1.0000000000000001E-5</v>
      </c>
      <c r="D12" s="67">
        <v>1.0000000000000001E-5</v>
      </c>
      <c r="E12" s="67">
        <v>1</v>
      </c>
      <c r="F12" s="67">
        <v>1</v>
      </c>
      <c r="G12" s="67">
        <v>0.1</v>
      </c>
      <c r="H12" s="67">
        <v>0.25</v>
      </c>
      <c r="I12" s="67">
        <v>0.25</v>
      </c>
      <c r="J12" s="67">
        <v>0.25</v>
      </c>
      <c r="K12" s="67">
        <v>1</v>
      </c>
      <c r="L12" s="68"/>
      <c r="AMG12" s="95"/>
      <c r="AMH12" s="95"/>
      <c r="AMI12" s="95"/>
      <c r="AMJ12" s="95"/>
    </row>
    <row r="13" spans="1:1024" s="47" customFormat="1" x14ac:dyDescent="0.25">
      <c r="A13" s="69" t="s">
        <v>4</v>
      </c>
      <c r="B13" s="70">
        <v>2</v>
      </c>
      <c r="C13" s="71">
        <v>26</v>
      </c>
      <c r="D13" s="71">
        <v>25</v>
      </c>
      <c r="E13" s="71">
        <v>2</v>
      </c>
      <c r="F13" s="71">
        <v>3</v>
      </c>
      <c r="G13" s="71">
        <v>8</v>
      </c>
      <c r="H13" s="71">
        <v>8</v>
      </c>
      <c r="I13" s="71">
        <v>8</v>
      </c>
      <c r="J13" s="71">
        <v>8</v>
      </c>
      <c r="K13" s="71">
        <v>6</v>
      </c>
      <c r="L13" s="72">
        <f>SUM(B13:K13)</f>
        <v>96</v>
      </c>
      <c r="M13" s="73"/>
      <c r="N13" s="73"/>
      <c r="O13" s="73"/>
      <c r="P13" s="73"/>
      <c r="Q13" s="73"/>
    </row>
    <row r="14" spans="1:1024" s="78" customFormat="1" x14ac:dyDescent="0.25">
      <c r="A14" s="74" t="s">
        <v>8</v>
      </c>
      <c r="B14" s="75">
        <f t="shared" ref="B14:K14" si="4">2^B13</f>
        <v>4</v>
      </c>
      <c r="C14" s="75">
        <f t="shared" si="4"/>
        <v>67108864</v>
      </c>
      <c r="D14" s="75">
        <f t="shared" si="4"/>
        <v>33554432</v>
      </c>
      <c r="E14" s="75">
        <f t="shared" si="4"/>
        <v>4</v>
      </c>
      <c r="F14" s="75">
        <f t="shared" si="4"/>
        <v>8</v>
      </c>
      <c r="G14" s="75">
        <f t="shared" si="4"/>
        <v>256</v>
      </c>
      <c r="H14" s="75">
        <f t="shared" si="4"/>
        <v>256</v>
      </c>
      <c r="I14" s="75">
        <f t="shared" si="4"/>
        <v>256</v>
      </c>
      <c r="J14" s="75">
        <f t="shared" si="4"/>
        <v>256</v>
      </c>
      <c r="K14" s="75">
        <f t="shared" si="4"/>
        <v>64</v>
      </c>
      <c r="L14" s="76"/>
      <c r="M14" s="77"/>
      <c r="N14" s="77"/>
      <c r="O14" s="77"/>
      <c r="P14" s="77"/>
      <c r="Q14" s="77"/>
    </row>
    <row r="15" spans="1:1024" x14ac:dyDescent="0.25">
      <c r="A15" s="66" t="s">
        <v>2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8"/>
      <c r="AMG15" s="95"/>
      <c r="AMH15" s="95"/>
      <c r="AMI15" s="95"/>
      <c r="AMJ15" s="95"/>
    </row>
    <row r="16" spans="1:1024" s="78" customFormat="1" x14ac:dyDescent="0.25">
      <c r="A16" s="74" t="s">
        <v>3</v>
      </c>
      <c r="B16" s="79">
        <f t="shared" ref="B16:K16" si="5">(B14-1)*B12+B15</f>
        <v>3</v>
      </c>
      <c r="C16" s="79">
        <f t="shared" si="5"/>
        <v>671.08863000000008</v>
      </c>
      <c r="D16" s="79">
        <f t="shared" si="5"/>
        <v>335.54431000000005</v>
      </c>
      <c r="E16" s="79">
        <f t="shared" si="5"/>
        <v>3</v>
      </c>
      <c r="F16" s="79">
        <f t="shared" si="5"/>
        <v>7</v>
      </c>
      <c r="G16" s="79">
        <f t="shared" si="5"/>
        <v>25.5</v>
      </c>
      <c r="H16" s="79">
        <f t="shared" si="5"/>
        <v>63.75</v>
      </c>
      <c r="I16" s="79">
        <f t="shared" si="5"/>
        <v>63.75</v>
      </c>
      <c r="J16" s="79">
        <f t="shared" si="5"/>
        <v>63.75</v>
      </c>
      <c r="K16" s="79">
        <f t="shared" si="5"/>
        <v>63</v>
      </c>
      <c r="L16" s="76"/>
    </row>
    <row r="17" spans="1:1024" x14ac:dyDescent="0.25">
      <c r="A17" s="66" t="s">
        <v>6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8"/>
      <c r="AMG17" s="95"/>
      <c r="AMH17" s="95"/>
      <c r="AMI17" s="95"/>
      <c r="AMJ17" s="95"/>
    </row>
    <row r="18" spans="1:1024" ht="15.75" thickBot="1" x14ac:dyDescent="0.3">
      <c r="A18" s="80" t="s">
        <v>5</v>
      </c>
      <c r="B18" s="81">
        <v>1</v>
      </c>
      <c r="C18" s="81">
        <v>360</v>
      </c>
      <c r="D18" s="81">
        <v>180</v>
      </c>
      <c r="E18" s="81">
        <v>3</v>
      </c>
      <c r="F18" s="81">
        <v>7</v>
      </c>
      <c r="G18" s="81">
        <v>25</v>
      </c>
      <c r="H18" s="81">
        <v>45</v>
      </c>
      <c r="I18" s="81">
        <v>1</v>
      </c>
      <c r="J18" s="81">
        <v>1</v>
      </c>
      <c r="K18" s="81">
        <v>0</v>
      </c>
      <c r="L18" s="82">
        <f>L13/8</f>
        <v>12</v>
      </c>
      <c r="AMG18" s="95"/>
      <c r="AMH18" s="95"/>
      <c r="AMI18" s="95"/>
      <c r="AMJ18" s="95"/>
    </row>
    <row r="19" spans="1:1024" x14ac:dyDescent="0.25">
      <c r="A19" s="83" t="s">
        <v>7</v>
      </c>
      <c r="B19" s="83" t="str">
        <f t="shared" ref="B19:K19" si="6">IF(B16&gt;=B18,"OK","ERROR")</f>
        <v>OK</v>
      </c>
      <c r="C19" s="83" t="str">
        <f t="shared" si="6"/>
        <v>OK</v>
      </c>
      <c r="D19" s="83" t="str">
        <f t="shared" si="6"/>
        <v>OK</v>
      </c>
      <c r="E19" s="83" t="str">
        <f t="shared" si="6"/>
        <v>OK</v>
      </c>
      <c r="F19" s="83" t="str">
        <f t="shared" si="6"/>
        <v>OK</v>
      </c>
      <c r="G19" s="83" t="str">
        <f t="shared" si="6"/>
        <v>OK</v>
      </c>
      <c r="H19" s="83" t="str">
        <f t="shared" si="6"/>
        <v>OK</v>
      </c>
      <c r="I19" s="83" t="str">
        <f t="shared" si="6"/>
        <v>OK</v>
      </c>
      <c r="J19" s="83" t="str">
        <f t="shared" si="6"/>
        <v>OK</v>
      </c>
      <c r="K19" s="83" t="str">
        <f t="shared" si="6"/>
        <v>OK</v>
      </c>
      <c r="L19" s="84"/>
      <c r="AMG19" s="95"/>
      <c r="AMH19" s="95"/>
      <c r="AMI19" s="95"/>
      <c r="AMJ19" s="95"/>
    </row>
    <row r="20" spans="1:1024" x14ac:dyDescent="0.25">
      <c r="A20" s="85" t="s">
        <v>66</v>
      </c>
      <c r="B20" s="85">
        <f ca="1">B10</f>
        <v>3</v>
      </c>
      <c r="C20" s="85">
        <f ca="1">C10</f>
        <v>57.779360000000004</v>
      </c>
      <c r="D20" s="85">
        <f t="shared" ref="D20:K20" ca="1" si="7">D10</f>
        <v>176.97298000000001</v>
      </c>
      <c r="E20" s="85">
        <f t="shared" ca="1" si="7"/>
        <v>0</v>
      </c>
      <c r="F20" s="85">
        <f t="shared" ca="1" si="7"/>
        <v>1</v>
      </c>
      <c r="G20" s="85">
        <f t="shared" ca="1" si="7"/>
        <v>4.4000000000000004</v>
      </c>
      <c r="H20" s="85">
        <f t="shared" ca="1" si="7"/>
        <v>49</v>
      </c>
      <c r="I20" s="85">
        <f t="shared" ca="1" si="7"/>
        <v>20</v>
      </c>
      <c r="J20" s="85">
        <f t="shared" ca="1" si="7"/>
        <v>0</v>
      </c>
      <c r="K20" s="85">
        <f t="shared" ca="1" si="7"/>
        <v>0</v>
      </c>
      <c r="AMG20" s="95"/>
      <c r="AMH20" s="95"/>
      <c r="AMI20" s="95"/>
      <c r="AMJ20" s="95"/>
    </row>
    <row r="21" spans="1:1024" s="87" customFormat="1" x14ac:dyDescent="0.25">
      <c r="A21" s="119" t="s">
        <v>67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</row>
    <row r="22" spans="1:1024" s="87" customFormat="1" x14ac:dyDescent="0.25">
      <c r="A22" s="119" t="s">
        <v>68</v>
      </c>
      <c r="B22" s="119"/>
      <c r="C22" s="119"/>
      <c r="D22" s="119"/>
      <c r="E22" s="119"/>
      <c r="F22" s="119"/>
      <c r="G22" s="119"/>
      <c r="H22" s="119"/>
      <c r="J22" s="88" t="s">
        <v>69</v>
      </c>
      <c r="K22" s="89" t="s">
        <v>70</v>
      </c>
      <c r="L22" s="86"/>
    </row>
    <row r="23" spans="1:1024" s="87" customFormat="1" x14ac:dyDescent="0.25">
      <c r="A23" s="86" t="s">
        <v>71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</row>
    <row r="24" spans="1:1024" s="87" customFormat="1" x14ac:dyDescent="0.25">
      <c r="A24" s="86" t="s">
        <v>72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</row>
    <row r="25" spans="1:1024" s="87" customFormat="1" x14ac:dyDescent="0.25">
      <c r="A25" s="86" t="s">
        <v>73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</row>
    <row r="26" spans="1:1024" s="87" customFormat="1" x14ac:dyDescent="0.25">
      <c r="A26" s="86" t="s">
        <v>74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</row>
    <row r="27" spans="1:1024" s="87" customFormat="1" x14ac:dyDescent="0.25">
      <c r="A27" s="86" t="s">
        <v>75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</row>
    <row r="28" spans="1:1024" s="87" customFormat="1" x14ac:dyDescent="0.25">
      <c r="A28" s="86" t="s">
        <v>76</v>
      </c>
    </row>
    <row r="29" spans="1:1024" s="87" customFormat="1" x14ac:dyDescent="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</row>
    <row r="30" spans="1:1024" s="87" customFormat="1" x14ac:dyDescent="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</row>
    <row r="31" spans="1:1024" s="87" customFormat="1" x14ac:dyDescent="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</row>
    <row r="32" spans="1:1024" s="90" customFormat="1" x14ac:dyDescent="0.25">
      <c r="A32" s="120" t="s">
        <v>77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</row>
    <row r="33" spans="1:37" x14ac:dyDescent="0.25">
      <c r="A33" s="109" t="s">
        <v>78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91"/>
      <c r="N33" s="91"/>
      <c r="O33" s="91"/>
      <c r="P33" s="91"/>
      <c r="Q33" s="91"/>
      <c r="R33" s="92"/>
    </row>
    <row r="34" spans="1:37" x14ac:dyDescent="0.25">
      <c r="A34" s="109" t="s">
        <v>79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91"/>
      <c r="N34" s="91"/>
      <c r="O34" s="91"/>
      <c r="P34" s="91"/>
      <c r="Q34" s="91"/>
      <c r="R34" s="92"/>
    </row>
    <row r="35" spans="1:37" x14ac:dyDescent="0.25">
      <c r="A35" s="110" t="s">
        <v>80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</row>
    <row r="36" spans="1:37" x14ac:dyDescent="0.25">
      <c r="A36" s="52" t="s">
        <v>10</v>
      </c>
      <c r="B36" s="93">
        <v>1</v>
      </c>
      <c r="C36" s="93">
        <v>2</v>
      </c>
      <c r="D36" s="93">
        <v>3</v>
      </c>
      <c r="E36" s="93">
        <v>4</v>
      </c>
      <c r="F36" s="93">
        <v>5</v>
      </c>
      <c r="G36" s="93">
        <v>6</v>
      </c>
      <c r="H36" s="93">
        <v>7</v>
      </c>
      <c r="I36" s="93">
        <v>8</v>
      </c>
      <c r="J36" s="93">
        <v>9</v>
      </c>
      <c r="K36" s="93">
        <v>10</v>
      </c>
      <c r="L36" s="93">
        <v>11</v>
      </c>
      <c r="M36" s="93">
        <v>12</v>
      </c>
      <c r="N36" s="93">
        <v>13</v>
      </c>
      <c r="O36" s="93">
        <v>14</v>
      </c>
      <c r="P36" s="93">
        <v>15</v>
      </c>
      <c r="Q36" s="93">
        <v>16</v>
      </c>
      <c r="R36" s="93">
        <v>17</v>
      </c>
      <c r="S36" s="93">
        <v>18</v>
      </c>
      <c r="T36" s="93">
        <v>19</v>
      </c>
      <c r="U36" s="93">
        <v>20</v>
      </c>
      <c r="V36" s="93">
        <v>21</v>
      </c>
      <c r="W36" s="93">
        <v>22</v>
      </c>
      <c r="X36" s="93">
        <v>23</v>
      </c>
      <c r="Y36" s="93">
        <v>24</v>
      </c>
      <c r="Z36" s="93">
        <v>25</v>
      </c>
      <c r="AA36" s="93">
        <v>26</v>
      </c>
      <c r="AB36" s="93">
        <v>27</v>
      </c>
      <c r="AC36" s="93">
        <v>28</v>
      </c>
      <c r="AD36" s="93">
        <v>29</v>
      </c>
      <c r="AE36" s="93">
        <v>30</v>
      </c>
      <c r="AF36" s="93">
        <v>31</v>
      </c>
      <c r="AG36" s="93">
        <v>32</v>
      </c>
      <c r="AH36" s="93">
        <v>33</v>
      </c>
      <c r="AI36" s="93">
        <v>34</v>
      </c>
      <c r="AJ36" s="93">
        <v>35</v>
      </c>
      <c r="AK36" s="93">
        <v>36</v>
      </c>
    </row>
    <row r="37" spans="1:37" x14ac:dyDescent="0.25">
      <c r="A37" s="52" t="s">
        <v>11</v>
      </c>
      <c r="B37" s="94" t="str">
        <f t="shared" ref="B37:AK37" si="8">MID($B4,B36,1)</f>
        <v>c</v>
      </c>
      <c r="C37" s="94" t="str">
        <f t="shared" si="8"/>
        <v>5</v>
      </c>
      <c r="D37" s="94" t="str">
        <f t="shared" si="8"/>
        <v>8</v>
      </c>
      <c r="E37" s="94" t="str">
        <f t="shared" si="8"/>
        <v>2</v>
      </c>
      <c r="F37" s="94" t="str">
        <f t="shared" si="8"/>
        <v>a</v>
      </c>
      <c r="G37" s="94" t="str">
        <f t="shared" si="8"/>
        <v>1</v>
      </c>
      <c r="H37" s="94" t="str">
        <f t="shared" si="8"/>
        <v>0</v>
      </c>
      <c r="I37" s="94" t="str">
        <f t="shared" si="8"/>
        <v>8</v>
      </c>
      <c r="J37" s="94" t="str">
        <f t="shared" si="8"/>
        <v>7</v>
      </c>
      <c r="K37" s="94" t="str">
        <f t="shared" si="8"/>
        <v>0</v>
      </c>
      <c r="L37" s="94" t="str">
        <f t="shared" si="8"/>
        <v>5</v>
      </c>
      <c r="M37" s="94" t="str">
        <f t="shared" si="8"/>
        <v>0</v>
      </c>
      <c r="N37" s="94" t="str">
        <f t="shared" si="8"/>
        <v>9</v>
      </c>
      <c r="O37" s="94" t="str">
        <f t="shared" si="8"/>
        <v>0</v>
      </c>
      <c r="P37" s="94" t="str">
        <f t="shared" si="8"/>
        <v>4</v>
      </c>
      <c r="Q37" s="94" t="str">
        <f t="shared" si="8"/>
        <v>b</v>
      </c>
      <c r="R37" s="94" t="str">
        <f t="shared" si="8"/>
        <v>3</v>
      </c>
      <c r="S37" s="94" t="str">
        <f t="shared" si="8"/>
        <v>1</v>
      </c>
      <c r="T37" s="94" t="str">
        <f t="shared" si="8"/>
        <v>1</v>
      </c>
      <c r="U37" s="94" t="str">
        <f t="shared" si="8"/>
        <v>4</v>
      </c>
      <c r="V37" s="94" t="str">
        <f t="shared" si="8"/>
        <v/>
      </c>
      <c r="W37" s="94" t="str">
        <f t="shared" si="8"/>
        <v/>
      </c>
      <c r="X37" s="94" t="str">
        <f t="shared" si="8"/>
        <v/>
      </c>
      <c r="Y37" s="94" t="str">
        <f t="shared" si="8"/>
        <v/>
      </c>
      <c r="Z37" s="94" t="str">
        <f t="shared" si="8"/>
        <v/>
      </c>
      <c r="AA37" s="94" t="str">
        <f t="shared" si="8"/>
        <v/>
      </c>
      <c r="AB37" s="94" t="str">
        <f t="shared" si="8"/>
        <v/>
      </c>
      <c r="AC37" s="94" t="str">
        <f t="shared" si="8"/>
        <v/>
      </c>
      <c r="AD37" s="94" t="str">
        <f t="shared" si="8"/>
        <v/>
      </c>
      <c r="AE37" s="94" t="str">
        <f t="shared" si="8"/>
        <v/>
      </c>
      <c r="AF37" s="94" t="str">
        <f t="shared" si="8"/>
        <v/>
      </c>
      <c r="AG37" s="94" t="str">
        <f t="shared" si="8"/>
        <v/>
      </c>
      <c r="AH37" s="94" t="str">
        <f t="shared" si="8"/>
        <v/>
      </c>
      <c r="AI37" s="94" t="str">
        <f t="shared" si="8"/>
        <v/>
      </c>
      <c r="AJ37" s="94" t="str">
        <f t="shared" si="8"/>
        <v/>
      </c>
      <c r="AK37" s="94" t="str">
        <f t="shared" si="8"/>
        <v/>
      </c>
    </row>
    <row r="38" spans="1:37" x14ac:dyDescent="0.25">
      <c r="A38" s="52" t="s">
        <v>12</v>
      </c>
      <c r="B38" s="93" t="str">
        <f t="shared" ref="B38:AK38" si="9">HEX2BIN(B37,4)</f>
        <v>1100</v>
      </c>
      <c r="C38" s="93" t="str">
        <f t="shared" si="9"/>
        <v>0101</v>
      </c>
      <c r="D38" s="93" t="str">
        <f t="shared" si="9"/>
        <v>1000</v>
      </c>
      <c r="E38" s="93" t="str">
        <f t="shared" si="9"/>
        <v>0010</v>
      </c>
      <c r="F38" s="93" t="str">
        <f t="shared" si="9"/>
        <v>1010</v>
      </c>
      <c r="G38" s="93" t="str">
        <f t="shared" si="9"/>
        <v>0001</v>
      </c>
      <c r="H38" s="93" t="str">
        <f t="shared" si="9"/>
        <v>0000</v>
      </c>
      <c r="I38" s="93" t="str">
        <f t="shared" si="9"/>
        <v>1000</v>
      </c>
      <c r="J38" s="93" t="str">
        <f t="shared" si="9"/>
        <v>0111</v>
      </c>
      <c r="K38" s="93" t="str">
        <f t="shared" si="9"/>
        <v>0000</v>
      </c>
      <c r="L38" s="93" t="str">
        <f t="shared" si="9"/>
        <v>0101</v>
      </c>
      <c r="M38" s="93" t="str">
        <f t="shared" si="9"/>
        <v>0000</v>
      </c>
      <c r="N38" s="93" t="str">
        <f t="shared" si="9"/>
        <v>1001</v>
      </c>
      <c r="O38" s="93" t="str">
        <f t="shared" si="9"/>
        <v>0000</v>
      </c>
      <c r="P38" s="93" t="str">
        <f t="shared" si="9"/>
        <v>0100</v>
      </c>
      <c r="Q38" s="93" t="str">
        <f t="shared" si="9"/>
        <v>1011</v>
      </c>
      <c r="R38" s="93" t="str">
        <f t="shared" si="9"/>
        <v>0011</v>
      </c>
      <c r="S38" s="93" t="str">
        <f t="shared" si="9"/>
        <v>0001</v>
      </c>
      <c r="T38" s="93" t="str">
        <f t="shared" si="9"/>
        <v>0001</v>
      </c>
      <c r="U38" s="93" t="str">
        <f t="shared" si="9"/>
        <v>0100</v>
      </c>
      <c r="V38" s="93" t="str">
        <f t="shared" si="9"/>
        <v>0000</v>
      </c>
      <c r="W38" s="93" t="str">
        <f t="shared" si="9"/>
        <v>0000</v>
      </c>
      <c r="X38" s="93" t="str">
        <f t="shared" si="9"/>
        <v>0000</v>
      </c>
      <c r="Y38" s="93" t="str">
        <f t="shared" si="9"/>
        <v>0000</v>
      </c>
      <c r="Z38" s="93" t="str">
        <f t="shared" si="9"/>
        <v>0000</v>
      </c>
      <c r="AA38" s="93" t="str">
        <f t="shared" si="9"/>
        <v>0000</v>
      </c>
      <c r="AB38" s="93" t="str">
        <f t="shared" si="9"/>
        <v>0000</v>
      </c>
      <c r="AC38" s="93" t="str">
        <f t="shared" si="9"/>
        <v>0000</v>
      </c>
      <c r="AD38" s="93" t="str">
        <f t="shared" si="9"/>
        <v>0000</v>
      </c>
      <c r="AE38" s="93" t="str">
        <f t="shared" si="9"/>
        <v>0000</v>
      </c>
      <c r="AF38" s="93" t="str">
        <f t="shared" si="9"/>
        <v>0000</v>
      </c>
      <c r="AG38" s="93" t="str">
        <f t="shared" si="9"/>
        <v>0000</v>
      </c>
      <c r="AH38" s="93" t="str">
        <f t="shared" si="9"/>
        <v>0000</v>
      </c>
      <c r="AI38" s="93" t="str">
        <f t="shared" si="9"/>
        <v>0000</v>
      </c>
      <c r="AJ38" s="93" t="str">
        <f t="shared" si="9"/>
        <v>0000</v>
      </c>
      <c r="AK38" s="93" t="str">
        <f t="shared" si="9"/>
        <v>0000</v>
      </c>
    </row>
    <row r="39" spans="1:37" x14ac:dyDescent="0.25">
      <c r="B39" s="47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</row>
    <row r="40" spans="1:37" x14ac:dyDescent="0.25">
      <c r="A40" s="111" t="s">
        <v>81</v>
      </c>
      <c r="B40" s="111"/>
      <c r="C40" s="112" t="s">
        <v>19</v>
      </c>
      <c r="D40" s="112"/>
      <c r="E40" s="112"/>
      <c r="F40" s="113" t="s">
        <v>20</v>
      </c>
      <c r="G40" s="113"/>
      <c r="H40" s="112" t="s">
        <v>21</v>
      </c>
      <c r="I40" s="112"/>
      <c r="J40" s="112"/>
      <c r="K40" s="112"/>
      <c r="L40" s="112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</row>
  </sheetData>
  <sheetProtection algorithmName="SHA-512" hashValue="tiihH85tYGFtE84aXX2J2YmwVw3zv1MiW+J1/GVVU30SmXgopvxAbm1WqvCPlNdfKBTCxn3K74J9gBfaKGVOgg==" saltValue="ZzQNOU1pWdAL6pPFJDS7uA==" spinCount="100000" sheet="1" objects="1" scenarios="1"/>
  <mergeCells count="18"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4:L34"/>
    <mergeCell ref="A35:Y35"/>
    <mergeCell ref="A40:B40"/>
    <mergeCell ref="C40:E40"/>
    <mergeCell ref="F40:G40"/>
    <mergeCell ref="H40:L40"/>
  </mergeCells>
  <hyperlinks>
    <hyperlink ref="A33" r:id="rId1" xr:uid="{91902BCA-4D91-44B4-91C2-6C438D2F473C}"/>
    <hyperlink ref="A34" r:id="rId2" xr:uid="{4A09A463-ED21-4758-904C-7353B4641440}"/>
    <hyperlink ref="C40" r:id="rId3" xr:uid="{D24408C7-2B54-42DE-BF4D-6CCF2611E17E}"/>
    <hyperlink ref="H40" r:id="rId4" xr:uid="{6DACBA22-D139-48F1-BC16-4AAC7814C3F4}"/>
    <hyperlink ref="K22" r:id="rId5" xr:uid="{7EEA3F45-43E9-4F73-BDFA-C81FC42A596C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  <customProperties>
    <customPr name="SSC_SHEET_GUID" r:id="rId7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8885-0016-4672-80EF-62FA89464190}">
  <sheetPr>
    <pageSetUpPr fitToPage="1"/>
  </sheetPr>
  <dimension ref="A1:AMJ40"/>
  <sheetViews>
    <sheetView zoomScale="130" zoomScaleNormal="130" workbookViewId="0">
      <selection activeCell="B4" sqref="B4:L4"/>
    </sheetView>
  </sheetViews>
  <sheetFormatPr defaultColWidth="9.140625" defaultRowHeight="15" x14ac:dyDescent="0.25"/>
  <cols>
    <col min="1" max="1" width="37.7109375" style="47" customWidth="1"/>
    <col min="2" max="2" width="6.7109375" style="92" customWidth="1"/>
    <col min="3" max="3" width="23" style="47" customWidth="1"/>
    <col min="4" max="5" width="13.7109375" style="47" customWidth="1"/>
    <col min="6" max="6" width="13.5703125" style="47" customWidth="1"/>
    <col min="7" max="7" width="23.28515625" style="47" customWidth="1"/>
    <col min="8" max="8" width="16.28515625" style="47" customWidth="1"/>
    <col min="9" max="9" width="13.5703125" style="47" customWidth="1"/>
    <col min="10" max="10" width="13.42578125" style="47" customWidth="1"/>
    <col min="11" max="11" width="13.5703125" style="47" customWidth="1"/>
    <col min="12" max="12" width="20.42578125" style="47" customWidth="1"/>
    <col min="13" max="13" width="10" style="47" customWidth="1"/>
    <col min="14" max="14" width="12.140625" style="47" customWidth="1"/>
    <col min="15" max="15" width="9" style="47" customWidth="1"/>
    <col min="16" max="16" width="13.5703125" style="47" customWidth="1"/>
    <col min="17" max="17" width="8.140625" style="47" customWidth="1"/>
    <col min="18" max="25" width="5" style="47" customWidth="1"/>
    <col min="26" max="1024" width="9.140625" style="47"/>
    <col min="1025" max="16384" width="9.140625" style="95"/>
  </cols>
  <sheetData>
    <row r="1" spans="1:1024" ht="18.75" x14ac:dyDescent="0.25">
      <c r="A1" s="114" t="s">
        <v>46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</row>
    <row r="2" spans="1:1024" ht="34.5" customHeight="1" x14ac:dyDescent="0.25">
      <c r="A2" s="115" t="s">
        <v>47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1024" x14ac:dyDescent="0.25">
      <c r="A3" s="116" t="s">
        <v>82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spans="1:1024" ht="15.75" x14ac:dyDescent="0.25">
      <c r="A4" s="50" t="s">
        <v>49</v>
      </c>
      <c r="B4" s="121" t="s">
        <v>99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</row>
    <row r="5" spans="1:1024" x14ac:dyDescent="0.25">
      <c r="A5" s="51" t="s">
        <v>9</v>
      </c>
      <c r="B5" s="118" t="str">
        <f>CONCATENATE(B38,C38,D38,E38,F38,G38,H38,I38,J38,K38,L38,M38,N38,O38,P38,Q38,R38,S38,T38,U38,V38,W38,X38,Y38,Z38,AA38,AB38,AC38,AD38,AE38,AF38,AG38,AH38,AI38,AJ38,AK38)</f>
        <v>000010000100000100101100000000000000000000000000000000000000000000000000000000000000000000000000000000000000000000000000000000000000000000000000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</row>
    <row r="6" spans="1:1024" x14ac:dyDescent="0.25">
      <c r="A6" s="51" t="s">
        <v>13</v>
      </c>
      <c r="B6" s="53">
        <v>1</v>
      </c>
      <c r="C6" s="54">
        <f t="shared" ref="C6:F6" si="0">B6+B13</f>
        <v>3</v>
      </c>
      <c r="D6" s="54">
        <f t="shared" si="0"/>
        <v>8</v>
      </c>
      <c r="E6" s="54">
        <f t="shared" si="0"/>
        <v>11</v>
      </c>
      <c r="F6" s="54">
        <f t="shared" si="0"/>
        <v>17</v>
      </c>
      <c r="G6" s="55"/>
      <c r="AMB6" s="95"/>
      <c r="AMC6" s="95"/>
      <c r="AMD6" s="95"/>
      <c r="AME6" s="95"/>
      <c r="AMF6" s="95"/>
      <c r="AMG6" s="95"/>
      <c r="AMH6" s="95"/>
      <c r="AMI6" s="95"/>
      <c r="AMJ6" s="95"/>
    </row>
    <row r="7" spans="1:1024" ht="45" x14ac:dyDescent="0.25">
      <c r="A7" s="51" t="s">
        <v>17</v>
      </c>
      <c r="B7" s="56" t="s">
        <v>51</v>
      </c>
      <c r="C7" s="57" t="s">
        <v>83</v>
      </c>
      <c r="D7" s="57" t="s">
        <v>84</v>
      </c>
      <c r="E7" s="57" t="s">
        <v>85</v>
      </c>
      <c r="F7" s="57" t="s">
        <v>86</v>
      </c>
      <c r="G7" s="55"/>
      <c r="AMB7" s="95"/>
      <c r="AMC7" s="95"/>
      <c r="AMD7" s="95"/>
      <c r="AME7" s="95"/>
      <c r="AMF7" s="95"/>
      <c r="AMG7" s="95"/>
      <c r="AMH7" s="95"/>
      <c r="AMI7" s="95"/>
      <c r="AMJ7" s="95"/>
    </row>
    <row r="8" spans="1:1024" x14ac:dyDescent="0.25">
      <c r="A8" s="51" t="s">
        <v>15</v>
      </c>
      <c r="B8" s="59" t="str">
        <f t="shared" ref="B8:F8" si="1">MID($B5,B6,B13)</f>
        <v>00</v>
      </c>
      <c r="C8" s="59" t="str">
        <f t="shared" si="1"/>
        <v>00100</v>
      </c>
      <c r="D8" s="59" t="str">
        <f t="shared" si="1"/>
        <v>001</v>
      </c>
      <c r="E8" s="59" t="str">
        <f t="shared" si="1"/>
        <v>000001</v>
      </c>
      <c r="F8" s="59" t="str">
        <f t="shared" si="1"/>
        <v>00101100</v>
      </c>
      <c r="G8" s="55"/>
      <c r="AMB8" s="95"/>
      <c r="AMC8" s="95"/>
      <c r="AMD8" s="95"/>
      <c r="AME8" s="95"/>
      <c r="AMF8" s="95"/>
      <c r="AMG8" s="95"/>
      <c r="AMH8" s="95"/>
      <c r="AMI8" s="95"/>
      <c r="AMJ8" s="95"/>
    </row>
    <row r="9" spans="1:1024" x14ac:dyDescent="0.25">
      <c r="A9" s="51" t="s">
        <v>16</v>
      </c>
      <c r="B9" s="59">
        <f t="shared" ref="B9:F9" ca="1" si="2">SUMPRODUCT(--MID(B8,LEN(B8)+1-ROW(INDIRECT("1:"&amp;LEN(B8))),1),(2^(ROW(INDIRECT("1:"&amp;LEN(B8)))-1)))</f>
        <v>0</v>
      </c>
      <c r="C9" s="59">
        <f t="shared" ca="1" si="2"/>
        <v>4</v>
      </c>
      <c r="D9" s="59">
        <f t="shared" ca="1" si="2"/>
        <v>1</v>
      </c>
      <c r="E9" s="59">
        <f t="shared" ca="1" si="2"/>
        <v>1</v>
      </c>
      <c r="F9" s="59">
        <f t="shared" ca="1" si="2"/>
        <v>44</v>
      </c>
      <c r="G9" s="55"/>
      <c r="AMB9" s="95"/>
      <c r="AMC9" s="95"/>
      <c r="AMD9" s="95"/>
      <c r="AME9" s="95"/>
      <c r="AMF9" s="95"/>
      <c r="AMG9" s="95"/>
      <c r="AMH9" s="95"/>
      <c r="AMI9" s="95"/>
      <c r="AMJ9" s="95"/>
    </row>
    <row r="10" spans="1:1024" ht="15.75" thickBot="1" x14ac:dyDescent="0.3">
      <c r="A10" s="60" t="s">
        <v>14</v>
      </c>
      <c r="B10" s="61">
        <f ca="1">B9</f>
        <v>0</v>
      </c>
      <c r="C10" s="61">
        <f t="shared" ref="C10:F10" ca="1" si="3">C9*C12+C15</f>
        <v>4</v>
      </c>
      <c r="D10" s="61">
        <f t="shared" ca="1" si="3"/>
        <v>1</v>
      </c>
      <c r="E10" s="61">
        <f t="shared" ca="1" si="3"/>
        <v>1</v>
      </c>
      <c r="F10" s="61">
        <f t="shared" ca="1" si="3"/>
        <v>44</v>
      </c>
      <c r="G10" s="62" t="s">
        <v>61</v>
      </c>
      <c r="AMB10" s="95"/>
      <c r="AMC10" s="95"/>
      <c r="AMD10" s="95"/>
      <c r="AME10" s="95"/>
      <c r="AMF10" s="95"/>
      <c r="AMG10" s="95"/>
      <c r="AMH10" s="95"/>
      <c r="AMI10" s="95"/>
      <c r="AMJ10" s="95"/>
    </row>
    <row r="11" spans="1:1024" x14ac:dyDescent="0.25">
      <c r="A11" s="63" t="s">
        <v>0</v>
      </c>
      <c r="B11" s="64" t="s">
        <v>24</v>
      </c>
      <c r="C11" s="64" t="s">
        <v>37</v>
      </c>
      <c r="D11" s="64" t="s">
        <v>37</v>
      </c>
      <c r="E11" s="64" t="s">
        <v>37</v>
      </c>
      <c r="F11" s="64" t="s">
        <v>37</v>
      </c>
      <c r="G11" s="65"/>
      <c r="AMB11" s="95"/>
      <c r="AMC11" s="95"/>
      <c r="AMD11" s="95"/>
      <c r="AME11" s="95"/>
      <c r="AMF11" s="95"/>
      <c r="AMG11" s="95"/>
      <c r="AMH11" s="95"/>
      <c r="AMI11" s="95"/>
      <c r="AMJ11" s="95"/>
    </row>
    <row r="12" spans="1:1024" x14ac:dyDescent="0.25">
      <c r="A12" s="66" t="s">
        <v>1</v>
      </c>
      <c r="B12" s="67">
        <v>1</v>
      </c>
      <c r="C12" s="67">
        <v>1</v>
      </c>
      <c r="D12" s="67">
        <v>1</v>
      </c>
      <c r="E12" s="67">
        <v>1</v>
      </c>
      <c r="F12" s="67">
        <v>1</v>
      </c>
      <c r="G12" s="68"/>
      <c r="AMB12" s="95"/>
      <c r="AMC12" s="95"/>
      <c r="AMD12" s="95"/>
      <c r="AME12" s="95"/>
      <c r="AMF12" s="95"/>
      <c r="AMG12" s="95"/>
      <c r="AMH12" s="95"/>
      <c r="AMI12" s="95"/>
      <c r="AMJ12" s="95"/>
    </row>
    <row r="13" spans="1:1024" s="47" customFormat="1" x14ac:dyDescent="0.25">
      <c r="A13" s="69" t="s">
        <v>4</v>
      </c>
      <c r="B13" s="70">
        <v>2</v>
      </c>
      <c r="C13" s="71">
        <v>5</v>
      </c>
      <c r="D13" s="71">
        <v>3</v>
      </c>
      <c r="E13" s="71">
        <v>6</v>
      </c>
      <c r="F13" s="71">
        <v>8</v>
      </c>
      <c r="G13" s="72">
        <f>SUM(B13:F13)</f>
        <v>24</v>
      </c>
      <c r="H13" s="73"/>
      <c r="I13" s="73"/>
      <c r="J13" s="73"/>
      <c r="K13" s="73"/>
      <c r="L13" s="73"/>
    </row>
    <row r="14" spans="1:1024" s="78" customFormat="1" x14ac:dyDescent="0.25">
      <c r="A14" s="74" t="s">
        <v>8</v>
      </c>
      <c r="B14" s="75">
        <f t="shared" ref="B14:F14" si="4">2^B13</f>
        <v>4</v>
      </c>
      <c r="C14" s="75">
        <f t="shared" si="4"/>
        <v>32</v>
      </c>
      <c r="D14" s="75">
        <f t="shared" si="4"/>
        <v>8</v>
      </c>
      <c r="E14" s="75">
        <f t="shared" si="4"/>
        <v>64</v>
      </c>
      <c r="F14" s="75">
        <f t="shared" si="4"/>
        <v>256</v>
      </c>
      <c r="G14" s="76"/>
      <c r="H14" s="77"/>
      <c r="I14" s="77"/>
      <c r="J14" s="77"/>
      <c r="K14" s="77"/>
      <c r="L14" s="77"/>
    </row>
    <row r="15" spans="1:1024" x14ac:dyDescent="0.25">
      <c r="A15" s="66" t="s">
        <v>2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8"/>
      <c r="AMB15" s="95"/>
      <c r="AMC15" s="95"/>
      <c r="AMD15" s="95"/>
      <c r="AME15" s="95"/>
      <c r="AMF15" s="95"/>
      <c r="AMG15" s="95"/>
      <c r="AMH15" s="95"/>
      <c r="AMI15" s="95"/>
      <c r="AMJ15" s="95"/>
    </row>
    <row r="16" spans="1:1024" s="78" customFormat="1" x14ac:dyDescent="0.25">
      <c r="A16" s="74" t="s">
        <v>3</v>
      </c>
      <c r="B16" s="79">
        <f t="shared" ref="B16:F16" si="5">(B14-1)*B12+B15</f>
        <v>3</v>
      </c>
      <c r="C16" s="79">
        <f t="shared" si="5"/>
        <v>31</v>
      </c>
      <c r="D16" s="79">
        <f t="shared" si="5"/>
        <v>7</v>
      </c>
      <c r="E16" s="79">
        <f t="shared" si="5"/>
        <v>63</v>
      </c>
      <c r="F16" s="79">
        <f t="shared" si="5"/>
        <v>255</v>
      </c>
      <c r="G16" s="76"/>
    </row>
    <row r="17" spans="1:1024" x14ac:dyDescent="0.25">
      <c r="A17" s="66" t="s">
        <v>6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8"/>
      <c r="AMB17" s="95"/>
      <c r="AMC17" s="95"/>
      <c r="AMD17" s="95"/>
      <c r="AME17" s="95"/>
      <c r="AMF17" s="95"/>
      <c r="AMG17" s="95"/>
      <c r="AMH17" s="95"/>
      <c r="AMI17" s="95"/>
      <c r="AMJ17" s="95"/>
    </row>
    <row r="18" spans="1:1024" ht="15.75" thickBot="1" x14ac:dyDescent="0.3">
      <c r="A18" s="80" t="s">
        <v>5</v>
      </c>
      <c r="B18" s="81">
        <v>1</v>
      </c>
      <c r="C18" s="81">
        <v>31</v>
      </c>
      <c r="D18" s="81">
        <v>7</v>
      </c>
      <c r="E18" s="81">
        <v>63</v>
      </c>
      <c r="F18" s="81">
        <v>255</v>
      </c>
      <c r="G18" s="82">
        <f>G13/8</f>
        <v>3</v>
      </c>
      <c r="AMB18" s="95"/>
      <c r="AMC18" s="95"/>
      <c r="AMD18" s="95"/>
      <c r="AME18" s="95"/>
      <c r="AMF18" s="95"/>
      <c r="AMG18" s="95"/>
      <c r="AMH18" s="95"/>
      <c r="AMI18" s="95"/>
      <c r="AMJ18" s="95"/>
    </row>
    <row r="19" spans="1:1024" x14ac:dyDescent="0.25">
      <c r="A19" s="83" t="s">
        <v>7</v>
      </c>
      <c r="B19" s="83" t="str">
        <f t="shared" ref="B19:F19" si="6">IF(B16&gt;=B18,"OK","ERROR")</f>
        <v>OK</v>
      </c>
      <c r="C19" s="83" t="str">
        <f t="shared" si="6"/>
        <v>OK</v>
      </c>
      <c r="D19" s="83" t="str">
        <f t="shared" si="6"/>
        <v>OK</v>
      </c>
      <c r="E19" s="83" t="str">
        <f t="shared" si="6"/>
        <v>OK</v>
      </c>
      <c r="F19" s="83" t="str">
        <f t="shared" si="6"/>
        <v>OK</v>
      </c>
      <c r="G19" s="84"/>
      <c r="AMB19" s="95"/>
      <c r="AMC19" s="95"/>
      <c r="AMD19" s="95"/>
      <c r="AME19" s="95"/>
      <c r="AMF19" s="95"/>
      <c r="AMG19" s="95"/>
      <c r="AMH19" s="95"/>
      <c r="AMI19" s="95"/>
      <c r="AMJ19" s="95"/>
    </row>
    <row r="20" spans="1:1024" x14ac:dyDescent="0.25">
      <c r="A20" s="85" t="s">
        <v>66</v>
      </c>
      <c r="B20" s="85">
        <f ca="1">B10</f>
        <v>0</v>
      </c>
      <c r="C20" s="85">
        <f ca="1">C10</f>
        <v>4</v>
      </c>
      <c r="D20" s="85">
        <f t="shared" ref="D20:F20" ca="1" si="7">D10</f>
        <v>1</v>
      </c>
      <c r="E20" s="85">
        <f t="shared" ca="1" si="7"/>
        <v>1</v>
      </c>
      <c r="F20" s="85">
        <f t="shared" ca="1" si="7"/>
        <v>44</v>
      </c>
      <c r="AMB20" s="95"/>
      <c r="AMC20" s="95"/>
      <c r="AMD20" s="95"/>
      <c r="AME20" s="95"/>
      <c r="AMF20" s="95"/>
      <c r="AMG20" s="95"/>
      <c r="AMH20" s="95"/>
      <c r="AMI20" s="95"/>
      <c r="AMJ20" s="95"/>
    </row>
    <row r="21" spans="1:1024" s="87" customFormat="1" x14ac:dyDescent="0.25">
      <c r="A21" s="119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</row>
    <row r="22" spans="1:1024" s="87" customFormat="1" x14ac:dyDescent="0.25">
      <c r="A22" s="119" t="s">
        <v>92</v>
      </c>
      <c r="B22" s="119"/>
      <c r="C22" s="119"/>
      <c r="D22" s="119"/>
      <c r="E22" s="119"/>
      <c r="F22" s="119"/>
      <c r="G22" s="119"/>
      <c r="H22" s="119"/>
      <c r="J22" s="88"/>
      <c r="K22" s="89"/>
      <c r="L22" s="86"/>
    </row>
    <row r="23" spans="1:1024" s="87" customFormat="1" x14ac:dyDescent="0.25">
      <c r="A23" s="86" t="s">
        <v>95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</row>
    <row r="24" spans="1:1024" s="87" customFormat="1" x14ac:dyDescent="0.25">
      <c r="A24" s="86" t="s">
        <v>93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</row>
    <row r="25" spans="1:1024" s="87" customFormat="1" x14ac:dyDescent="0.25">
      <c r="A25" s="86" t="s">
        <v>94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</row>
    <row r="26" spans="1:1024" s="87" customFormat="1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</row>
    <row r="27" spans="1:1024" s="87" customFormat="1" x14ac:dyDescent="0.25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</row>
    <row r="28" spans="1:1024" s="87" customFormat="1" x14ac:dyDescent="0.25">
      <c r="A28" s="86"/>
    </row>
    <row r="29" spans="1:1024" s="87" customFormat="1" x14ac:dyDescent="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</row>
    <row r="30" spans="1:1024" s="87" customFormat="1" x14ac:dyDescent="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</row>
    <row r="31" spans="1:1024" s="87" customFormat="1" x14ac:dyDescent="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</row>
    <row r="32" spans="1:1024" s="90" customFormat="1" x14ac:dyDescent="0.25">
      <c r="A32" s="120" t="s">
        <v>77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</row>
    <row r="33" spans="1:37" x14ac:dyDescent="0.25">
      <c r="A33" s="109" t="s">
        <v>78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91"/>
      <c r="N33" s="91"/>
      <c r="O33" s="91"/>
      <c r="P33" s="91"/>
      <c r="Q33" s="91"/>
      <c r="R33" s="92"/>
    </row>
    <row r="34" spans="1:37" x14ac:dyDescent="0.25">
      <c r="A34" s="109" t="s">
        <v>79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91"/>
      <c r="N34" s="91"/>
      <c r="O34" s="91"/>
      <c r="P34" s="91"/>
      <c r="Q34" s="91"/>
      <c r="R34" s="92"/>
    </row>
    <row r="35" spans="1:37" x14ac:dyDescent="0.25">
      <c r="A35" s="110" t="s">
        <v>80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</row>
    <row r="36" spans="1:37" x14ac:dyDescent="0.25">
      <c r="A36" s="52" t="s">
        <v>10</v>
      </c>
      <c r="B36" s="93">
        <v>1</v>
      </c>
      <c r="C36" s="93">
        <v>2</v>
      </c>
      <c r="D36" s="93">
        <v>3</v>
      </c>
      <c r="E36" s="93">
        <v>4</v>
      </c>
      <c r="F36" s="93">
        <v>5</v>
      </c>
      <c r="G36" s="93">
        <v>6</v>
      </c>
      <c r="H36" s="93">
        <v>7</v>
      </c>
      <c r="I36" s="93">
        <v>8</v>
      </c>
      <c r="J36" s="93">
        <v>9</v>
      </c>
      <c r="K36" s="93">
        <v>10</v>
      </c>
      <c r="L36" s="93">
        <v>11</v>
      </c>
      <c r="M36" s="93">
        <v>12</v>
      </c>
      <c r="N36" s="93">
        <v>13</v>
      </c>
      <c r="O36" s="93">
        <v>14</v>
      </c>
      <c r="P36" s="93">
        <v>15</v>
      </c>
      <c r="Q36" s="93">
        <v>16</v>
      </c>
      <c r="R36" s="93">
        <v>17</v>
      </c>
      <c r="S36" s="93">
        <v>18</v>
      </c>
      <c r="T36" s="93">
        <v>19</v>
      </c>
      <c r="U36" s="93">
        <v>20</v>
      </c>
      <c r="V36" s="93">
        <v>21</v>
      </c>
      <c r="W36" s="93">
        <v>22</v>
      </c>
      <c r="X36" s="93">
        <v>23</v>
      </c>
      <c r="Y36" s="93">
        <v>24</v>
      </c>
      <c r="Z36" s="93">
        <v>25</v>
      </c>
      <c r="AA36" s="93">
        <v>26</v>
      </c>
      <c r="AB36" s="93">
        <v>27</v>
      </c>
      <c r="AC36" s="93">
        <v>28</v>
      </c>
      <c r="AD36" s="93">
        <v>29</v>
      </c>
      <c r="AE36" s="93">
        <v>30</v>
      </c>
      <c r="AF36" s="93">
        <v>31</v>
      </c>
      <c r="AG36" s="93">
        <v>32</v>
      </c>
      <c r="AH36" s="93">
        <v>33</v>
      </c>
      <c r="AI36" s="93">
        <v>34</v>
      </c>
      <c r="AJ36" s="93">
        <v>35</v>
      </c>
      <c r="AK36" s="93">
        <v>36</v>
      </c>
    </row>
    <row r="37" spans="1:37" x14ac:dyDescent="0.25">
      <c r="A37" s="52" t="s">
        <v>11</v>
      </c>
      <c r="B37" s="94" t="str">
        <f t="shared" ref="B37:AK37" si="8">MID($B4,B36,1)</f>
        <v>0</v>
      </c>
      <c r="C37" s="94" t="str">
        <f t="shared" si="8"/>
        <v>8</v>
      </c>
      <c r="D37" s="94" t="str">
        <f t="shared" si="8"/>
        <v>4</v>
      </c>
      <c r="E37" s="94" t="str">
        <f t="shared" si="8"/>
        <v>1</v>
      </c>
      <c r="F37" s="94" t="str">
        <f t="shared" si="8"/>
        <v>2</v>
      </c>
      <c r="G37" s="94" t="str">
        <f t="shared" si="8"/>
        <v>C</v>
      </c>
      <c r="H37" s="94" t="str">
        <f t="shared" si="8"/>
        <v>0</v>
      </c>
      <c r="I37" s="94" t="str">
        <f t="shared" si="8"/>
        <v>0</v>
      </c>
      <c r="J37" s="94" t="str">
        <f t="shared" si="8"/>
        <v>0</v>
      </c>
      <c r="K37" s="94" t="str">
        <f t="shared" si="8"/>
        <v>0</v>
      </c>
      <c r="L37" s="94" t="str">
        <f t="shared" si="8"/>
        <v>0</v>
      </c>
      <c r="M37" s="94" t="str">
        <f t="shared" si="8"/>
        <v>0</v>
      </c>
      <c r="N37" s="94" t="str">
        <f t="shared" si="8"/>
        <v/>
      </c>
      <c r="O37" s="94" t="str">
        <f t="shared" si="8"/>
        <v/>
      </c>
      <c r="P37" s="94" t="str">
        <f t="shared" si="8"/>
        <v/>
      </c>
      <c r="Q37" s="94" t="str">
        <f t="shared" si="8"/>
        <v/>
      </c>
      <c r="R37" s="94" t="str">
        <f t="shared" si="8"/>
        <v/>
      </c>
      <c r="S37" s="94" t="str">
        <f t="shared" si="8"/>
        <v/>
      </c>
      <c r="T37" s="94" t="str">
        <f t="shared" si="8"/>
        <v/>
      </c>
      <c r="U37" s="94" t="str">
        <f t="shared" si="8"/>
        <v/>
      </c>
      <c r="V37" s="94" t="str">
        <f t="shared" si="8"/>
        <v/>
      </c>
      <c r="W37" s="94" t="str">
        <f t="shared" si="8"/>
        <v/>
      </c>
      <c r="X37" s="94" t="str">
        <f t="shared" si="8"/>
        <v/>
      </c>
      <c r="Y37" s="94" t="str">
        <f t="shared" si="8"/>
        <v/>
      </c>
      <c r="Z37" s="94" t="str">
        <f t="shared" si="8"/>
        <v/>
      </c>
      <c r="AA37" s="94" t="str">
        <f t="shared" si="8"/>
        <v/>
      </c>
      <c r="AB37" s="94" t="str">
        <f t="shared" si="8"/>
        <v/>
      </c>
      <c r="AC37" s="94" t="str">
        <f t="shared" si="8"/>
        <v/>
      </c>
      <c r="AD37" s="94" t="str">
        <f t="shared" si="8"/>
        <v/>
      </c>
      <c r="AE37" s="94" t="str">
        <f t="shared" si="8"/>
        <v/>
      </c>
      <c r="AF37" s="94" t="str">
        <f t="shared" si="8"/>
        <v/>
      </c>
      <c r="AG37" s="94" t="str">
        <f t="shared" si="8"/>
        <v/>
      </c>
      <c r="AH37" s="94" t="str">
        <f t="shared" si="8"/>
        <v/>
      </c>
      <c r="AI37" s="94" t="str">
        <f t="shared" si="8"/>
        <v/>
      </c>
      <c r="AJ37" s="94" t="str">
        <f t="shared" si="8"/>
        <v/>
      </c>
      <c r="AK37" s="94" t="str">
        <f t="shared" si="8"/>
        <v/>
      </c>
    </row>
    <row r="38" spans="1:37" x14ac:dyDescent="0.25">
      <c r="A38" s="52" t="s">
        <v>12</v>
      </c>
      <c r="B38" s="93" t="str">
        <f t="shared" ref="B38:AK38" si="9">HEX2BIN(B37,4)</f>
        <v>0000</v>
      </c>
      <c r="C38" s="93" t="str">
        <f t="shared" si="9"/>
        <v>1000</v>
      </c>
      <c r="D38" s="93" t="str">
        <f t="shared" si="9"/>
        <v>0100</v>
      </c>
      <c r="E38" s="93" t="str">
        <f t="shared" si="9"/>
        <v>0001</v>
      </c>
      <c r="F38" s="93" t="str">
        <f t="shared" si="9"/>
        <v>0010</v>
      </c>
      <c r="G38" s="93" t="str">
        <f t="shared" si="9"/>
        <v>1100</v>
      </c>
      <c r="H38" s="93" t="str">
        <f t="shared" si="9"/>
        <v>0000</v>
      </c>
      <c r="I38" s="93" t="str">
        <f t="shared" si="9"/>
        <v>0000</v>
      </c>
      <c r="J38" s="93" t="str">
        <f t="shared" si="9"/>
        <v>0000</v>
      </c>
      <c r="K38" s="93" t="str">
        <f t="shared" si="9"/>
        <v>0000</v>
      </c>
      <c r="L38" s="93" t="str">
        <f t="shared" si="9"/>
        <v>0000</v>
      </c>
      <c r="M38" s="93" t="str">
        <f t="shared" si="9"/>
        <v>0000</v>
      </c>
      <c r="N38" s="93" t="str">
        <f t="shared" si="9"/>
        <v>0000</v>
      </c>
      <c r="O38" s="93" t="str">
        <f t="shared" si="9"/>
        <v>0000</v>
      </c>
      <c r="P38" s="93" t="str">
        <f t="shared" si="9"/>
        <v>0000</v>
      </c>
      <c r="Q38" s="93" t="str">
        <f t="shared" si="9"/>
        <v>0000</v>
      </c>
      <c r="R38" s="93" t="str">
        <f t="shared" si="9"/>
        <v>0000</v>
      </c>
      <c r="S38" s="93" t="str">
        <f t="shared" si="9"/>
        <v>0000</v>
      </c>
      <c r="T38" s="93" t="str">
        <f t="shared" si="9"/>
        <v>0000</v>
      </c>
      <c r="U38" s="93" t="str">
        <f t="shared" si="9"/>
        <v>0000</v>
      </c>
      <c r="V38" s="93" t="str">
        <f t="shared" si="9"/>
        <v>0000</v>
      </c>
      <c r="W38" s="93" t="str">
        <f t="shared" si="9"/>
        <v>0000</v>
      </c>
      <c r="X38" s="93" t="str">
        <f t="shared" si="9"/>
        <v>0000</v>
      </c>
      <c r="Y38" s="93" t="str">
        <f t="shared" si="9"/>
        <v>0000</v>
      </c>
      <c r="Z38" s="93" t="str">
        <f t="shared" si="9"/>
        <v>0000</v>
      </c>
      <c r="AA38" s="93" t="str">
        <f t="shared" si="9"/>
        <v>0000</v>
      </c>
      <c r="AB38" s="93" t="str">
        <f t="shared" si="9"/>
        <v>0000</v>
      </c>
      <c r="AC38" s="93" t="str">
        <f t="shared" si="9"/>
        <v>0000</v>
      </c>
      <c r="AD38" s="93" t="str">
        <f t="shared" si="9"/>
        <v>0000</v>
      </c>
      <c r="AE38" s="93" t="str">
        <f t="shared" si="9"/>
        <v>0000</v>
      </c>
      <c r="AF38" s="93" t="str">
        <f t="shared" si="9"/>
        <v>0000</v>
      </c>
      <c r="AG38" s="93" t="str">
        <f t="shared" si="9"/>
        <v>0000</v>
      </c>
      <c r="AH38" s="93" t="str">
        <f t="shared" si="9"/>
        <v>0000</v>
      </c>
      <c r="AI38" s="93" t="str">
        <f t="shared" si="9"/>
        <v>0000</v>
      </c>
      <c r="AJ38" s="93" t="str">
        <f t="shared" si="9"/>
        <v>0000</v>
      </c>
      <c r="AK38" s="93" t="str">
        <f t="shared" si="9"/>
        <v>0000</v>
      </c>
    </row>
    <row r="39" spans="1:37" x14ac:dyDescent="0.25">
      <c r="B39" s="47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</row>
    <row r="40" spans="1:37" x14ac:dyDescent="0.25">
      <c r="A40" s="111" t="s">
        <v>81</v>
      </c>
      <c r="B40" s="111"/>
      <c r="C40" s="112" t="s">
        <v>19</v>
      </c>
      <c r="D40" s="112"/>
      <c r="E40" s="112"/>
      <c r="F40" s="113" t="s">
        <v>20</v>
      </c>
      <c r="G40" s="113"/>
      <c r="H40" s="112" t="s">
        <v>21</v>
      </c>
      <c r="I40" s="112"/>
      <c r="J40" s="112"/>
      <c r="K40" s="112"/>
      <c r="L40" s="112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</row>
  </sheetData>
  <sheetProtection algorithmName="SHA-512" hashValue="NnwDXXqWyP8cMq0D5wDQNtGAHaOlkVTlyw5Ib436mCOcxKlufsMnCJIXQ2jypxIIMtbzR3uRyjlmrGtzBMNW+A==" saltValue="jdqDFj1OTIpOxRJeWw+eYA==" spinCount="100000" sheet="1" objects="1" scenarios="1"/>
  <mergeCells count="18"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4:L34"/>
    <mergeCell ref="A35:Y35"/>
    <mergeCell ref="A40:B40"/>
    <mergeCell ref="C40:E40"/>
    <mergeCell ref="F40:G40"/>
    <mergeCell ref="H40:L40"/>
  </mergeCells>
  <hyperlinks>
    <hyperlink ref="A33" r:id="rId1" xr:uid="{3619EDDB-B4CC-4EBC-943B-18BC5A5E4DBE}"/>
    <hyperlink ref="A34" r:id="rId2" xr:uid="{165EA2FA-BCBA-46BB-8F95-2640FB8D7618}"/>
    <hyperlink ref="C40" r:id="rId3" xr:uid="{7DA63417-C2CA-450E-9172-BD3DC335D558}"/>
    <hyperlink ref="H40" r:id="rId4" xr:uid="{E0FA2D0C-BFA8-493A-A761-080E30931117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5"/>
  <customProperties>
    <customPr name="SSC_SHEET_GUID" r:id="rId6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5"/>
  <sheetViews>
    <sheetView workbookViewId="0"/>
  </sheetViews>
  <sheetFormatPr defaultRowHeight="15" x14ac:dyDescent="0.25"/>
  <sheetData>
    <row r="1" spans="3:5" x14ac:dyDescent="0.25">
      <c r="C1" t="s">
        <v>87</v>
      </c>
      <c r="D1" t="s">
        <v>22</v>
      </c>
      <c r="E1" t="s">
        <v>23</v>
      </c>
    </row>
    <row r="2" spans="3:5" x14ac:dyDescent="0.25">
      <c r="C2" t="s">
        <v>88</v>
      </c>
    </row>
    <row r="3" spans="3:5" x14ac:dyDescent="0.25">
      <c r="C3" t="s">
        <v>89</v>
      </c>
    </row>
    <row r="4" spans="3:5" x14ac:dyDescent="0.25">
      <c r="C4" t="s">
        <v>90</v>
      </c>
    </row>
    <row r="5" spans="3:5" x14ac:dyDescent="0.25">
      <c r="C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LoRa MeteoAG 13B (index)</vt:lpstr>
      <vt:lpstr>AG0S Service Msg 12B message</vt:lpstr>
      <vt:lpstr>AG1S Service Msg 12B message</vt:lpstr>
      <vt:lpstr>'AG0S Service Msg 12B message'!Print_Area</vt:lpstr>
      <vt:lpstr>'AG1S Service Msg 12B message'!Print_Area</vt:lpstr>
      <vt:lpstr>'LoRa MeteoAG 13B (index)'!Print_Area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baranij</dc:creator>
  <cp:lastModifiedBy>Peter Wolf</cp:lastModifiedBy>
  <cp:lastPrinted>2018-10-29T15:50:40Z</cp:lastPrinted>
  <dcterms:created xsi:type="dcterms:W3CDTF">2017-11-13T06:59:09Z</dcterms:created>
  <dcterms:modified xsi:type="dcterms:W3CDTF">2025-04-17T11:01:54Z</dcterms:modified>
</cp:coreProperties>
</file>