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05" windowWidth="14355" windowHeight="4695" activeTab="5"/>
  </bookViews>
  <sheets>
    <sheet name="loan calc 2" sheetId="1" r:id="rId1"/>
    <sheet name="loan calc" sheetId="3" r:id="rId2"/>
    <sheet name="Investment calc" sheetId="4" r:id="rId3"/>
    <sheet name="grade calc" sheetId="2" r:id="rId4"/>
    <sheet name="IF" sheetId="5" r:id="rId5"/>
    <sheet name="Sheet1" sheetId="6" r:id="rId6"/>
  </sheets>
  <calcPr calcId="145621" concurrentCalc="0"/>
</workbook>
</file>

<file path=xl/calcChain.xml><?xml version="1.0" encoding="utf-8"?>
<calcChain xmlns="http://schemas.openxmlformats.org/spreadsheetml/2006/main">
  <c r="K7" i="4" l="1"/>
  <c r="E10" i="4"/>
  <c r="K4" i="4"/>
  <c r="I13" i="5"/>
  <c r="I12" i="5"/>
  <c r="I11" i="5"/>
  <c r="I10" i="5"/>
  <c r="I9" i="5"/>
  <c r="I8" i="5"/>
  <c r="G13" i="5"/>
  <c r="G12" i="5"/>
  <c r="G11" i="5"/>
  <c r="G10" i="5"/>
  <c r="G9" i="5"/>
  <c r="G8" i="5"/>
  <c r="C4" i="2"/>
  <c r="C5" i="2"/>
  <c r="C6" i="2"/>
  <c r="C7" i="2"/>
  <c r="C8" i="2"/>
  <c r="C9" i="2"/>
  <c r="C3" i="2"/>
  <c r="E13" i="4"/>
  <c r="F13" i="4"/>
  <c r="E14" i="4"/>
  <c r="F14" i="4"/>
  <c r="E15" i="4"/>
  <c r="F15" i="4"/>
  <c r="E16" i="4"/>
  <c r="F16" i="4"/>
  <c r="E17" i="4"/>
  <c r="F17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E7" i="4"/>
  <c r="D6" i="3"/>
  <c r="D7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G48" i="3"/>
  <c r="H48" i="3"/>
  <c r="I48" i="3"/>
  <c r="I49" i="3"/>
  <c r="H49" i="3"/>
  <c r="G12" i="1"/>
  <c r="H12" i="1"/>
  <c r="E13" i="1"/>
  <c r="G13" i="1"/>
  <c r="G11" i="1"/>
  <c r="E11" i="1"/>
  <c r="E7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11" i="1"/>
  <c r="F12" i="1"/>
  <c r="F16" i="1"/>
  <c r="F24" i="1"/>
  <c r="F36" i="1"/>
  <c r="F40" i="1"/>
  <c r="F48" i="1"/>
  <c r="F56" i="1"/>
  <c r="F64" i="1"/>
  <c r="F28" i="1"/>
  <c r="E8" i="1"/>
  <c r="F20" i="1"/>
  <c r="F32" i="1"/>
  <c r="F44" i="1"/>
  <c r="F52" i="1"/>
  <c r="F60" i="1"/>
  <c r="F68" i="1"/>
  <c r="F72" i="1"/>
  <c r="H11" i="1"/>
  <c r="E12" i="1"/>
  <c r="H13" i="1"/>
  <c r="E14" i="1"/>
  <c r="G14" i="1"/>
  <c r="H14" i="1"/>
  <c r="E15" i="1"/>
  <c r="G15" i="1"/>
  <c r="H15" i="1"/>
  <c r="E16" i="1"/>
  <c r="G16" i="1"/>
  <c r="H16" i="1"/>
  <c r="E17" i="1"/>
  <c r="G17" i="1"/>
  <c r="H17" i="1"/>
  <c r="E18" i="1"/>
  <c r="G18" i="1"/>
  <c r="H18" i="1"/>
  <c r="E19" i="1"/>
  <c r="G19" i="1"/>
  <c r="H19" i="1"/>
  <c r="E20" i="1"/>
  <c r="G20" i="1"/>
  <c r="H20" i="1"/>
  <c r="E21" i="1"/>
  <c r="G21" i="1"/>
  <c r="H21" i="1"/>
  <c r="E22" i="1"/>
  <c r="G22" i="1"/>
  <c r="H22" i="1"/>
  <c r="E23" i="1"/>
  <c r="G23" i="1"/>
  <c r="H23" i="1"/>
  <c r="E24" i="1"/>
  <c r="G24" i="1"/>
  <c r="H24" i="1"/>
  <c r="E25" i="1"/>
  <c r="G25" i="1"/>
  <c r="H25" i="1"/>
  <c r="E26" i="1"/>
  <c r="G26" i="1"/>
  <c r="H26" i="1"/>
  <c r="E27" i="1"/>
  <c r="G27" i="1"/>
  <c r="H27" i="1"/>
  <c r="E28" i="1"/>
  <c r="G28" i="1"/>
  <c r="H28" i="1"/>
  <c r="E29" i="1"/>
  <c r="G29" i="1"/>
  <c r="H29" i="1"/>
  <c r="E30" i="1"/>
  <c r="G30" i="1"/>
  <c r="H30" i="1"/>
  <c r="E31" i="1"/>
  <c r="G31" i="1"/>
  <c r="H31" i="1"/>
  <c r="E32" i="1"/>
  <c r="G32" i="1"/>
  <c r="H32" i="1"/>
  <c r="E33" i="1"/>
  <c r="G33" i="1"/>
  <c r="H33" i="1"/>
  <c r="E34" i="1"/>
  <c r="G34" i="1"/>
  <c r="H34" i="1"/>
  <c r="E35" i="1"/>
  <c r="G35" i="1"/>
  <c r="H35" i="1"/>
  <c r="E36" i="1"/>
  <c r="G36" i="1"/>
  <c r="H36" i="1"/>
  <c r="E37" i="1"/>
  <c r="G37" i="1"/>
  <c r="H37" i="1"/>
  <c r="E38" i="1"/>
  <c r="G38" i="1"/>
  <c r="H38" i="1"/>
  <c r="E39" i="1"/>
  <c r="G39" i="1"/>
  <c r="H39" i="1"/>
  <c r="E40" i="1"/>
  <c r="G40" i="1"/>
  <c r="H40" i="1"/>
  <c r="E41" i="1"/>
  <c r="G41" i="1"/>
  <c r="H41" i="1"/>
  <c r="E42" i="1"/>
  <c r="G42" i="1"/>
  <c r="H42" i="1"/>
  <c r="E43" i="1"/>
  <c r="G43" i="1"/>
  <c r="H43" i="1"/>
  <c r="E44" i="1"/>
  <c r="G44" i="1"/>
  <c r="H44" i="1"/>
  <c r="E45" i="1"/>
  <c r="G45" i="1"/>
  <c r="H45" i="1"/>
  <c r="E46" i="1"/>
  <c r="G46" i="1"/>
  <c r="H46" i="1"/>
  <c r="E47" i="1"/>
  <c r="G47" i="1"/>
  <c r="H47" i="1"/>
  <c r="E48" i="1"/>
  <c r="G48" i="1"/>
  <c r="H48" i="1"/>
  <c r="E49" i="1"/>
  <c r="G49" i="1"/>
  <c r="H49" i="1"/>
  <c r="E50" i="1"/>
  <c r="G50" i="1"/>
  <c r="H50" i="1"/>
  <c r="E51" i="1"/>
  <c r="G51" i="1"/>
  <c r="H51" i="1"/>
  <c r="E52" i="1"/>
  <c r="G52" i="1"/>
  <c r="H52" i="1"/>
  <c r="E53" i="1"/>
  <c r="G53" i="1"/>
  <c r="H53" i="1"/>
  <c r="E54" i="1"/>
  <c r="G54" i="1"/>
  <c r="H54" i="1"/>
  <c r="E55" i="1"/>
  <c r="G55" i="1"/>
  <c r="H55" i="1"/>
  <c r="E56" i="1"/>
  <c r="G56" i="1"/>
  <c r="H56" i="1"/>
  <c r="E57" i="1"/>
  <c r="G57" i="1"/>
  <c r="H57" i="1"/>
  <c r="E58" i="1"/>
  <c r="G58" i="1"/>
  <c r="H58" i="1"/>
  <c r="E59" i="1"/>
  <c r="G59" i="1"/>
  <c r="H59" i="1"/>
  <c r="E60" i="1"/>
  <c r="G60" i="1"/>
  <c r="H60" i="1"/>
  <c r="E61" i="1"/>
  <c r="G61" i="1"/>
  <c r="H61" i="1"/>
  <c r="E62" i="1"/>
  <c r="G62" i="1"/>
  <c r="H62" i="1"/>
  <c r="E63" i="1"/>
  <c r="G63" i="1"/>
  <c r="H63" i="1"/>
  <c r="E64" i="1"/>
  <c r="G64" i="1"/>
  <c r="H64" i="1"/>
  <c r="E65" i="1"/>
  <c r="G65" i="1"/>
  <c r="H65" i="1"/>
  <c r="E66" i="1"/>
  <c r="G66" i="1"/>
  <c r="H66" i="1"/>
  <c r="E67" i="1"/>
  <c r="G67" i="1"/>
  <c r="H67" i="1"/>
  <c r="E68" i="1"/>
  <c r="G68" i="1"/>
  <c r="H68" i="1"/>
  <c r="E69" i="1"/>
  <c r="G69" i="1"/>
  <c r="H69" i="1"/>
  <c r="E70" i="1"/>
  <c r="G70" i="1"/>
  <c r="H70" i="1"/>
  <c r="H72" i="1"/>
  <c r="G72" i="1"/>
</calcChain>
</file>

<file path=xl/sharedStrings.xml><?xml version="1.0" encoding="utf-8"?>
<sst xmlns="http://schemas.openxmlformats.org/spreadsheetml/2006/main" count="76" uniqueCount="64">
  <si>
    <t>Loan amount</t>
  </si>
  <si>
    <t>EMI</t>
  </si>
  <si>
    <t>tenure(yearly)</t>
  </si>
  <si>
    <t>interest rate(annual)</t>
  </si>
  <si>
    <t>Month</t>
  </si>
  <si>
    <t>Principal outstanding</t>
  </si>
  <si>
    <t>Interest component</t>
  </si>
  <si>
    <t>Principal component</t>
  </si>
  <si>
    <t>Total Payment</t>
  </si>
  <si>
    <t>TOTAL</t>
  </si>
  <si>
    <t>barani</t>
  </si>
  <si>
    <t>suder</t>
  </si>
  <si>
    <t>thara</t>
  </si>
  <si>
    <t>visa</t>
  </si>
  <si>
    <t>maggie</t>
  </si>
  <si>
    <t>sadayan</t>
  </si>
  <si>
    <t>F</t>
  </si>
  <si>
    <t>C</t>
  </si>
  <si>
    <t>B</t>
  </si>
  <si>
    <t>A</t>
  </si>
  <si>
    <t>AA</t>
  </si>
  <si>
    <t>Name</t>
  </si>
  <si>
    <t>Percentage</t>
  </si>
  <si>
    <t>Grade</t>
  </si>
  <si>
    <t>Ranking Legend</t>
  </si>
  <si>
    <t>kanya</t>
  </si>
  <si>
    <t>Loan amt</t>
  </si>
  <si>
    <t>tenure(annual)</t>
  </si>
  <si>
    <t>interest(annual)</t>
  </si>
  <si>
    <t>total pmt</t>
  </si>
  <si>
    <t>Outstanding principal</t>
  </si>
  <si>
    <t>Annaul salary</t>
  </si>
  <si>
    <t>employee contribution</t>
  </si>
  <si>
    <t>employer contribution</t>
  </si>
  <si>
    <t>annual contribution</t>
  </si>
  <si>
    <t>interest rate</t>
  </si>
  <si>
    <t>total years of contribution</t>
  </si>
  <si>
    <t>Contribution</t>
  </si>
  <si>
    <t>Withdrawal</t>
  </si>
  <si>
    <t>Future value</t>
  </si>
  <si>
    <t>Total value</t>
  </si>
  <si>
    <t>payment years</t>
  </si>
  <si>
    <t>monthly withdrawal</t>
  </si>
  <si>
    <t>month</t>
  </si>
  <si>
    <t>interest component</t>
  </si>
  <si>
    <t>Investment balance reduction</t>
  </si>
  <si>
    <t>Investment component</t>
  </si>
  <si>
    <t>year</t>
  </si>
  <si>
    <t>yearly contribution</t>
  </si>
  <si>
    <t>Value1</t>
  </si>
  <si>
    <t>value2</t>
  </si>
  <si>
    <t>val1&gt;val2</t>
  </si>
  <si>
    <t>val1&lt;val2</t>
  </si>
  <si>
    <t>val1=val2</t>
  </si>
  <si>
    <t>val1&lt;=val2</t>
  </si>
  <si>
    <t>val1&gt;=val2</t>
  </si>
  <si>
    <t>val1&lt;&gt;val2</t>
  </si>
  <si>
    <t>Sales</t>
  </si>
  <si>
    <t>profit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</si>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</sst>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₹-4009]\ #,##0.00"/>
    <numFmt numFmtId="165" formatCode="[$₹-4009]\ #,##0.00;[Red][$₹-4009]\ \-#,##0.00"/>
    <numFmt numFmtId="166" formatCode="[$₹-4009]\ #,##0.00;[Red][$₹-4009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234</c:v>
                </c:pt>
                <c:pt idx="1">
                  <c:v>345</c:v>
                </c:pt>
                <c:pt idx="2">
                  <c:v>178</c:v>
                </c:pt>
                <c:pt idx="3">
                  <c:v>279</c:v>
                </c:pt>
                <c:pt idx="4">
                  <c:v>290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Sheet1!$A$4:$A$8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37</c:v>
                </c:pt>
                <c:pt idx="1">
                  <c:v>85</c:v>
                </c:pt>
                <c:pt idx="2">
                  <c:v>24</c:v>
                </c:pt>
                <c:pt idx="3">
                  <c:v>48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44672"/>
        <c:axId val="170446208"/>
      </c:barChart>
      <c:catAx>
        <c:axId val="1704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46208"/>
        <c:crosses val="autoZero"/>
        <c:auto val="1"/>
        <c:lblAlgn val="ctr"/>
        <c:lblOffset val="100"/>
        <c:noMultiLvlLbl val="0"/>
      </c:catAx>
      <c:valAx>
        <c:axId val="1704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4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9</xdr:row>
      <xdr:rowOff>180975</xdr:rowOff>
    </xdr:from>
    <xdr:to>
      <xdr:col>9</xdr:col>
      <xdr:colOff>228600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72"/>
  <sheetViews>
    <sheetView workbookViewId="0">
      <selection activeCell="E7" sqref="E7"/>
    </sheetView>
  </sheetViews>
  <sheetFormatPr defaultRowHeight="15" x14ac:dyDescent="0.25"/>
  <cols>
    <col min="4" max="4" width="19.7109375" customWidth="1"/>
    <col min="5" max="5" width="22.42578125" customWidth="1"/>
    <col min="6" max="6" width="11.7109375" customWidth="1"/>
    <col min="7" max="7" width="20.7109375" style="2" customWidth="1"/>
    <col min="8" max="8" width="21.85546875" customWidth="1"/>
  </cols>
  <sheetData>
    <row r="4" spans="4:8" x14ac:dyDescent="0.25">
      <c r="D4" t="s">
        <v>0</v>
      </c>
      <c r="E4" s="2">
        <v>600000</v>
      </c>
    </row>
    <row r="5" spans="4:8" x14ac:dyDescent="0.25">
      <c r="D5" t="s">
        <v>2</v>
      </c>
      <c r="E5">
        <v>4</v>
      </c>
    </row>
    <row r="6" spans="4:8" x14ac:dyDescent="0.25">
      <c r="D6" t="s">
        <v>3</v>
      </c>
      <c r="E6" s="3">
        <v>0.1</v>
      </c>
    </row>
    <row r="7" spans="4:8" x14ac:dyDescent="0.25">
      <c r="D7" t="s">
        <v>1</v>
      </c>
      <c r="E7" s="4">
        <f>PMT(E6/12,E5*12,-E4,0)</f>
        <v>15217.550060848313</v>
      </c>
    </row>
    <row r="8" spans="4:8" x14ac:dyDescent="0.25">
      <c r="D8" t="s">
        <v>8</v>
      </c>
      <c r="E8" s="5">
        <f>(E5*12)*E7</f>
        <v>730442.402920719</v>
      </c>
    </row>
    <row r="10" spans="4:8" s="7" customFormat="1" ht="15.75" x14ac:dyDescent="0.25">
      <c r="D10" s="7" t="s">
        <v>4</v>
      </c>
      <c r="E10" s="7" t="s">
        <v>5</v>
      </c>
      <c r="F10" s="7" t="s">
        <v>1</v>
      </c>
      <c r="G10" s="8" t="s">
        <v>6</v>
      </c>
      <c r="H10" s="7" t="s">
        <v>7</v>
      </c>
    </row>
    <row r="11" spans="4:8" x14ac:dyDescent="0.25">
      <c r="D11">
        <v>1</v>
      </c>
      <c r="E11" s="2">
        <f>E4</f>
        <v>600000</v>
      </c>
      <c r="F11" s="4">
        <f>$E$7</f>
        <v>15217.550060848313</v>
      </c>
      <c r="G11" s="2">
        <f>IPMT($E$6/12,1,$E$5*12,-E11)</f>
        <v>5000</v>
      </c>
      <c r="H11" s="5">
        <f>F11-G11</f>
        <v>10217.550060848313</v>
      </c>
    </row>
    <row r="12" spans="4:8" x14ac:dyDescent="0.25">
      <c r="D12">
        <v>2</v>
      </c>
      <c r="E12" s="2">
        <f>E11-H11</f>
        <v>589782.44993915164</v>
      </c>
      <c r="F12" s="4">
        <f t="shared" ref="F12:F70" si="0">$E$7</f>
        <v>15217.550060848313</v>
      </c>
      <c r="G12" s="2">
        <f t="shared" ref="G12:G13" si="1">IPMT($E$6/12,1,$E$5*12,-E12)</f>
        <v>4914.8537494929305</v>
      </c>
      <c r="H12" s="5">
        <f>F12-G12</f>
        <v>10302.696311355383</v>
      </c>
    </row>
    <row r="13" spans="4:8" x14ac:dyDescent="0.25">
      <c r="D13">
        <v>3</v>
      </c>
      <c r="E13" s="2">
        <f t="shared" ref="E13:E70" si="2">E12-H12</f>
        <v>579479.75362779631</v>
      </c>
      <c r="F13" s="4">
        <f t="shared" si="0"/>
        <v>15217.550060848313</v>
      </c>
      <c r="G13" s="2">
        <f t="shared" si="1"/>
        <v>4828.9979468983029</v>
      </c>
      <c r="H13" s="5">
        <f t="shared" ref="H13:H70" si="3">F13-G13</f>
        <v>10388.552113950009</v>
      </c>
    </row>
    <row r="14" spans="4:8" x14ac:dyDescent="0.25">
      <c r="D14">
        <v>4</v>
      </c>
      <c r="E14" s="2">
        <f t="shared" si="2"/>
        <v>569091.20151384629</v>
      </c>
      <c r="F14" s="4">
        <f t="shared" si="0"/>
        <v>15217.550060848313</v>
      </c>
      <c r="G14" s="2">
        <f t="shared" ref="G14:G70" si="4">IPMT($E$6/12,1,$E$5*12,-E14)</f>
        <v>4742.4266792820526</v>
      </c>
      <c r="H14" s="5">
        <f t="shared" si="3"/>
        <v>10475.12338156626</v>
      </c>
    </row>
    <row r="15" spans="4:8" x14ac:dyDescent="0.25">
      <c r="D15">
        <v>5</v>
      </c>
      <c r="E15" s="2">
        <f t="shared" si="2"/>
        <v>558616.07813228003</v>
      </c>
      <c r="F15" s="4">
        <f t="shared" si="0"/>
        <v>15217.550060848313</v>
      </c>
      <c r="G15" s="2">
        <f t="shared" si="4"/>
        <v>4655.1339844356671</v>
      </c>
      <c r="H15" s="5">
        <f t="shared" si="3"/>
        <v>10562.416076412646</v>
      </c>
    </row>
    <row r="16" spans="4:8" x14ac:dyDescent="0.25">
      <c r="D16">
        <v>6</v>
      </c>
      <c r="E16" s="2">
        <f t="shared" si="2"/>
        <v>548053.66205586737</v>
      </c>
      <c r="F16" s="4">
        <f t="shared" si="0"/>
        <v>15217.550060848313</v>
      </c>
      <c r="G16" s="2">
        <f t="shared" si="4"/>
        <v>4567.113850465561</v>
      </c>
      <c r="H16" s="5">
        <f t="shared" si="3"/>
        <v>10650.436210382752</v>
      </c>
    </row>
    <row r="17" spans="4:8" x14ac:dyDescent="0.25">
      <c r="D17">
        <v>7</v>
      </c>
      <c r="E17" s="2">
        <f t="shared" si="2"/>
        <v>537403.22584548465</v>
      </c>
      <c r="F17" s="4">
        <f t="shared" si="0"/>
        <v>15217.550060848313</v>
      </c>
      <c r="G17" s="2">
        <f t="shared" si="4"/>
        <v>4478.3602153790389</v>
      </c>
      <c r="H17" s="5">
        <f t="shared" si="3"/>
        <v>10739.189845469275</v>
      </c>
    </row>
    <row r="18" spans="4:8" x14ac:dyDescent="0.25">
      <c r="D18">
        <v>8</v>
      </c>
      <c r="E18" s="2">
        <f t="shared" si="2"/>
        <v>526664.03600001533</v>
      </c>
      <c r="F18" s="4">
        <f t="shared" si="0"/>
        <v>15217.550060848313</v>
      </c>
      <c r="G18" s="2">
        <f t="shared" si="4"/>
        <v>4388.8669666667947</v>
      </c>
      <c r="H18" s="5">
        <f t="shared" si="3"/>
        <v>10828.683094181517</v>
      </c>
    </row>
    <row r="19" spans="4:8" x14ac:dyDescent="0.25">
      <c r="D19">
        <v>9</v>
      </c>
      <c r="E19" s="2">
        <f t="shared" si="2"/>
        <v>515835.3529058338</v>
      </c>
      <c r="F19" s="4">
        <f t="shared" si="0"/>
        <v>15217.550060848313</v>
      </c>
      <c r="G19" s="2">
        <f t="shared" si="4"/>
        <v>4298.6279408819482</v>
      </c>
      <c r="H19" s="5">
        <f t="shared" si="3"/>
        <v>10918.922119966364</v>
      </c>
    </row>
    <row r="20" spans="4:8" x14ac:dyDescent="0.25">
      <c r="D20">
        <v>10</v>
      </c>
      <c r="E20" s="2">
        <f t="shared" si="2"/>
        <v>504916.43078586744</v>
      </c>
      <c r="F20" s="4">
        <f t="shared" si="0"/>
        <v>15217.550060848313</v>
      </c>
      <c r="G20" s="2">
        <f t="shared" si="4"/>
        <v>4207.6369232155621</v>
      </c>
      <c r="H20" s="5">
        <f t="shared" si="3"/>
        <v>11009.91313763275</v>
      </c>
    </row>
    <row r="21" spans="4:8" x14ac:dyDescent="0.25">
      <c r="D21">
        <v>11</v>
      </c>
      <c r="E21" s="2">
        <f t="shared" si="2"/>
        <v>493906.51764823467</v>
      </c>
      <c r="F21" s="4">
        <f t="shared" si="0"/>
        <v>15217.550060848313</v>
      </c>
      <c r="G21" s="2">
        <f t="shared" si="4"/>
        <v>4115.8876470686218</v>
      </c>
      <c r="H21" s="5">
        <f t="shared" si="3"/>
        <v>11101.66241377969</v>
      </c>
    </row>
    <row r="22" spans="4:8" x14ac:dyDescent="0.25">
      <c r="D22">
        <v>12</v>
      </c>
      <c r="E22" s="2">
        <f t="shared" si="2"/>
        <v>482804.85523445497</v>
      </c>
      <c r="F22" s="4">
        <f t="shared" si="0"/>
        <v>15217.550060848313</v>
      </c>
      <c r="G22" s="2">
        <f t="shared" si="4"/>
        <v>4023.3737936204579</v>
      </c>
      <c r="H22" s="5">
        <f t="shared" si="3"/>
        <v>11194.176267227855</v>
      </c>
    </row>
    <row r="23" spans="4:8" x14ac:dyDescent="0.25">
      <c r="D23">
        <v>13</v>
      </c>
      <c r="E23" s="2">
        <f t="shared" si="2"/>
        <v>471610.67896722711</v>
      </c>
      <c r="F23" s="4">
        <f t="shared" si="0"/>
        <v>15217.550060848313</v>
      </c>
      <c r="G23" s="2">
        <f t="shared" si="4"/>
        <v>3930.0889913935589</v>
      </c>
      <c r="H23" s="5">
        <f t="shared" si="3"/>
        <v>11287.461069454754</v>
      </c>
    </row>
    <row r="24" spans="4:8" x14ac:dyDescent="0.25">
      <c r="D24">
        <v>14</v>
      </c>
      <c r="E24" s="2">
        <f t="shared" si="2"/>
        <v>460323.21789777238</v>
      </c>
      <c r="F24" s="4">
        <f t="shared" si="0"/>
        <v>15217.550060848313</v>
      </c>
      <c r="G24" s="2">
        <f t="shared" si="4"/>
        <v>3836.0268158147696</v>
      </c>
      <c r="H24" s="5">
        <f t="shared" si="3"/>
        <v>11381.523245033542</v>
      </c>
    </row>
    <row r="25" spans="4:8" x14ac:dyDescent="0.25">
      <c r="D25">
        <v>15</v>
      </c>
      <c r="E25" s="2">
        <f t="shared" si="2"/>
        <v>448941.69465273886</v>
      </c>
      <c r="F25" s="4">
        <f t="shared" si="0"/>
        <v>15217.550060848313</v>
      </c>
      <c r="G25" s="2">
        <f t="shared" si="4"/>
        <v>3741.1807887728237</v>
      </c>
      <c r="H25" s="5">
        <f t="shared" si="3"/>
        <v>11476.369272075488</v>
      </c>
    </row>
    <row r="26" spans="4:8" x14ac:dyDescent="0.25">
      <c r="D26">
        <v>16</v>
      </c>
      <c r="E26" s="2">
        <f t="shared" si="2"/>
        <v>437465.32538066339</v>
      </c>
      <c r="F26" s="4">
        <f t="shared" si="0"/>
        <v>15217.550060848313</v>
      </c>
      <c r="G26" s="2">
        <f t="shared" si="4"/>
        <v>3645.5443781721942</v>
      </c>
      <c r="H26" s="5">
        <f t="shared" si="3"/>
        <v>11572.005682676117</v>
      </c>
    </row>
    <row r="27" spans="4:8" x14ac:dyDescent="0.25">
      <c r="D27">
        <v>17</v>
      </c>
      <c r="E27" s="2">
        <f t="shared" si="2"/>
        <v>425893.31969798729</v>
      </c>
      <c r="F27" s="4">
        <f t="shared" si="0"/>
        <v>15217.550060848313</v>
      </c>
      <c r="G27" s="2">
        <f t="shared" si="4"/>
        <v>3549.1109974832275</v>
      </c>
      <c r="H27" s="5">
        <f t="shared" si="3"/>
        <v>11668.439063365086</v>
      </c>
    </row>
    <row r="28" spans="4:8" x14ac:dyDescent="0.25">
      <c r="D28">
        <v>18</v>
      </c>
      <c r="E28" s="2">
        <f t="shared" si="2"/>
        <v>414224.88063462218</v>
      </c>
      <c r="F28" s="4">
        <f t="shared" si="0"/>
        <v>15217.550060848313</v>
      </c>
      <c r="G28" s="2">
        <f t="shared" si="4"/>
        <v>3451.8740052885182</v>
      </c>
      <c r="H28" s="5">
        <f t="shared" si="3"/>
        <v>11765.676055559794</v>
      </c>
    </row>
    <row r="29" spans="4:8" x14ac:dyDescent="0.25">
      <c r="D29">
        <v>19</v>
      </c>
      <c r="E29" s="2">
        <f t="shared" si="2"/>
        <v>402459.20457906241</v>
      </c>
      <c r="F29" s="4">
        <f t="shared" si="0"/>
        <v>15217.550060848313</v>
      </c>
      <c r="G29" s="2">
        <f t="shared" si="4"/>
        <v>3353.8267048255202</v>
      </c>
      <c r="H29" s="5">
        <f t="shared" si="3"/>
        <v>11863.723356022792</v>
      </c>
    </row>
    <row r="30" spans="4:8" x14ac:dyDescent="0.25">
      <c r="D30">
        <v>20</v>
      </c>
      <c r="E30" s="2">
        <f t="shared" si="2"/>
        <v>390595.48122303962</v>
      </c>
      <c r="F30" s="4">
        <f t="shared" si="0"/>
        <v>15217.550060848313</v>
      </c>
      <c r="G30" s="2">
        <f t="shared" si="4"/>
        <v>3254.9623435253302</v>
      </c>
      <c r="H30" s="5">
        <f t="shared" si="3"/>
        <v>11962.587717322982</v>
      </c>
    </row>
    <row r="31" spans="4:8" x14ac:dyDescent="0.25">
      <c r="D31">
        <v>21</v>
      </c>
      <c r="E31" s="2">
        <f t="shared" si="2"/>
        <v>378632.89350571664</v>
      </c>
      <c r="F31" s="4">
        <f t="shared" si="0"/>
        <v>15217.550060848313</v>
      </c>
      <c r="G31" s="2">
        <f t="shared" si="4"/>
        <v>3155.2741125476382</v>
      </c>
      <c r="H31" s="5">
        <f t="shared" si="3"/>
        <v>12062.275948300674</v>
      </c>
    </row>
    <row r="32" spans="4:8" x14ac:dyDescent="0.25">
      <c r="D32">
        <v>22</v>
      </c>
      <c r="E32" s="2">
        <f t="shared" si="2"/>
        <v>366570.61755741597</v>
      </c>
      <c r="F32" s="4">
        <f t="shared" si="0"/>
        <v>15217.550060848313</v>
      </c>
      <c r="G32" s="2">
        <f t="shared" si="4"/>
        <v>3054.7551463117998</v>
      </c>
      <c r="H32" s="5">
        <f t="shared" si="3"/>
        <v>12162.794914536513</v>
      </c>
    </row>
    <row r="33" spans="4:8" x14ac:dyDescent="0.25">
      <c r="D33">
        <v>23</v>
      </c>
      <c r="E33" s="2">
        <f t="shared" si="2"/>
        <v>354407.82264287944</v>
      </c>
      <c r="F33" s="4">
        <f t="shared" si="0"/>
        <v>15217.550060848313</v>
      </c>
      <c r="G33" s="2">
        <f t="shared" si="4"/>
        <v>2953.3985220239947</v>
      </c>
      <c r="H33" s="5">
        <f t="shared" si="3"/>
        <v>12264.151538824317</v>
      </c>
    </row>
    <row r="34" spans="4:8" x14ac:dyDescent="0.25">
      <c r="D34">
        <v>24</v>
      </c>
      <c r="E34" s="2">
        <f t="shared" si="2"/>
        <v>342143.67110405513</v>
      </c>
      <c r="F34" s="4">
        <f t="shared" si="0"/>
        <v>15217.550060848313</v>
      </c>
      <c r="G34" s="2">
        <f t="shared" si="4"/>
        <v>2851.1972592004595</v>
      </c>
      <c r="H34" s="5">
        <f t="shared" si="3"/>
        <v>12366.352801647852</v>
      </c>
    </row>
    <row r="35" spans="4:8" x14ac:dyDescent="0.25">
      <c r="D35">
        <v>25</v>
      </c>
      <c r="E35" s="2">
        <f t="shared" si="2"/>
        <v>329777.31830240728</v>
      </c>
      <c r="F35" s="4">
        <f t="shared" si="0"/>
        <v>15217.550060848313</v>
      </c>
      <c r="G35" s="2">
        <f t="shared" si="4"/>
        <v>2748.1443191867274</v>
      </c>
      <c r="H35" s="5">
        <f t="shared" si="3"/>
        <v>12469.405741661585</v>
      </c>
    </row>
    <row r="36" spans="4:8" x14ac:dyDescent="0.25">
      <c r="D36">
        <v>26</v>
      </c>
      <c r="E36" s="2">
        <f t="shared" si="2"/>
        <v>317307.91256074567</v>
      </c>
      <c r="F36" s="4">
        <f t="shared" si="0"/>
        <v>15217.550060848313</v>
      </c>
      <c r="G36" s="2">
        <f t="shared" si="4"/>
        <v>2644.2326046728804</v>
      </c>
      <c r="H36" s="5">
        <f t="shared" si="3"/>
        <v>12573.317456175431</v>
      </c>
    </row>
    <row r="37" spans="4:8" x14ac:dyDescent="0.25">
      <c r="D37">
        <v>27</v>
      </c>
      <c r="E37" s="2">
        <f t="shared" si="2"/>
        <v>304734.59510457021</v>
      </c>
      <c r="F37" s="4">
        <f t="shared" si="0"/>
        <v>15217.550060848313</v>
      </c>
      <c r="G37" s="2">
        <f t="shared" si="4"/>
        <v>2539.4549592047515</v>
      </c>
      <c r="H37" s="5">
        <f t="shared" si="3"/>
        <v>12678.095101643561</v>
      </c>
    </row>
    <row r="38" spans="4:8" x14ac:dyDescent="0.25">
      <c r="D38">
        <v>28</v>
      </c>
      <c r="E38" s="2">
        <f t="shared" si="2"/>
        <v>292056.50000292662</v>
      </c>
      <c r="F38" s="4">
        <f t="shared" si="0"/>
        <v>15217.550060848313</v>
      </c>
      <c r="G38" s="2">
        <f t="shared" si="4"/>
        <v>2433.8041666910553</v>
      </c>
      <c r="H38" s="5">
        <f t="shared" si="3"/>
        <v>12783.745894157257</v>
      </c>
    </row>
    <row r="39" spans="4:8" x14ac:dyDescent="0.25">
      <c r="D39">
        <v>29</v>
      </c>
      <c r="E39" s="2">
        <f t="shared" si="2"/>
        <v>279272.75410876935</v>
      </c>
      <c r="F39" s="4">
        <f t="shared" si="0"/>
        <v>15217.550060848313</v>
      </c>
      <c r="G39" s="2">
        <f t="shared" si="4"/>
        <v>2327.2729509064111</v>
      </c>
      <c r="H39" s="5">
        <f t="shared" si="3"/>
        <v>12890.277109941901</v>
      </c>
    </row>
    <row r="40" spans="4:8" x14ac:dyDescent="0.25">
      <c r="D40">
        <v>30</v>
      </c>
      <c r="E40" s="2">
        <f t="shared" si="2"/>
        <v>266382.47699882748</v>
      </c>
      <c r="F40" s="4">
        <f t="shared" si="0"/>
        <v>15217.550060848313</v>
      </c>
      <c r="G40" s="2">
        <f t="shared" si="4"/>
        <v>2219.8539749902288</v>
      </c>
      <c r="H40" s="5">
        <f t="shared" si="3"/>
        <v>12997.696085858084</v>
      </c>
    </row>
    <row r="41" spans="4:8" x14ac:dyDescent="0.25">
      <c r="D41">
        <v>31</v>
      </c>
      <c r="E41" s="2">
        <f t="shared" si="2"/>
        <v>253384.78091296941</v>
      </c>
      <c r="F41" s="4">
        <f t="shared" si="0"/>
        <v>15217.550060848313</v>
      </c>
      <c r="G41" s="2">
        <f t="shared" si="4"/>
        <v>2111.5398409414115</v>
      </c>
      <c r="H41" s="5">
        <f t="shared" si="3"/>
        <v>13106.010219906901</v>
      </c>
    </row>
    <row r="42" spans="4:8" x14ac:dyDescent="0.25">
      <c r="D42">
        <v>32</v>
      </c>
      <c r="E42" s="2">
        <f t="shared" si="2"/>
        <v>240278.77069306251</v>
      </c>
      <c r="F42" s="4">
        <f t="shared" si="0"/>
        <v>15217.550060848313</v>
      </c>
      <c r="G42" s="2">
        <f t="shared" si="4"/>
        <v>2002.3230891088542</v>
      </c>
      <c r="H42" s="5">
        <f t="shared" si="3"/>
        <v>13215.226971739459</v>
      </c>
    </row>
    <row r="43" spans="4:8" x14ac:dyDescent="0.25">
      <c r="D43">
        <v>33</v>
      </c>
      <c r="E43" s="2">
        <f t="shared" si="2"/>
        <v>227063.54372132305</v>
      </c>
      <c r="F43" s="4">
        <f t="shared" si="0"/>
        <v>15217.550060848313</v>
      </c>
      <c r="G43" s="2">
        <f t="shared" si="4"/>
        <v>1892.1961976776918</v>
      </c>
      <c r="H43" s="5">
        <f t="shared" si="3"/>
        <v>13325.353863170621</v>
      </c>
    </row>
    <row r="44" spans="4:8" x14ac:dyDescent="0.25">
      <c r="D44">
        <v>34</v>
      </c>
      <c r="E44" s="2">
        <f t="shared" si="2"/>
        <v>213738.18985815241</v>
      </c>
      <c r="F44" s="4">
        <f t="shared" si="0"/>
        <v>15217.550060848313</v>
      </c>
      <c r="G44" s="2">
        <f t="shared" si="4"/>
        <v>1781.1515821512701</v>
      </c>
      <c r="H44" s="5">
        <f t="shared" si="3"/>
        <v>13436.398478697043</v>
      </c>
    </row>
    <row r="45" spans="4:8" x14ac:dyDescent="0.25">
      <c r="D45">
        <v>35</v>
      </c>
      <c r="E45" s="2">
        <f t="shared" si="2"/>
        <v>200301.79137945536</v>
      </c>
      <c r="F45" s="4">
        <f t="shared" si="0"/>
        <v>15217.550060848313</v>
      </c>
      <c r="G45" s="2">
        <f t="shared" si="4"/>
        <v>1669.1815948287945</v>
      </c>
      <c r="H45" s="5">
        <f t="shared" si="3"/>
        <v>13548.368466019518</v>
      </c>
    </row>
    <row r="46" spans="4:8" x14ac:dyDescent="0.25">
      <c r="D46">
        <v>36</v>
      </c>
      <c r="E46" s="2">
        <f t="shared" si="2"/>
        <v>186753.42291343585</v>
      </c>
      <c r="F46" s="4">
        <f t="shared" si="0"/>
        <v>15217.550060848313</v>
      </c>
      <c r="G46" s="2">
        <f t="shared" si="4"/>
        <v>1556.2785242786322</v>
      </c>
      <c r="H46" s="5">
        <f t="shared" si="3"/>
        <v>13661.27153656968</v>
      </c>
    </row>
    <row r="47" spans="4:8" x14ac:dyDescent="0.25">
      <c r="D47">
        <v>37</v>
      </c>
      <c r="E47" s="2">
        <f t="shared" si="2"/>
        <v>173092.15137686615</v>
      </c>
      <c r="F47" s="4">
        <f t="shared" si="0"/>
        <v>15217.550060848313</v>
      </c>
      <c r="G47" s="2">
        <f t="shared" si="4"/>
        <v>1442.4345948072178</v>
      </c>
      <c r="H47" s="5">
        <f t="shared" si="3"/>
        <v>13775.115466041094</v>
      </c>
    </row>
    <row r="48" spans="4:8" x14ac:dyDescent="0.25">
      <c r="D48">
        <v>38</v>
      </c>
      <c r="E48" s="2">
        <f t="shared" si="2"/>
        <v>159317.03591082507</v>
      </c>
      <c r="F48" s="4">
        <f t="shared" si="0"/>
        <v>15217.550060848313</v>
      </c>
      <c r="G48" s="2">
        <f t="shared" si="4"/>
        <v>1327.6419659235423</v>
      </c>
      <c r="H48" s="5">
        <f t="shared" si="3"/>
        <v>13889.908094924771</v>
      </c>
    </row>
    <row r="49" spans="4:8" x14ac:dyDescent="0.25">
      <c r="D49">
        <v>39</v>
      </c>
      <c r="E49" s="2">
        <f t="shared" si="2"/>
        <v>145427.12781590031</v>
      </c>
      <c r="F49" s="4">
        <f t="shared" si="0"/>
        <v>15217.550060848313</v>
      </c>
      <c r="G49" s="2">
        <f t="shared" si="4"/>
        <v>1211.8927317991693</v>
      </c>
      <c r="H49" s="5">
        <f t="shared" si="3"/>
        <v>14005.657329049143</v>
      </c>
    </row>
    <row r="50" spans="4:8" x14ac:dyDescent="0.25">
      <c r="D50">
        <v>40</v>
      </c>
      <c r="E50" s="2">
        <f t="shared" si="2"/>
        <v>131421.47048685118</v>
      </c>
      <c r="F50" s="4">
        <f t="shared" si="0"/>
        <v>15217.550060848313</v>
      </c>
      <c r="G50" s="2">
        <f t="shared" si="4"/>
        <v>1095.1789207237598</v>
      </c>
      <c r="H50" s="5">
        <f t="shared" si="3"/>
        <v>14122.371140124553</v>
      </c>
    </row>
    <row r="51" spans="4:8" x14ac:dyDescent="0.25">
      <c r="D51">
        <v>41</v>
      </c>
      <c r="E51" s="2">
        <f t="shared" si="2"/>
        <v>117299.09934672662</v>
      </c>
      <c r="F51" s="4">
        <f t="shared" si="0"/>
        <v>15217.550060848313</v>
      </c>
      <c r="G51" s="2">
        <f t="shared" si="4"/>
        <v>977.49249455605514</v>
      </c>
      <c r="H51" s="5">
        <f t="shared" si="3"/>
        <v>14240.057566292257</v>
      </c>
    </row>
    <row r="52" spans="4:8" x14ac:dyDescent="0.25">
      <c r="D52">
        <v>42</v>
      </c>
      <c r="E52" s="2">
        <f t="shared" si="2"/>
        <v>103059.04178043437</v>
      </c>
      <c r="F52" s="4">
        <f t="shared" si="0"/>
        <v>15217.550060848313</v>
      </c>
      <c r="G52" s="2">
        <f t="shared" si="4"/>
        <v>858.82534817028647</v>
      </c>
      <c r="H52" s="5">
        <f t="shared" si="3"/>
        <v>14358.724712678026</v>
      </c>
    </row>
    <row r="53" spans="4:8" x14ac:dyDescent="0.25">
      <c r="D53">
        <v>43</v>
      </c>
      <c r="E53" s="2">
        <f t="shared" si="2"/>
        <v>88700.317067756347</v>
      </c>
      <c r="F53" s="4">
        <f t="shared" si="0"/>
        <v>15217.550060848313</v>
      </c>
      <c r="G53" s="2">
        <f t="shared" si="4"/>
        <v>739.16930889796959</v>
      </c>
      <c r="H53" s="5">
        <f t="shared" si="3"/>
        <v>14478.380751950343</v>
      </c>
    </row>
    <row r="54" spans="4:8" x14ac:dyDescent="0.25">
      <c r="D54">
        <v>44</v>
      </c>
      <c r="E54" s="2">
        <f t="shared" si="2"/>
        <v>74221.936315806</v>
      </c>
      <c r="F54" s="4">
        <f t="shared" si="0"/>
        <v>15217.550060848313</v>
      </c>
      <c r="G54" s="2">
        <f t="shared" si="4"/>
        <v>618.51613596505001</v>
      </c>
      <c r="H54" s="5">
        <f t="shared" si="3"/>
        <v>14599.033924883262</v>
      </c>
    </row>
    <row r="55" spans="4:8" x14ac:dyDescent="0.25">
      <c r="D55">
        <v>45</v>
      </c>
      <c r="E55" s="2">
        <f t="shared" si="2"/>
        <v>59622.90239092274</v>
      </c>
      <c r="F55" s="4">
        <f t="shared" si="0"/>
        <v>15217.550060848313</v>
      </c>
      <c r="G55" s="2">
        <f t="shared" si="4"/>
        <v>496.85751992435615</v>
      </c>
      <c r="H55" s="5">
        <f t="shared" si="3"/>
        <v>14720.692540923956</v>
      </c>
    </row>
    <row r="56" spans="4:8" x14ac:dyDescent="0.25">
      <c r="D56">
        <v>46</v>
      </c>
      <c r="E56" s="2">
        <f t="shared" si="2"/>
        <v>44902.209849998784</v>
      </c>
      <c r="F56" s="4">
        <f t="shared" si="0"/>
        <v>15217.550060848313</v>
      </c>
      <c r="G56" s="2">
        <f t="shared" si="4"/>
        <v>374.18508208332321</v>
      </c>
      <c r="H56" s="5">
        <f t="shared" si="3"/>
        <v>14843.36497876499</v>
      </c>
    </row>
    <row r="57" spans="4:8" x14ac:dyDescent="0.25">
      <c r="D57">
        <v>47</v>
      </c>
      <c r="E57" s="2">
        <f t="shared" si="2"/>
        <v>30058.844871233792</v>
      </c>
      <c r="F57" s="4">
        <f t="shared" si="0"/>
        <v>15217.550060848313</v>
      </c>
      <c r="G57" s="2">
        <f t="shared" si="4"/>
        <v>250.49037392694831</v>
      </c>
      <c r="H57" s="5">
        <f t="shared" si="3"/>
        <v>14967.059686921364</v>
      </c>
    </row>
    <row r="58" spans="4:8" x14ac:dyDescent="0.25">
      <c r="D58">
        <v>48</v>
      </c>
      <c r="E58" s="2">
        <f t="shared" si="2"/>
        <v>15091.785184312428</v>
      </c>
      <c r="F58" s="4">
        <f t="shared" si="0"/>
        <v>15217.550060848313</v>
      </c>
      <c r="G58" s="2">
        <f t="shared" si="4"/>
        <v>125.76487653593689</v>
      </c>
      <c r="H58" s="5">
        <f t="shared" si="3"/>
        <v>15091.785184312375</v>
      </c>
    </row>
    <row r="59" spans="4:8" x14ac:dyDescent="0.25">
      <c r="D59">
        <v>49</v>
      </c>
      <c r="E59" s="2">
        <f t="shared" si="2"/>
        <v>5.2750692702829838E-11</v>
      </c>
      <c r="F59" s="4">
        <f t="shared" si="0"/>
        <v>15217.550060848313</v>
      </c>
      <c r="G59" s="2">
        <f t="shared" si="4"/>
        <v>4.3958910585691532E-13</v>
      </c>
      <c r="H59" s="5">
        <f t="shared" si="3"/>
        <v>15217.550060848313</v>
      </c>
    </row>
    <row r="60" spans="4:8" x14ac:dyDescent="0.25">
      <c r="D60">
        <v>50</v>
      </c>
      <c r="E60" s="2">
        <f t="shared" si="2"/>
        <v>-15217.55006084826</v>
      </c>
      <c r="F60" s="4">
        <f t="shared" si="0"/>
        <v>15217.550060848313</v>
      </c>
      <c r="G60" s="2">
        <f t="shared" si="4"/>
        <v>-126.81291717373549</v>
      </c>
      <c r="H60" s="5">
        <f t="shared" si="3"/>
        <v>15344.362978022047</v>
      </c>
    </row>
    <row r="61" spans="4:8" x14ac:dyDescent="0.25">
      <c r="D61">
        <v>51</v>
      </c>
      <c r="E61" s="2">
        <f t="shared" si="2"/>
        <v>-30561.913038870305</v>
      </c>
      <c r="F61" s="4">
        <f t="shared" si="0"/>
        <v>15217.550060848313</v>
      </c>
      <c r="G61" s="2">
        <f t="shared" si="4"/>
        <v>-254.68260865725253</v>
      </c>
      <c r="H61" s="5">
        <f t="shared" si="3"/>
        <v>15472.232669505565</v>
      </c>
    </row>
    <row r="62" spans="4:8" x14ac:dyDescent="0.25">
      <c r="D62">
        <v>52</v>
      </c>
      <c r="E62" s="2">
        <f t="shared" si="2"/>
        <v>-46034.145708375872</v>
      </c>
      <c r="F62" s="4">
        <f t="shared" si="0"/>
        <v>15217.550060848313</v>
      </c>
      <c r="G62" s="2">
        <f t="shared" si="4"/>
        <v>-383.61788090313229</v>
      </c>
      <c r="H62" s="5">
        <f t="shared" si="3"/>
        <v>15601.167941751444</v>
      </c>
    </row>
    <row r="63" spans="4:8" x14ac:dyDescent="0.25">
      <c r="D63">
        <v>53</v>
      </c>
      <c r="E63" s="2">
        <f t="shared" si="2"/>
        <v>-61635.313650127318</v>
      </c>
      <c r="F63" s="4">
        <f t="shared" si="0"/>
        <v>15217.550060848313</v>
      </c>
      <c r="G63" s="2">
        <f t="shared" si="4"/>
        <v>-513.62761375106106</v>
      </c>
      <c r="H63" s="5">
        <f t="shared" si="3"/>
        <v>15731.177674599374</v>
      </c>
    </row>
    <row r="64" spans="4:8" x14ac:dyDescent="0.25">
      <c r="D64">
        <v>54</v>
      </c>
      <c r="E64" s="2">
        <f t="shared" si="2"/>
        <v>-77366.491324726696</v>
      </c>
      <c r="F64" s="4">
        <f t="shared" si="0"/>
        <v>15217.550060848313</v>
      </c>
      <c r="G64" s="2">
        <f t="shared" si="4"/>
        <v>-644.72076103938912</v>
      </c>
      <c r="H64" s="5">
        <f t="shared" si="3"/>
        <v>15862.270821887701</v>
      </c>
    </row>
    <row r="65" spans="3:8" x14ac:dyDescent="0.25">
      <c r="D65">
        <v>55</v>
      </c>
      <c r="E65" s="2">
        <f t="shared" si="2"/>
        <v>-93228.762146614405</v>
      </c>
      <c r="F65" s="4">
        <f t="shared" si="0"/>
        <v>15217.550060848313</v>
      </c>
      <c r="G65" s="2">
        <f t="shared" si="4"/>
        <v>-776.90635122178674</v>
      </c>
      <c r="H65" s="5">
        <f t="shared" si="3"/>
        <v>15994.4564120701</v>
      </c>
    </row>
    <row r="66" spans="3:8" x14ac:dyDescent="0.25">
      <c r="D66">
        <v>56</v>
      </c>
      <c r="E66" s="2">
        <f t="shared" si="2"/>
        <v>-109223.2185586845</v>
      </c>
      <c r="F66" s="4">
        <f t="shared" si="0"/>
        <v>15217.550060848313</v>
      </c>
      <c r="G66" s="2">
        <f t="shared" si="4"/>
        <v>-910.19348798903752</v>
      </c>
      <c r="H66" s="5">
        <f t="shared" si="3"/>
        <v>16127.74354883735</v>
      </c>
    </row>
    <row r="67" spans="3:8" x14ac:dyDescent="0.25">
      <c r="D67">
        <v>57</v>
      </c>
      <c r="E67" s="2">
        <f t="shared" si="2"/>
        <v>-125350.96210752185</v>
      </c>
      <c r="F67" s="4">
        <f t="shared" si="0"/>
        <v>15217.550060848313</v>
      </c>
      <c r="G67" s="2">
        <f t="shared" si="4"/>
        <v>-1044.5913508960155</v>
      </c>
      <c r="H67" s="5">
        <f t="shared" si="3"/>
        <v>16262.141411744327</v>
      </c>
    </row>
    <row r="68" spans="3:8" x14ac:dyDescent="0.25">
      <c r="D68">
        <v>58</v>
      </c>
      <c r="E68" s="2">
        <f t="shared" si="2"/>
        <v>-141613.10351926618</v>
      </c>
      <c r="F68" s="4">
        <f t="shared" si="0"/>
        <v>15217.550060848313</v>
      </c>
      <c r="G68" s="2">
        <f t="shared" si="4"/>
        <v>-1180.1091959938849</v>
      </c>
      <c r="H68" s="5">
        <f t="shared" si="3"/>
        <v>16397.659256842198</v>
      </c>
    </row>
    <row r="69" spans="3:8" x14ac:dyDescent="0.25">
      <c r="D69">
        <v>59</v>
      </c>
      <c r="E69" s="2">
        <f t="shared" si="2"/>
        <v>-158010.76277610837</v>
      </c>
      <c r="F69" s="4">
        <f t="shared" si="0"/>
        <v>15217.550060848313</v>
      </c>
      <c r="G69" s="2">
        <f t="shared" si="4"/>
        <v>-1316.7563564675697</v>
      </c>
      <c r="H69" s="5">
        <f t="shared" si="3"/>
        <v>16534.306417315882</v>
      </c>
    </row>
    <row r="70" spans="3:8" x14ac:dyDescent="0.25">
      <c r="D70">
        <v>60</v>
      </c>
      <c r="E70" s="2">
        <f t="shared" si="2"/>
        <v>-174545.06919342425</v>
      </c>
      <c r="F70" s="4">
        <f t="shared" si="0"/>
        <v>15217.550060848313</v>
      </c>
      <c r="G70" s="2">
        <f t="shared" si="4"/>
        <v>-1454.5422432785354</v>
      </c>
      <c r="H70" s="5">
        <f t="shared" si="3"/>
        <v>16672.092304126847</v>
      </c>
    </row>
    <row r="72" spans="3:8" s="10" customFormat="1" x14ac:dyDescent="0.25">
      <c r="C72" s="9" t="s">
        <v>9</v>
      </c>
      <c r="E72" s="11"/>
      <c r="F72" s="11">
        <f t="shared" ref="F72:H72" si="5">SUM(F11:F70)</f>
        <v>913053.00365089951</v>
      </c>
      <c r="G72" s="11">
        <f t="shared" si="5"/>
        <v>121835.84215334768</v>
      </c>
      <c r="H72" s="11">
        <f t="shared" si="5"/>
        <v>791217.16149755102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9"/>
  <sheetViews>
    <sheetView topLeftCell="A5" workbookViewId="0">
      <selection activeCell="D6" sqref="D6"/>
    </sheetView>
  </sheetViews>
  <sheetFormatPr defaultRowHeight="15" x14ac:dyDescent="0.25"/>
  <cols>
    <col min="3" max="3" width="15.5703125" customWidth="1"/>
    <col min="4" max="4" width="11.7109375" customWidth="1"/>
    <col min="6" max="6" width="10.7109375" customWidth="1"/>
    <col min="7" max="7" width="20.28515625" customWidth="1"/>
    <col min="8" max="8" width="18.85546875" customWidth="1"/>
    <col min="9" max="9" width="19.5703125" customWidth="1"/>
  </cols>
  <sheetData>
    <row r="3" spans="3:9" x14ac:dyDescent="0.25">
      <c r="C3" t="s">
        <v>26</v>
      </c>
      <c r="D3" s="4">
        <v>400000</v>
      </c>
    </row>
    <row r="4" spans="3:9" x14ac:dyDescent="0.25">
      <c r="C4" t="s">
        <v>27</v>
      </c>
      <c r="D4">
        <v>3</v>
      </c>
    </row>
    <row r="5" spans="3:9" x14ac:dyDescent="0.25">
      <c r="C5" t="s">
        <v>28</v>
      </c>
      <c r="D5" s="1">
        <v>0.1</v>
      </c>
    </row>
    <row r="6" spans="3:9" x14ac:dyDescent="0.25">
      <c r="C6" t="s">
        <v>1</v>
      </c>
      <c r="D6" s="4">
        <f>PMT(D5/12,D4*12,-D3,0)</f>
        <v>12906.874877534994</v>
      </c>
    </row>
    <row r="7" spans="3:9" x14ac:dyDescent="0.25">
      <c r="C7" t="s">
        <v>29</v>
      </c>
      <c r="D7" s="5">
        <f>D6*D4*12</f>
        <v>464647.49559125979</v>
      </c>
    </row>
    <row r="11" spans="3:9" x14ac:dyDescent="0.25">
      <c r="E11" t="s">
        <v>4</v>
      </c>
      <c r="F11" t="s">
        <v>1</v>
      </c>
      <c r="G11" t="s">
        <v>30</v>
      </c>
      <c r="H11" t="s">
        <v>6</v>
      </c>
      <c r="I11" t="s">
        <v>7</v>
      </c>
    </row>
    <row r="12" spans="3:9" x14ac:dyDescent="0.25">
      <c r="E12">
        <v>1</v>
      </c>
      <c r="F12" s="4">
        <f>$D$6</f>
        <v>12906.874877534994</v>
      </c>
      <c r="G12" s="5">
        <f>D3</f>
        <v>400000</v>
      </c>
      <c r="H12" s="4">
        <f>IPMT($D$5/12,1,$D$4*12,-G12)</f>
        <v>3333.3333333333335</v>
      </c>
      <c r="I12" s="5">
        <f>F12-H12</f>
        <v>9573.5415442016601</v>
      </c>
    </row>
    <row r="13" spans="3:9" x14ac:dyDescent="0.25">
      <c r="E13">
        <v>2</v>
      </c>
      <c r="F13" s="4">
        <f t="shared" ref="F13:F47" si="0">$D$6</f>
        <v>12906.874877534994</v>
      </c>
      <c r="G13" s="5">
        <f>G12-I12</f>
        <v>390426.45845579833</v>
      </c>
      <c r="H13" s="4">
        <f t="shared" ref="H13:H48" si="1">IPMT($D$5/12,1,$D$4*12,-G13)</f>
        <v>3253.5538204649861</v>
      </c>
      <c r="I13" s="5">
        <f t="shared" ref="I13:I18" si="2">F13-H13</f>
        <v>9653.3210570700085</v>
      </c>
    </row>
    <row r="14" spans="3:9" x14ac:dyDescent="0.25">
      <c r="E14">
        <v>3</v>
      </c>
      <c r="F14" s="4">
        <f t="shared" si="0"/>
        <v>12906.874877534994</v>
      </c>
      <c r="G14" s="5">
        <f t="shared" ref="G14:G48" si="3">G13-I13</f>
        <v>380773.13739872834</v>
      </c>
      <c r="H14" s="4">
        <f t="shared" si="1"/>
        <v>3173.1094783227363</v>
      </c>
      <c r="I14" s="5">
        <f t="shared" si="2"/>
        <v>9733.7653992122578</v>
      </c>
    </row>
    <row r="15" spans="3:9" x14ac:dyDescent="0.25">
      <c r="E15">
        <v>4</v>
      </c>
      <c r="F15" s="4">
        <f t="shared" si="0"/>
        <v>12906.874877534994</v>
      </c>
      <c r="G15" s="5">
        <f t="shared" si="3"/>
        <v>371039.37199951609</v>
      </c>
      <c r="H15" s="4">
        <f t="shared" si="1"/>
        <v>3091.994766662634</v>
      </c>
      <c r="I15" s="5">
        <f t="shared" si="2"/>
        <v>9814.8801108723601</v>
      </c>
    </row>
    <row r="16" spans="3:9" x14ac:dyDescent="0.25">
      <c r="E16">
        <v>5</v>
      </c>
      <c r="F16" s="4">
        <f t="shared" si="0"/>
        <v>12906.874877534994</v>
      </c>
      <c r="G16" s="5">
        <f t="shared" si="3"/>
        <v>361224.49188864371</v>
      </c>
      <c r="H16" s="4">
        <f t="shared" si="1"/>
        <v>3010.2040990720307</v>
      </c>
      <c r="I16" s="5">
        <f t="shared" si="2"/>
        <v>9896.6707784629634</v>
      </c>
    </row>
    <row r="17" spans="5:9" x14ac:dyDescent="0.25">
      <c r="E17">
        <v>6</v>
      </c>
      <c r="F17" s="4">
        <f t="shared" si="0"/>
        <v>12906.874877534994</v>
      </c>
      <c r="G17" s="5">
        <f t="shared" si="3"/>
        <v>351327.82111018075</v>
      </c>
      <c r="H17" s="4">
        <f t="shared" si="1"/>
        <v>2927.7318425848398</v>
      </c>
      <c r="I17" s="5">
        <f t="shared" si="2"/>
        <v>9979.1430349501534</v>
      </c>
    </row>
    <row r="18" spans="5:9" x14ac:dyDescent="0.25">
      <c r="E18">
        <v>7</v>
      </c>
      <c r="F18" s="4">
        <f t="shared" si="0"/>
        <v>12906.874877534994</v>
      </c>
      <c r="G18" s="5">
        <f t="shared" si="3"/>
        <v>341348.67807523062</v>
      </c>
      <c r="H18" s="4">
        <f t="shared" si="1"/>
        <v>2844.5723172935886</v>
      </c>
      <c r="I18" s="5">
        <f t="shared" si="2"/>
        <v>10062.302560241405</v>
      </c>
    </row>
    <row r="19" spans="5:9" x14ac:dyDescent="0.25">
      <c r="E19">
        <v>8</v>
      </c>
      <c r="F19" s="4">
        <f t="shared" si="0"/>
        <v>12906.874877534994</v>
      </c>
      <c r="G19" s="5">
        <f t="shared" si="3"/>
        <v>331286.37551498919</v>
      </c>
      <c r="H19" s="4">
        <f t="shared" si="1"/>
        <v>2760.7197959582431</v>
      </c>
      <c r="I19" s="5">
        <f t="shared" ref="I19:I48" si="4">F19-H19</f>
        <v>10146.155081576751</v>
      </c>
    </row>
    <row r="20" spans="5:9" x14ac:dyDescent="0.25">
      <c r="E20">
        <v>9</v>
      </c>
      <c r="F20" s="4">
        <f t="shared" si="0"/>
        <v>12906.874877534994</v>
      </c>
      <c r="G20" s="5">
        <f t="shared" si="3"/>
        <v>321140.22043341247</v>
      </c>
      <c r="H20" s="4">
        <f>IPMT($D$5/12,1,$D$4*12,-G20)</f>
        <v>2676.1685036117706</v>
      </c>
      <c r="I20" s="5">
        <f t="shared" si="4"/>
        <v>10230.706373923224</v>
      </c>
    </row>
    <row r="21" spans="5:9" x14ac:dyDescent="0.25">
      <c r="E21">
        <v>10</v>
      </c>
      <c r="F21" s="4">
        <f t="shared" si="0"/>
        <v>12906.874877534994</v>
      </c>
      <c r="G21" s="5">
        <f t="shared" si="3"/>
        <v>310909.51405948924</v>
      </c>
      <c r="H21" s="4">
        <f t="shared" si="1"/>
        <v>2590.9126171624102</v>
      </c>
      <c r="I21" s="5">
        <f t="shared" si="4"/>
        <v>10315.962260372584</v>
      </c>
    </row>
    <row r="22" spans="5:9" x14ac:dyDescent="0.25">
      <c r="E22">
        <v>11</v>
      </c>
      <c r="F22" s="4">
        <f t="shared" si="0"/>
        <v>12906.874877534994</v>
      </c>
      <c r="G22" s="5">
        <f t="shared" si="3"/>
        <v>300593.55179911666</v>
      </c>
      <c r="H22" s="4">
        <f t="shared" si="1"/>
        <v>2504.9462649926386</v>
      </c>
      <c r="I22" s="5">
        <f t="shared" si="4"/>
        <v>10401.928612542355</v>
      </c>
    </row>
    <row r="23" spans="5:9" x14ac:dyDescent="0.25">
      <c r="E23">
        <v>12</v>
      </c>
      <c r="F23" s="4">
        <f t="shared" si="0"/>
        <v>12906.874877534994</v>
      </c>
      <c r="G23" s="5">
        <f t="shared" si="3"/>
        <v>290191.62318657432</v>
      </c>
      <c r="H23" s="4">
        <f t="shared" si="1"/>
        <v>2418.263526554786</v>
      </c>
      <c r="I23" s="5">
        <f t="shared" si="4"/>
        <v>10488.611350980209</v>
      </c>
    </row>
    <row r="24" spans="5:9" x14ac:dyDescent="0.25">
      <c r="E24">
        <v>13</v>
      </c>
      <c r="F24" s="4">
        <f t="shared" si="0"/>
        <v>12906.874877534994</v>
      </c>
      <c r="G24" s="5">
        <f t="shared" si="3"/>
        <v>279703.01183559408</v>
      </c>
      <c r="H24" s="4">
        <f t="shared" si="1"/>
        <v>2330.8584319632841</v>
      </c>
      <c r="I24" s="5">
        <f t="shared" si="4"/>
        <v>10576.016445571709</v>
      </c>
    </row>
    <row r="25" spans="5:9" x14ac:dyDescent="0.25">
      <c r="E25">
        <v>14</v>
      </c>
      <c r="F25" s="4">
        <f t="shared" si="0"/>
        <v>12906.874877534994</v>
      </c>
      <c r="G25" s="5">
        <f t="shared" si="3"/>
        <v>269126.99539002235</v>
      </c>
      <c r="H25" s="4">
        <f t="shared" si="1"/>
        <v>2242.7249615835194</v>
      </c>
      <c r="I25" s="5">
        <f t="shared" si="4"/>
        <v>10664.149915951475</v>
      </c>
    </row>
    <row r="26" spans="5:9" x14ac:dyDescent="0.25">
      <c r="E26">
        <v>15</v>
      </c>
      <c r="F26" s="4">
        <f t="shared" si="0"/>
        <v>12906.874877534994</v>
      </c>
      <c r="G26" s="5">
        <f t="shared" si="3"/>
        <v>258462.84547407087</v>
      </c>
      <c r="H26" s="4">
        <f t="shared" si="1"/>
        <v>2153.8570456172574</v>
      </c>
      <c r="I26" s="5">
        <f t="shared" si="4"/>
        <v>10753.017831917736</v>
      </c>
    </row>
    <row r="27" spans="5:9" x14ac:dyDescent="0.25">
      <c r="E27">
        <v>16</v>
      </c>
      <c r="F27" s="4">
        <f t="shared" si="0"/>
        <v>12906.874877534994</v>
      </c>
      <c r="G27" s="5">
        <f t="shared" si="3"/>
        <v>247709.82764215313</v>
      </c>
      <c r="H27" s="4">
        <f t="shared" si="1"/>
        <v>2064.2485636846095</v>
      </c>
      <c r="I27" s="5">
        <f t="shared" si="4"/>
        <v>10842.626313850385</v>
      </c>
    </row>
    <row r="28" spans="5:9" x14ac:dyDescent="0.25">
      <c r="E28">
        <v>17</v>
      </c>
      <c r="F28" s="4">
        <f t="shared" si="0"/>
        <v>12906.874877534994</v>
      </c>
      <c r="G28" s="5">
        <f t="shared" si="3"/>
        <v>236867.20132830273</v>
      </c>
      <c r="H28" s="4">
        <f t="shared" si="1"/>
        <v>1973.8933444025226</v>
      </c>
      <c r="I28" s="5">
        <f t="shared" si="4"/>
        <v>10932.981533132472</v>
      </c>
    </row>
    <row r="29" spans="5:9" x14ac:dyDescent="0.25">
      <c r="E29">
        <v>18</v>
      </c>
      <c r="F29" s="4">
        <f t="shared" si="0"/>
        <v>12906.874877534994</v>
      </c>
      <c r="G29" s="5">
        <f t="shared" si="3"/>
        <v>225934.21979517027</v>
      </c>
      <c r="H29" s="4">
        <f t="shared" si="1"/>
        <v>1882.7851649597521</v>
      </c>
      <c r="I29" s="5">
        <f t="shared" si="4"/>
        <v>11024.089712575242</v>
      </c>
    </row>
    <row r="30" spans="5:9" x14ac:dyDescent="0.25">
      <c r="E30">
        <v>19</v>
      </c>
      <c r="F30" s="4">
        <f t="shared" si="0"/>
        <v>12906.874877534994</v>
      </c>
      <c r="G30" s="5">
        <f t="shared" si="3"/>
        <v>214910.13008259502</v>
      </c>
      <c r="H30" s="4">
        <f t="shared" si="1"/>
        <v>1790.9177506882918</v>
      </c>
      <c r="I30" s="5">
        <f t="shared" si="4"/>
        <v>11115.957126846703</v>
      </c>
    </row>
    <row r="31" spans="5:9" x14ac:dyDescent="0.25">
      <c r="E31">
        <v>20</v>
      </c>
      <c r="F31" s="4">
        <f t="shared" si="0"/>
        <v>12906.874877534994</v>
      </c>
      <c r="G31" s="5">
        <f t="shared" si="3"/>
        <v>203794.1729557483</v>
      </c>
      <c r="H31" s="4">
        <f t="shared" si="1"/>
        <v>1698.2847746312359</v>
      </c>
      <c r="I31" s="5">
        <f t="shared" si="4"/>
        <v>11208.590102903758</v>
      </c>
    </row>
    <row r="32" spans="5:9" x14ac:dyDescent="0.25">
      <c r="E32">
        <v>21</v>
      </c>
      <c r="F32" s="4">
        <f t="shared" si="0"/>
        <v>12906.874877534994</v>
      </c>
      <c r="G32" s="5">
        <f t="shared" si="3"/>
        <v>192585.58285284456</v>
      </c>
      <c r="H32" s="4">
        <f t="shared" si="1"/>
        <v>1604.8798571070379</v>
      </c>
      <c r="I32" s="5">
        <f t="shared" si="4"/>
        <v>11301.995020427956</v>
      </c>
    </row>
    <row r="33" spans="5:9" x14ac:dyDescent="0.25">
      <c r="E33">
        <v>22</v>
      </c>
      <c r="F33" s="4">
        <f t="shared" si="0"/>
        <v>12906.874877534994</v>
      </c>
      <c r="G33" s="5">
        <f t="shared" si="3"/>
        <v>181283.58783241661</v>
      </c>
      <c r="H33" s="4">
        <f t="shared" si="1"/>
        <v>1510.6965652701383</v>
      </c>
      <c r="I33" s="5">
        <f t="shared" si="4"/>
        <v>11396.178312264856</v>
      </c>
    </row>
    <row r="34" spans="5:9" x14ac:dyDescent="0.25">
      <c r="E34">
        <v>23</v>
      </c>
      <c r="F34" s="4">
        <f t="shared" si="0"/>
        <v>12906.874877534994</v>
      </c>
      <c r="G34" s="5">
        <f t="shared" si="3"/>
        <v>169887.40952015176</v>
      </c>
      <c r="H34" s="4">
        <f t="shared" si="1"/>
        <v>1415.7284126679313</v>
      </c>
      <c r="I34" s="5">
        <f t="shared" si="4"/>
        <v>11491.146464867063</v>
      </c>
    </row>
    <row r="35" spans="5:9" x14ac:dyDescent="0.25">
      <c r="E35">
        <v>24</v>
      </c>
      <c r="F35" s="4">
        <f t="shared" si="0"/>
        <v>12906.874877534994</v>
      </c>
      <c r="G35" s="5">
        <f t="shared" si="3"/>
        <v>158396.26305528471</v>
      </c>
      <c r="H35" s="4">
        <f t="shared" si="1"/>
        <v>1319.9688587940393</v>
      </c>
      <c r="I35" s="5">
        <f t="shared" si="4"/>
        <v>11586.906018740954</v>
      </c>
    </row>
    <row r="36" spans="5:9" x14ac:dyDescent="0.25">
      <c r="E36">
        <v>25</v>
      </c>
      <c r="F36" s="4">
        <f t="shared" si="0"/>
        <v>12906.874877534994</v>
      </c>
      <c r="G36" s="5">
        <f t="shared" si="3"/>
        <v>146809.35703654375</v>
      </c>
      <c r="H36" s="4">
        <f t="shared" si="1"/>
        <v>1223.4113086378645</v>
      </c>
      <c r="I36" s="5">
        <f t="shared" si="4"/>
        <v>11683.46356889713</v>
      </c>
    </row>
    <row r="37" spans="5:9" x14ac:dyDescent="0.25">
      <c r="E37">
        <v>26</v>
      </c>
      <c r="F37" s="4">
        <f t="shared" si="0"/>
        <v>12906.874877534994</v>
      </c>
      <c r="G37" s="5">
        <f t="shared" si="3"/>
        <v>135125.89346764662</v>
      </c>
      <c r="H37" s="4">
        <f t="shared" si="1"/>
        <v>1126.0491122303883</v>
      </c>
      <c r="I37" s="5">
        <f t="shared" si="4"/>
        <v>11780.825765304606</v>
      </c>
    </row>
    <row r="38" spans="5:9" x14ac:dyDescent="0.25">
      <c r="E38">
        <v>27</v>
      </c>
      <c r="F38" s="4">
        <f t="shared" si="0"/>
        <v>12906.874877534994</v>
      </c>
      <c r="G38" s="5">
        <f t="shared" si="3"/>
        <v>123345.06770234201</v>
      </c>
      <c r="H38" s="4">
        <f t="shared" si="1"/>
        <v>1027.8755641861835</v>
      </c>
      <c r="I38" s="5">
        <f>F38-H38</f>
        <v>11878.99931334881</v>
      </c>
    </row>
    <row r="39" spans="5:9" x14ac:dyDescent="0.25">
      <c r="E39">
        <v>28</v>
      </c>
      <c r="F39" s="4">
        <f t="shared" si="0"/>
        <v>12906.874877534994</v>
      </c>
      <c r="G39" s="5">
        <f t="shared" si="3"/>
        <v>111466.06838899321</v>
      </c>
      <c r="H39" s="4">
        <f t="shared" si="1"/>
        <v>928.88390324161003</v>
      </c>
      <c r="I39" s="5">
        <f t="shared" si="4"/>
        <v>11977.990974293383</v>
      </c>
    </row>
    <row r="40" spans="5:9" x14ac:dyDescent="0.25">
      <c r="E40">
        <v>29</v>
      </c>
      <c r="F40" s="4">
        <f t="shared" si="0"/>
        <v>12906.874877534994</v>
      </c>
      <c r="G40" s="5">
        <f t="shared" si="3"/>
        <v>99488.07741469983</v>
      </c>
      <c r="H40" s="4">
        <f t="shared" si="1"/>
        <v>829.06731178916527</v>
      </c>
      <c r="I40" s="5">
        <f t="shared" si="4"/>
        <v>12077.807565745828</v>
      </c>
    </row>
    <row r="41" spans="5:9" x14ac:dyDescent="0.25">
      <c r="E41">
        <v>30</v>
      </c>
      <c r="F41" s="4">
        <f t="shared" si="0"/>
        <v>12906.874877534994</v>
      </c>
      <c r="G41" s="5">
        <f t="shared" si="3"/>
        <v>87410.269848954005</v>
      </c>
      <c r="H41" s="4">
        <f t="shared" si="1"/>
        <v>728.41891540795007</v>
      </c>
      <c r="I41" s="5">
        <f t="shared" si="4"/>
        <v>12178.455962127044</v>
      </c>
    </row>
    <row r="42" spans="5:9" x14ac:dyDescent="0.25">
      <c r="E42">
        <v>31</v>
      </c>
      <c r="F42" s="4">
        <f t="shared" si="0"/>
        <v>12906.874877534994</v>
      </c>
      <c r="G42" s="5">
        <f t="shared" si="3"/>
        <v>75231.81388682696</v>
      </c>
      <c r="H42" s="4">
        <f t="shared" si="1"/>
        <v>626.93178239022461</v>
      </c>
      <c r="I42" s="5">
        <f t="shared" si="4"/>
        <v>12279.94309514477</v>
      </c>
    </row>
    <row r="43" spans="5:9" x14ac:dyDescent="0.25">
      <c r="E43">
        <v>32</v>
      </c>
      <c r="F43" s="4">
        <f t="shared" si="0"/>
        <v>12906.874877534994</v>
      </c>
      <c r="G43" s="5">
        <f t="shared" si="3"/>
        <v>62951.870791682188</v>
      </c>
      <c r="H43" s="4">
        <f t="shared" si="1"/>
        <v>524.59892326401825</v>
      </c>
      <c r="I43" s="5">
        <f t="shared" si="4"/>
        <v>12382.275954270975</v>
      </c>
    </row>
    <row r="44" spans="5:9" x14ac:dyDescent="0.25">
      <c r="E44">
        <v>33</v>
      </c>
      <c r="F44" s="4">
        <f t="shared" si="0"/>
        <v>12906.874877534994</v>
      </c>
      <c r="G44" s="5">
        <f t="shared" si="3"/>
        <v>50569.594837411212</v>
      </c>
      <c r="H44" s="4">
        <f t="shared" si="1"/>
        <v>421.41329031176008</v>
      </c>
      <c r="I44" s="5">
        <f t="shared" si="4"/>
        <v>12485.461587223233</v>
      </c>
    </row>
    <row r="45" spans="5:9" x14ac:dyDescent="0.25">
      <c r="E45">
        <v>34</v>
      </c>
      <c r="F45" s="4">
        <f t="shared" si="0"/>
        <v>12906.874877534994</v>
      </c>
      <c r="G45" s="5">
        <f t="shared" si="3"/>
        <v>38084.133250187981</v>
      </c>
      <c r="H45" s="4">
        <f t="shared" si="1"/>
        <v>317.36777708489984</v>
      </c>
      <c r="I45" s="5">
        <f t="shared" si="4"/>
        <v>12589.507100450095</v>
      </c>
    </row>
    <row r="46" spans="5:9" x14ac:dyDescent="0.25">
      <c r="E46">
        <v>35</v>
      </c>
      <c r="F46" s="4">
        <f t="shared" si="0"/>
        <v>12906.874877534994</v>
      </c>
      <c r="G46" s="5">
        <f t="shared" si="3"/>
        <v>25494.626149737887</v>
      </c>
      <c r="H46" s="4">
        <f t="shared" si="1"/>
        <v>212.4552179144824</v>
      </c>
      <c r="I46" s="5">
        <f t="shared" si="4"/>
        <v>12694.419659620511</v>
      </c>
    </row>
    <row r="47" spans="5:9" x14ac:dyDescent="0.25">
      <c r="E47">
        <v>36</v>
      </c>
      <c r="F47" s="4">
        <f t="shared" si="0"/>
        <v>12906.874877534994</v>
      </c>
      <c r="G47" s="5">
        <f t="shared" si="3"/>
        <v>12800.206490117376</v>
      </c>
      <c r="H47" s="4">
        <f t="shared" si="1"/>
        <v>106.66838741764479</v>
      </c>
      <c r="I47" s="5">
        <f t="shared" si="4"/>
        <v>12800.206490117349</v>
      </c>
    </row>
    <row r="48" spans="5:9" x14ac:dyDescent="0.25">
      <c r="E48">
        <v>37</v>
      </c>
      <c r="F48" s="4">
        <v>0</v>
      </c>
      <c r="G48" s="5">
        <f t="shared" si="3"/>
        <v>2.7284841053187847E-11</v>
      </c>
      <c r="H48" s="4">
        <f t="shared" si="1"/>
        <v>2.2737367544323206E-13</v>
      </c>
      <c r="I48" s="5">
        <f t="shared" si="4"/>
        <v>-2.2737367544323206E-13</v>
      </c>
    </row>
    <row r="49" spans="8:9" x14ac:dyDescent="0.25">
      <c r="H49" s="4">
        <f>SUM(H12:H48)</f>
        <v>64647.495591259809</v>
      </c>
      <c r="I49" s="5">
        <f>SUM(I12:I48)</f>
        <v>399999.99999999994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35"/>
  <sheetViews>
    <sheetView topLeftCell="E1" workbookViewId="0">
      <selection activeCell="J8" sqref="J8"/>
    </sheetView>
  </sheetViews>
  <sheetFormatPr defaultRowHeight="15" x14ac:dyDescent="0.25"/>
  <cols>
    <col min="4" max="4" width="24.42578125" customWidth="1"/>
    <col min="5" max="5" width="18.140625" customWidth="1"/>
    <col min="6" max="6" width="18.85546875" customWidth="1"/>
    <col min="10" max="11" width="19.140625" customWidth="1"/>
    <col min="12" max="12" width="18.85546875" customWidth="1"/>
    <col min="13" max="13" width="22.140625" customWidth="1"/>
    <col min="14" max="14" width="28" customWidth="1"/>
  </cols>
  <sheetData>
    <row r="3" spans="4:14" x14ac:dyDescent="0.25">
      <c r="D3" s="12" t="s">
        <v>37</v>
      </c>
      <c r="E3" s="12"/>
      <c r="J3" s="12" t="s">
        <v>38</v>
      </c>
      <c r="K3" s="12"/>
    </row>
    <row r="4" spans="4:14" x14ac:dyDescent="0.25">
      <c r="D4" t="s">
        <v>31</v>
      </c>
      <c r="E4" s="2">
        <v>500000</v>
      </c>
      <c r="J4" t="s">
        <v>40</v>
      </c>
      <c r="K4" s="2">
        <f>E10</f>
        <v>296268.64128124987</v>
      </c>
    </row>
    <row r="5" spans="4:14" x14ac:dyDescent="0.25">
      <c r="D5" t="s">
        <v>32</v>
      </c>
      <c r="E5" s="1">
        <v>0.05</v>
      </c>
      <c r="J5" t="s">
        <v>35</v>
      </c>
      <c r="K5" s="3">
        <v>8.5000000000000006E-2</v>
      </c>
    </row>
    <row r="6" spans="4:14" x14ac:dyDescent="0.25">
      <c r="D6" t="s">
        <v>33</v>
      </c>
      <c r="E6" s="1">
        <v>0.05</v>
      </c>
      <c r="J6" t="s">
        <v>41</v>
      </c>
      <c r="K6">
        <v>2</v>
      </c>
    </row>
    <row r="7" spans="4:14" x14ac:dyDescent="0.25">
      <c r="D7" t="s">
        <v>34</v>
      </c>
      <c r="E7" s="2">
        <f>(E5*E4)+(E6*E4)</f>
        <v>50000</v>
      </c>
      <c r="J7" t="s">
        <v>42</v>
      </c>
      <c r="K7" s="2">
        <f>PMT(K5/12,K6*12,-K4)</f>
        <v>13467.091035630481</v>
      </c>
    </row>
    <row r="8" spans="4:14" x14ac:dyDescent="0.25">
      <c r="D8" t="s">
        <v>35</v>
      </c>
      <c r="E8" s="3">
        <v>8.5000000000000006E-2</v>
      </c>
    </row>
    <row r="9" spans="4:14" x14ac:dyDescent="0.25">
      <c r="D9" t="s">
        <v>36</v>
      </c>
      <c r="E9">
        <v>5</v>
      </c>
    </row>
    <row r="10" spans="4:14" x14ac:dyDescent="0.25">
      <c r="D10" t="s">
        <v>39</v>
      </c>
      <c r="E10" s="2">
        <f>FV(E8,E9,-E7)</f>
        <v>296268.64128124987</v>
      </c>
    </row>
    <row r="11" spans="4:14" x14ac:dyDescent="0.25">
      <c r="J11" t="s">
        <v>43</v>
      </c>
      <c r="K11" t="s">
        <v>42</v>
      </c>
      <c r="L11" t="s">
        <v>44</v>
      </c>
      <c r="M11" t="s">
        <v>46</v>
      </c>
      <c r="N11" t="s">
        <v>45</v>
      </c>
    </row>
    <row r="12" spans="4:14" x14ac:dyDescent="0.25">
      <c r="D12" t="s">
        <v>47</v>
      </c>
      <c r="E12" t="s">
        <v>48</v>
      </c>
      <c r="F12" t="s">
        <v>6</v>
      </c>
      <c r="J12">
        <v>1</v>
      </c>
      <c r="K12" s="2">
        <f>$K$7</f>
        <v>13467.091035630481</v>
      </c>
      <c r="L12" s="2">
        <f>IPMT($K$5/12,J12,$K$6*12,-$K$4)</f>
        <v>2098.5695424088535</v>
      </c>
      <c r="M12" s="2">
        <f>K12-L12</f>
        <v>11368.521493221628</v>
      </c>
      <c r="N12" s="2">
        <f>$K$4-M12</f>
        <v>284900.11978802824</v>
      </c>
    </row>
    <row r="13" spans="4:14" x14ac:dyDescent="0.25">
      <c r="D13">
        <v>1</v>
      </c>
      <c r="E13" s="2">
        <f>$E$7</f>
        <v>50000</v>
      </c>
      <c r="F13" s="2">
        <f>IPMT($E$8,$D$13,$E$9,-E7)</f>
        <v>4250</v>
      </c>
      <c r="J13">
        <v>2</v>
      </c>
      <c r="K13" s="2">
        <f t="shared" ref="K13:K35" si="0">$K$7</f>
        <v>13467.091035630481</v>
      </c>
      <c r="L13" s="2">
        <f t="shared" ref="L13:L35" si="1">IPMT($K$5/12,J13,$K$6*12,-$K$4)</f>
        <v>2018.0425151651998</v>
      </c>
      <c r="M13" s="2">
        <f t="shared" ref="M13:M35" si="2">K13-L13</f>
        <v>11449.048520465281</v>
      </c>
      <c r="N13" s="2">
        <f>N12-M13</f>
        <v>273451.07126756298</v>
      </c>
    </row>
    <row r="14" spans="4:14" x14ac:dyDescent="0.25">
      <c r="D14">
        <v>2</v>
      </c>
      <c r="E14" s="2">
        <f>E13+F13</f>
        <v>54250</v>
      </c>
      <c r="F14" s="2">
        <f>IPMT($E$8,$D$13,$E$9,-E14)</f>
        <v>4611.25</v>
      </c>
      <c r="J14">
        <v>3</v>
      </c>
      <c r="K14" s="2">
        <f t="shared" si="0"/>
        <v>13467.091035630481</v>
      </c>
      <c r="L14" s="2">
        <f t="shared" si="1"/>
        <v>1936.9450881452374</v>
      </c>
      <c r="M14" s="2">
        <f t="shared" si="2"/>
        <v>11530.145947485244</v>
      </c>
      <c r="N14" s="2">
        <f t="shared" ref="N14:N35" si="3">N13-M14</f>
        <v>261920.92532007775</v>
      </c>
    </row>
    <row r="15" spans="4:14" x14ac:dyDescent="0.25">
      <c r="D15">
        <v>3</v>
      </c>
      <c r="E15" s="2">
        <f>E14+F14</f>
        <v>58861.25</v>
      </c>
      <c r="F15" s="2">
        <f t="shared" ref="F15:F17" si="4">IPMT($E$8,$D$13,$E$9,-E15)</f>
        <v>5003.2062500000002</v>
      </c>
      <c r="J15">
        <v>4</v>
      </c>
      <c r="K15" s="2">
        <f t="shared" si="0"/>
        <v>13467.091035630481</v>
      </c>
      <c r="L15" s="2">
        <f t="shared" si="1"/>
        <v>1855.2732210172167</v>
      </c>
      <c r="M15" s="2">
        <f t="shared" si="2"/>
        <v>11611.817814613265</v>
      </c>
      <c r="N15" s="2">
        <f t="shared" si="3"/>
        <v>250309.10750546449</v>
      </c>
    </row>
    <row r="16" spans="4:14" x14ac:dyDescent="0.25">
      <c r="D16">
        <v>4</v>
      </c>
      <c r="E16" s="2">
        <f>E15+F15</f>
        <v>63864.456250000003</v>
      </c>
      <c r="F16" s="2">
        <f t="shared" si="4"/>
        <v>5428.4787812499999</v>
      </c>
      <c r="J16">
        <v>5</v>
      </c>
      <c r="K16" s="2">
        <f t="shared" si="0"/>
        <v>13467.091035630481</v>
      </c>
      <c r="L16" s="2">
        <f t="shared" si="1"/>
        <v>1773.0228448303733</v>
      </c>
      <c r="M16" s="2">
        <f t="shared" si="2"/>
        <v>11694.068190800108</v>
      </c>
      <c r="N16" s="2">
        <f t="shared" si="3"/>
        <v>238615.03931466438</v>
      </c>
    </row>
    <row r="17" spans="4:14" x14ac:dyDescent="0.25">
      <c r="D17">
        <v>5</v>
      </c>
      <c r="E17" s="2">
        <f>E16+F16</f>
        <v>69292.935031250003</v>
      </c>
      <c r="F17" s="2">
        <f t="shared" si="4"/>
        <v>5889.8994776562504</v>
      </c>
      <c r="J17">
        <v>6</v>
      </c>
      <c r="K17" s="2">
        <f t="shared" si="0"/>
        <v>13467.091035630481</v>
      </c>
      <c r="L17" s="2">
        <f t="shared" si="1"/>
        <v>1690.1898618122057</v>
      </c>
      <c r="M17" s="2">
        <f t="shared" si="2"/>
        <v>11776.901173818276</v>
      </c>
      <c r="N17" s="2">
        <f t="shared" si="3"/>
        <v>226838.1381408461</v>
      </c>
    </row>
    <row r="18" spans="4:14" x14ac:dyDescent="0.25">
      <c r="J18">
        <v>7</v>
      </c>
      <c r="K18" s="2">
        <f t="shared" si="0"/>
        <v>13467.091035630481</v>
      </c>
      <c r="L18" s="2">
        <f t="shared" si="1"/>
        <v>1606.7701451643263</v>
      </c>
      <c r="M18" s="2">
        <f t="shared" si="2"/>
        <v>11860.320890466155</v>
      </c>
      <c r="N18" s="2">
        <f t="shared" si="3"/>
        <v>214977.81725037994</v>
      </c>
    </row>
    <row r="19" spans="4:14" x14ac:dyDescent="0.25">
      <c r="J19">
        <v>8</v>
      </c>
      <c r="K19" s="2">
        <f t="shared" si="0"/>
        <v>13467.091035630481</v>
      </c>
      <c r="L19" s="2">
        <f t="shared" si="1"/>
        <v>1522.7595388568577</v>
      </c>
      <c r="M19" s="2">
        <f t="shared" si="2"/>
        <v>11944.331496773624</v>
      </c>
      <c r="N19" s="2">
        <f t="shared" si="3"/>
        <v>203033.48575360631</v>
      </c>
    </row>
    <row r="20" spans="4:14" x14ac:dyDescent="0.25">
      <c r="J20">
        <v>9</v>
      </c>
      <c r="K20" s="2">
        <f t="shared" si="0"/>
        <v>13467.091035630481</v>
      </c>
      <c r="L20" s="2">
        <f t="shared" si="1"/>
        <v>1438.1538574213778</v>
      </c>
      <c r="M20" s="2">
        <f t="shared" si="2"/>
        <v>12028.937178209104</v>
      </c>
      <c r="N20" s="2">
        <f t="shared" si="3"/>
        <v>191004.5485753972</v>
      </c>
    </row>
    <row r="21" spans="4:14" x14ac:dyDescent="0.25">
      <c r="J21">
        <v>10</v>
      </c>
      <c r="K21" s="2">
        <f t="shared" si="0"/>
        <v>13467.091035630481</v>
      </c>
      <c r="L21" s="2">
        <f t="shared" si="1"/>
        <v>1352.9488857423967</v>
      </c>
      <c r="M21" s="2">
        <f t="shared" si="2"/>
        <v>12114.142149888085</v>
      </c>
      <c r="N21" s="2">
        <f t="shared" si="3"/>
        <v>178890.40642550911</v>
      </c>
    </row>
    <row r="22" spans="4:14" x14ac:dyDescent="0.25">
      <c r="J22">
        <v>11</v>
      </c>
      <c r="K22" s="2">
        <f t="shared" si="0"/>
        <v>13467.091035630481</v>
      </c>
      <c r="L22" s="2">
        <f t="shared" si="1"/>
        <v>1267.140378847356</v>
      </c>
      <c r="M22" s="2">
        <f t="shared" si="2"/>
        <v>12199.950656783125</v>
      </c>
      <c r="N22" s="2">
        <f t="shared" si="3"/>
        <v>166690.45576872598</v>
      </c>
    </row>
    <row r="23" spans="4:14" x14ac:dyDescent="0.25">
      <c r="J23">
        <v>12</v>
      </c>
      <c r="K23" s="2">
        <f t="shared" si="0"/>
        <v>13467.091035630481</v>
      </c>
      <c r="L23" s="2">
        <f t="shared" si="1"/>
        <v>1180.7240616951422</v>
      </c>
      <c r="M23" s="2">
        <f t="shared" si="2"/>
        <v>12286.366973935339</v>
      </c>
      <c r="N23" s="2">
        <f t="shared" si="3"/>
        <v>154404.08879479064</v>
      </c>
    </row>
    <row r="24" spans="4:14" x14ac:dyDescent="0.25">
      <c r="J24">
        <v>13</v>
      </c>
      <c r="K24" s="2">
        <f t="shared" si="0"/>
        <v>13467.091035630481</v>
      </c>
      <c r="L24" s="2">
        <f t="shared" si="1"/>
        <v>1093.6956289631005</v>
      </c>
      <c r="M24" s="2">
        <f t="shared" si="2"/>
        <v>12373.395406667381</v>
      </c>
      <c r="N24" s="2">
        <f t="shared" si="3"/>
        <v>142030.69338812327</v>
      </c>
    </row>
    <row r="25" spans="4:14" x14ac:dyDescent="0.25">
      <c r="J25">
        <v>14</v>
      </c>
      <c r="K25" s="2">
        <f t="shared" si="0"/>
        <v>13467.091035630481</v>
      </c>
      <c r="L25" s="2">
        <f t="shared" si="1"/>
        <v>1006.0507448325396</v>
      </c>
      <c r="M25" s="2">
        <f t="shared" si="2"/>
        <v>12461.040290797942</v>
      </c>
      <c r="N25" s="2">
        <f t="shared" si="3"/>
        <v>129569.65309732532</v>
      </c>
    </row>
    <row r="26" spans="4:14" x14ac:dyDescent="0.25">
      <c r="J26">
        <v>15</v>
      </c>
      <c r="K26" s="2">
        <f t="shared" si="0"/>
        <v>13467.091035630481</v>
      </c>
      <c r="L26" s="2">
        <f t="shared" si="1"/>
        <v>917.78504277272089</v>
      </c>
      <c r="M26" s="2">
        <f t="shared" si="2"/>
        <v>12549.30599285776</v>
      </c>
      <c r="N26" s="2">
        <f t="shared" si="3"/>
        <v>117020.34710446757</v>
      </c>
    </row>
    <row r="27" spans="4:14" x14ac:dyDescent="0.25">
      <c r="J27">
        <v>16</v>
      </c>
      <c r="K27" s="2">
        <f t="shared" si="0"/>
        <v>13467.091035630481</v>
      </c>
      <c r="L27" s="2">
        <f t="shared" si="1"/>
        <v>828.89412532331175</v>
      </c>
      <c r="M27" s="2">
        <f t="shared" si="2"/>
        <v>12638.19691030717</v>
      </c>
      <c r="N27" s="2">
        <f t="shared" si="3"/>
        <v>104382.15019416039</v>
      </c>
    </row>
    <row r="28" spans="4:14" x14ac:dyDescent="0.25">
      <c r="J28">
        <v>17</v>
      </c>
      <c r="K28" s="2">
        <f t="shared" si="0"/>
        <v>13467.091035630481</v>
      </c>
      <c r="L28" s="2">
        <f t="shared" si="1"/>
        <v>739.37356387530258</v>
      </c>
      <c r="M28" s="2">
        <f t="shared" si="2"/>
        <v>12727.717471755179</v>
      </c>
      <c r="N28" s="2">
        <f t="shared" si="3"/>
        <v>91654.43272240521</v>
      </c>
    </row>
    <row r="29" spans="4:14" x14ac:dyDescent="0.25">
      <c r="J29">
        <v>18</v>
      </c>
      <c r="K29" s="2">
        <f t="shared" si="0"/>
        <v>13467.091035630481</v>
      </c>
      <c r="L29" s="2">
        <f t="shared" si="1"/>
        <v>649.21889845037015</v>
      </c>
      <c r="M29" s="2">
        <f t="shared" si="2"/>
        <v>12817.872137180111</v>
      </c>
      <c r="N29" s="2">
        <f t="shared" si="3"/>
        <v>78836.560585225103</v>
      </c>
    </row>
    <row r="30" spans="4:14" x14ac:dyDescent="0.25">
      <c r="J30">
        <v>19</v>
      </c>
      <c r="K30" s="2">
        <f t="shared" si="0"/>
        <v>13467.091035630481</v>
      </c>
      <c r="L30" s="2">
        <f t="shared" si="1"/>
        <v>558.4256374786778</v>
      </c>
      <c r="M30" s="2">
        <f t="shared" si="2"/>
        <v>12908.665398151803</v>
      </c>
      <c r="N30" s="2">
        <f t="shared" si="3"/>
        <v>65927.8951870733</v>
      </c>
    </row>
    <row r="31" spans="4:14" x14ac:dyDescent="0.25">
      <c r="J31">
        <v>20</v>
      </c>
      <c r="K31" s="2">
        <f t="shared" si="0"/>
        <v>13467.091035630481</v>
      </c>
      <c r="L31" s="2">
        <f t="shared" si="1"/>
        <v>466.98925757510256</v>
      </c>
      <c r="M31" s="2">
        <f t="shared" si="2"/>
        <v>13000.101778055379</v>
      </c>
      <c r="N31" s="2">
        <f t="shared" si="3"/>
        <v>52927.793409017919</v>
      </c>
    </row>
    <row r="32" spans="4:14" x14ac:dyDescent="0.25">
      <c r="J32">
        <v>21</v>
      </c>
      <c r="K32" s="2">
        <f t="shared" si="0"/>
        <v>13467.091035630481</v>
      </c>
      <c r="L32" s="2">
        <f t="shared" si="1"/>
        <v>374.90520331387694</v>
      </c>
      <c r="M32" s="2">
        <f t="shared" si="2"/>
        <v>13092.185832316603</v>
      </c>
      <c r="N32" s="2">
        <f t="shared" si="3"/>
        <v>39835.607576701317</v>
      </c>
    </row>
    <row r="33" spans="10:14" x14ac:dyDescent="0.25">
      <c r="J33">
        <v>22</v>
      </c>
      <c r="K33" s="2">
        <f t="shared" si="0"/>
        <v>13467.091035630481</v>
      </c>
      <c r="L33" s="2">
        <f t="shared" si="1"/>
        <v>282.16888700163429</v>
      </c>
      <c r="M33" s="2">
        <f t="shared" si="2"/>
        <v>13184.922148628846</v>
      </c>
      <c r="N33" s="2">
        <f t="shared" si="3"/>
        <v>26650.685428072473</v>
      </c>
    </row>
    <row r="34" spans="10:14" x14ac:dyDescent="0.25">
      <c r="J34">
        <v>23</v>
      </c>
      <c r="K34" s="2">
        <f t="shared" si="0"/>
        <v>13467.091035630481</v>
      </c>
      <c r="L34" s="2">
        <f t="shared" si="1"/>
        <v>188.77568844884664</v>
      </c>
      <c r="M34" s="2">
        <f t="shared" si="2"/>
        <v>13278.315347181635</v>
      </c>
      <c r="N34" s="2">
        <f t="shared" si="3"/>
        <v>13372.370080890838</v>
      </c>
    </row>
    <row r="35" spans="10:14" x14ac:dyDescent="0.25">
      <c r="J35">
        <v>24</v>
      </c>
      <c r="K35" s="2">
        <f t="shared" si="0"/>
        <v>13467.091035630481</v>
      </c>
      <c r="L35" s="2">
        <f t="shared" si="1"/>
        <v>94.720954739643417</v>
      </c>
      <c r="M35" s="2">
        <f t="shared" si="2"/>
        <v>13372.370080890838</v>
      </c>
      <c r="N35" s="2">
        <f t="shared" si="3"/>
        <v>0</v>
      </c>
    </row>
  </sheetData>
  <mergeCells count="2">
    <mergeCell ref="D3:E3"/>
    <mergeCell ref="J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M4" sqref="M4"/>
    </sheetView>
  </sheetViews>
  <sheetFormatPr defaultRowHeight="15" x14ac:dyDescent="0.25"/>
  <cols>
    <col min="2" max="2" width="11" customWidth="1"/>
    <col min="3" max="3" width="6.28515625" customWidth="1"/>
    <col min="5" max="5" width="11" customWidth="1"/>
    <col min="6" max="6" width="6.28515625" customWidth="1"/>
  </cols>
  <sheetData>
    <row r="2" spans="1:6" s="6" customFormat="1" x14ac:dyDescent="0.25">
      <c r="A2" s="6" t="s">
        <v>21</v>
      </c>
      <c r="B2" s="6" t="s">
        <v>22</v>
      </c>
      <c r="C2" s="6" t="s">
        <v>23</v>
      </c>
    </row>
    <row r="3" spans="1:6" x14ac:dyDescent="0.25">
      <c r="A3" t="s">
        <v>10</v>
      </c>
      <c r="B3" s="1">
        <v>0.5</v>
      </c>
      <c r="C3" t="str">
        <f>VLOOKUP(B3,$E$17:$F$21,2)</f>
        <v>C</v>
      </c>
    </row>
    <row r="4" spans="1:6" x14ac:dyDescent="0.25">
      <c r="A4" t="s">
        <v>11</v>
      </c>
      <c r="B4" s="1">
        <v>0.87</v>
      </c>
      <c r="C4" t="str">
        <f t="shared" ref="C4:C9" si="0">VLOOKUP(B4,$E$17:$F$21,2)</f>
        <v>AA</v>
      </c>
    </row>
    <row r="5" spans="1:6" x14ac:dyDescent="0.25">
      <c r="A5" t="s">
        <v>12</v>
      </c>
      <c r="B5" s="1">
        <v>0.56000000000000005</v>
      </c>
      <c r="C5" t="str">
        <f t="shared" si="0"/>
        <v>C</v>
      </c>
    </row>
    <row r="6" spans="1:6" x14ac:dyDescent="0.25">
      <c r="A6" t="s">
        <v>13</v>
      </c>
      <c r="B6" s="1">
        <v>0.8</v>
      </c>
      <c r="C6" t="str">
        <f t="shared" si="0"/>
        <v>AA</v>
      </c>
    </row>
    <row r="7" spans="1:6" x14ac:dyDescent="0.25">
      <c r="A7" t="s">
        <v>14</v>
      </c>
      <c r="B7" s="1">
        <v>0.23</v>
      </c>
      <c r="C7" t="str">
        <f t="shared" si="0"/>
        <v>F</v>
      </c>
    </row>
    <row r="8" spans="1:6" x14ac:dyDescent="0.25">
      <c r="A8" t="s">
        <v>15</v>
      </c>
      <c r="B8" s="1">
        <v>0.82</v>
      </c>
      <c r="C8" t="str">
        <f t="shared" si="0"/>
        <v>AA</v>
      </c>
    </row>
    <row r="9" spans="1:6" x14ac:dyDescent="0.25">
      <c r="A9" t="s">
        <v>25</v>
      </c>
      <c r="B9" s="1">
        <v>0.23</v>
      </c>
      <c r="C9" t="str">
        <f t="shared" si="0"/>
        <v>F</v>
      </c>
    </row>
    <row r="15" spans="1:6" x14ac:dyDescent="0.25">
      <c r="E15" s="13" t="s">
        <v>24</v>
      </c>
      <c r="F15" s="13"/>
    </row>
    <row r="16" spans="1:6" x14ac:dyDescent="0.25">
      <c r="E16" s="6" t="s">
        <v>22</v>
      </c>
      <c r="F16" s="6" t="s">
        <v>23</v>
      </c>
    </row>
    <row r="17" spans="5:6" x14ac:dyDescent="0.25">
      <c r="E17">
        <v>0</v>
      </c>
      <c r="F17" t="s">
        <v>16</v>
      </c>
    </row>
    <row r="18" spans="5:6" x14ac:dyDescent="0.25">
      <c r="E18" s="1">
        <v>0.5</v>
      </c>
      <c r="F18" t="s">
        <v>17</v>
      </c>
    </row>
    <row r="19" spans="5:6" x14ac:dyDescent="0.25">
      <c r="E19" s="1">
        <v>0.6</v>
      </c>
      <c r="F19" t="s">
        <v>18</v>
      </c>
    </row>
    <row r="20" spans="5:6" x14ac:dyDescent="0.25">
      <c r="E20" s="1">
        <v>0.7</v>
      </c>
      <c r="F20" t="s">
        <v>19</v>
      </c>
    </row>
    <row r="21" spans="5:6" x14ac:dyDescent="0.25">
      <c r="E21" s="1">
        <v>0.8</v>
      </c>
      <c r="F21" t="s">
        <v>20</v>
      </c>
    </row>
  </sheetData>
  <mergeCells count="1">
    <mergeCell ref="E15:F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3"/>
  <sheetViews>
    <sheetView workbookViewId="0">
      <selection activeCell="I8" sqref="I8"/>
    </sheetView>
  </sheetViews>
  <sheetFormatPr defaultRowHeight="15" x14ac:dyDescent="0.25"/>
  <cols>
    <col min="5" max="5" width="10.140625" customWidth="1"/>
  </cols>
  <sheetData>
    <row r="5" spans="5:9" x14ac:dyDescent="0.25">
      <c r="E5" t="s">
        <v>49</v>
      </c>
      <c r="G5">
        <v>100</v>
      </c>
    </row>
    <row r="6" spans="5:9" x14ac:dyDescent="0.25">
      <c r="E6" t="s">
        <v>50</v>
      </c>
      <c r="G6">
        <v>120</v>
      </c>
    </row>
    <row r="8" spans="5:9" x14ac:dyDescent="0.25">
      <c r="E8" t="s">
        <v>51</v>
      </c>
      <c r="G8" t="str">
        <f>CONCATENATE($G$5," &gt; ",$G$6)</f>
        <v>100 &gt; 120</v>
      </c>
      <c r="I8" t="str">
        <f>IF($G$5&gt;$G$6,"Yes","No")</f>
        <v>No</v>
      </c>
    </row>
    <row r="9" spans="5:9" x14ac:dyDescent="0.25">
      <c r="E9" t="s">
        <v>52</v>
      </c>
      <c r="G9" t="str">
        <f>CONCATENATE($G$5," &lt; ",$G$6)</f>
        <v>100 &lt; 120</v>
      </c>
      <c r="I9" t="str">
        <f>IF($G$5&lt;$G$6,"Yes","No")</f>
        <v>Yes</v>
      </c>
    </row>
    <row r="10" spans="5:9" x14ac:dyDescent="0.25">
      <c r="E10" t="s">
        <v>53</v>
      </c>
      <c r="G10" t="str">
        <f>CONCATENATE($G$5," = ",$G$6)</f>
        <v>100 = 120</v>
      </c>
      <c r="I10" t="str">
        <f>IF($G$5=$G$6,"Yes","No")</f>
        <v>No</v>
      </c>
    </row>
    <row r="11" spans="5:9" x14ac:dyDescent="0.25">
      <c r="E11" t="s">
        <v>55</v>
      </c>
      <c r="G11" t="str">
        <f>CONCATENATE($G$5," &gt;= ",$G$6)</f>
        <v>100 &gt;= 120</v>
      </c>
      <c r="I11" t="str">
        <f>IF($G$5&gt;=$G$6,"Yes","No")</f>
        <v>No</v>
      </c>
    </row>
    <row r="12" spans="5:9" x14ac:dyDescent="0.25">
      <c r="E12" t="s">
        <v>54</v>
      </c>
      <c r="G12" t="str">
        <f>CONCATENATE($G$5," &lt;= ",$G$6)</f>
        <v>100 &lt;= 120</v>
      </c>
      <c r="I12" t="str">
        <f>IF($G$5&lt;=$G$6,"Yes","No")</f>
        <v>Yes</v>
      </c>
    </row>
    <row r="13" spans="5:9" x14ac:dyDescent="0.25">
      <c r="E13" t="s">
        <v>56</v>
      </c>
      <c r="G13" t="str">
        <f>CONCATENATE($G$5," &lt;&gt; ",$G$6)</f>
        <v>100 &lt;&gt; 120</v>
      </c>
      <c r="I13" t="str">
        <f>IF($G$5&lt;&gt;$G$6,"Yes","No")</f>
        <v>Yes</v>
      </c>
    </row>
  </sheetData>
  <conditionalFormatting sqref="I8:I13">
    <cfRule type="cellIs" dxfId="1" priority="2" operator="equal">
      <formula>"Yes"</formula>
    </cfRule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tabSelected="1" topLeftCell="A2" zoomScaleNormal="100" workbookViewId="0">
      <selection activeCell="A3" activeCellId="1" sqref="A3:C8 A3"/>
    </sheetView>
  </sheetViews>
  <sheetFormatPr defaultRowHeight="15" x14ac:dyDescent="0.25"/>
  <cols>
    <col min="10" max="10" width="9.140625" style="14"/>
  </cols>
  <sheetData>
    <row r="3" spans="1:3" x14ac:dyDescent="0.25">
      <c r="A3" t="s">
        <v>4</v>
      </c>
      <c r="B3" t="s">
        <v>57</v>
      </c>
      <c r="C3" t="s">
        <v>58</v>
      </c>
    </row>
    <row r="4" spans="1:3" x14ac:dyDescent="0.25">
      <c r="A4" t="s">
        <v>59</v>
      </c>
      <c r="B4">
        <v>234</v>
      </c>
      <c r="C4">
        <v>37</v>
      </c>
    </row>
    <row r="5" spans="1:3" x14ac:dyDescent="0.25">
      <c r="A5" t="s">
        <v>60</v>
      </c>
      <c r="B5">
        <v>345</v>
      </c>
      <c r="C5">
        <v>85</v>
      </c>
    </row>
    <row r="6" spans="1:3" x14ac:dyDescent="0.25">
      <c r="A6" t="s">
        <v>61</v>
      </c>
      <c r="B6">
        <v>178</v>
      </c>
      <c r="C6">
        <v>24</v>
      </c>
    </row>
    <row r="7" spans="1:3" x14ac:dyDescent="0.25">
      <c r="A7" t="s">
        <v>62</v>
      </c>
      <c r="B7">
        <v>279</v>
      </c>
      <c r="C7">
        <v>48</v>
      </c>
    </row>
    <row r="8" spans="1:3" x14ac:dyDescent="0.25">
      <c r="A8" t="s">
        <v>63</v>
      </c>
      <c r="B8">
        <v>290</v>
      </c>
      <c r="C8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loan calc 2</vt:lpstr>
      <vt:lpstr>loan calc</vt:lpstr>
      <vt:lpstr>Investment calc</vt:lpstr>
      <vt:lpstr>grade calc</vt:lpstr>
      <vt:lpstr>IF</vt:lpstr>
      <vt:lpstr>Sheet1</vt:lpstr>
    </vt:vector>
  </TitlesOfParts>
  <Company>ONGC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Barani</dc:creator>
  <cp:lastModifiedBy>Barani</cp:lastModifiedBy>
  <dcterms:created xsi:type="dcterms:W3CDTF">2016-03-11T17:05:00Z</dcterms:created>
  <dcterms:modified xsi:type="dcterms:W3CDTF">2016-03-18T19:04:09Z</dcterms:modified>
</cp:coreProperties>
</file>