
<file path=[Content_Types].xml><?xml version="1.0" encoding="utf-8"?>
<Types xmlns="http://schemas.openxmlformats.org/package/2006/content-types">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doctor\github\git_test\"/>
    </mc:Choice>
  </mc:AlternateContent>
  <xr:revisionPtr revIDLastSave="0" documentId="13_ncr:1_{1B8B3187-DFC8-4763-BA09-9188B8E8AC14}" xr6:coauthVersionLast="47" xr6:coauthVersionMax="47" xr10:uidLastSave="{00000000-0000-0000-0000-000000000000}"/>
  <bookViews>
    <workbookView xWindow="-120" yWindow="-120" windowWidth="29040" windowHeight="17520" xr2:uid="{20FCF8EB-9FDD-474E-8B5B-B16FFFE5CE18}"/>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2" i="1" l="1"/>
  <c r="H22" i="1"/>
  <c r="AF3" i="1"/>
  <c r="AE3" i="1"/>
  <c r="BG32" i="1"/>
  <c r="BF32" i="1"/>
  <c r="BQ11" i="1"/>
  <c r="BP11" i="1"/>
  <c r="BM11" i="1"/>
  <c r="BL11" i="1"/>
  <c r="BF10" i="1"/>
  <c r="BE10" i="1"/>
  <c r="BA10" i="1"/>
  <c r="AZ10" i="1"/>
  <c r="AR11" i="1"/>
  <c r="AQ11" i="1"/>
  <c r="AK15" i="1"/>
  <c r="AJ15" i="1"/>
  <c r="AK7" i="1"/>
  <c r="AJ7" i="1"/>
  <c r="AB21" i="1"/>
  <c r="AA21" i="1"/>
  <c r="AB15" i="1"/>
  <c r="AA15" i="1"/>
  <c r="AB7" i="1"/>
  <c r="AA7" i="1"/>
  <c r="AB13" i="1"/>
  <c r="AA13" i="1"/>
  <c r="P21" i="1"/>
  <c r="O21" i="1"/>
  <c r="P17" i="1"/>
  <c r="O17" i="1"/>
  <c r="P13" i="1"/>
  <c r="O13" i="1"/>
  <c r="P9" i="1"/>
  <c r="O9" i="1"/>
  <c r="F12" i="1"/>
  <c r="F7" i="1"/>
  <c r="H12" i="1"/>
  <c r="G12" i="1"/>
  <c r="C7" i="1"/>
  <c r="H6" i="1" s="1"/>
  <c r="H7" i="1" s="1"/>
  <c r="H15" i="1" s="1"/>
  <c r="H18" i="1" s="1"/>
  <c r="B7" i="1"/>
  <c r="G6" i="1" s="1"/>
  <c r="G7" i="1" s="1"/>
  <c r="F15" i="1" l="1"/>
  <c r="H17" i="1" s="1"/>
  <c r="G15" i="1"/>
  <c r="G18" i="1" s="1"/>
  <c r="G17" i="1"/>
  <c r="H19" i="1"/>
  <c r="G19" i="1" l="1"/>
</calcChain>
</file>

<file path=xl/sharedStrings.xml><?xml version="1.0" encoding="utf-8"?>
<sst xmlns="http://schemas.openxmlformats.org/spreadsheetml/2006/main" count="148" uniqueCount="112">
  <si>
    <t>Reach</t>
    <phoneticPr fontId="1"/>
  </si>
  <si>
    <t>A</t>
    <phoneticPr fontId="1"/>
  </si>
  <si>
    <t>B</t>
    <phoneticPr fontId="1"/>
  </si>
  <si>
    <t>Access-affordability</t>
    <phoneticPr fontId="1"/>
  </si>
  <si>
    <t>avg cost of company vehicle</t>
    <phoneticPr fontId="1"/>
  </si>
  <si>
    <t>avg product life</t>
    <phoneticPr fontId="1"/>
  </si>
  <si>
    <t>avg annual vehicle price</t>
    <phoneticPr fontId="1"/>
  </si>
  <si>
    <t>車の値段を使用年数で割っている</t>
    <rPh sb="0" eb="1">
      <t>クルマ</t>
    </rPh>
    <rPh sb="2" eb="4">
      <t>ネダン</t>
    </rPh>
    <rPh sb="5" eb="9">
      <t>シヨウネンスウ</t>
    </rPh>
    <rPh sb="10" eb="11">
      <t>ワ</t>
    </rPh>
    <phoneticPr fontId="1"/>
  </si>
  <si>
    <t>average miles driven</t>
    <phoneticPr fontId="1"/>
  </si>
  <si>
    <t>vehicle mileage</t>
    <phoneticPr fontId="1"/>
  </si>
  <si>
    <t>avg fuel cost</t>
    <phoneticPr fontId="1"/>
  </si>
  <si>
    <t>平均的な自動車の走行距離</t>
    <rPh sb="0" eb="3">
      <t>ヘイキンテキ</t>
    </rPh>
    <rPh sb="4" eb="7">
      <t>ジドウシャ</t>
    </rPh>
    <rPh sb="8" eb="12">
      <t>ソウコウキョリ</t>
    </rPh>
    <phoneticPr fontId="1"/>
  </si>
  <si>
    <t>price of gallon of fuel</t>
    <phoneticPr fontId="1"/>
  </si>
  <si>
    <t>単位燃料当たりの走行距離</t>
    <rPh sb="0" eb="5">
      <t>タンイネンリョウア</t>
    </rPh>
    <rPh sb="8" eb="12">
      <t>ソウコウキョリ</t>
    </rPh>
    <phoneticPr fontId="1"/>
  </si>
  <si>
    <t>燃料代</t>
    <rPh sb="0" eb="3">
      <t>ネンリョウダイ</t>
    </rPh>
    <phoneticPr fontId="1"/>
  </si>
  <si>
    <t>avg maintenance for company vehicle</t>
    <phoneticPr fontId="1"/>
  </si>
  <si>
    <t>メンテナンス費</t>
    <rPh sb="6" eb="7">
      <t>ヒ</t>
    </rPh>
    <phoneticPr fontId="1"/>
  </si>
  <si>
    <t>合計</t>
    <rPh sb="0" eb="2">
      <t>ゴウケイ</t>
    </rPh>
    <phoneticPr fontId="1"/>
  </si>
  <si>
    <t>業界平均(高級車ではない)</t>
    <rPh sb="0" eb="4">
      <t>ギョウカイヘイキン</t>
    </rPh>
    <rPh sb="5" eb="8">
      <t>コウキュウシャ</t>
    </rPh>
    <phoneticPr fontId="1"/>
  </si>
  <si>
    <t>industrial annual operating cost</t>
    <phoneticPr fontId="1"/>
  </si>
  <si>
    <t>vehicle annual operating cost</t>
    <phoneticPr fontId="1"/>
  </si>
  <si>
    <t>difference</t>
    <phoneticPr fontId="1"/>
  </si>
  <si>
    <t>vehicle sold</t>
    <phoneticPr fontId="1"/>
  </si>
  <si>
    <t>impact</t>
    <phoneticPr fontId="1"/>
  </si>
  <si>
    <t>最大走行距離</t>
    <rPh sb="0" eb="6">
      <t>サイダイソウコウキョリ</t>
    </rPh>
    <phoneticPr fontId="1"/>
  </si>
  <si>
    <t>年当たりの平均走行距離</t>
    <rPh sb="0" eb="2">
      <t>トシア</t>
    </rPh>
    <rPh sb="5" eb="11">
      <t>ヘイキンソウコウキョリ</t>
    </rPh>
    <phoneticPr fontId="1"/>
  </si>
  <si>
    <t>平均的な製品寿命</t>
    <rPh sb="0" eb="3">
      <t>ヘイキンテキ</t>
    </rPh>
    <rPh sb="4" eb="8">
      <t>セイヒンジュミョウ</t>
    </rPh>
    <phoneticPr fontId="1"/>
  </si>
  <si>
    <t>※車のaffordabilityは車を保有することによるすべてのコストを考慮する必要があり、購入費と燃料費とメンテナンス代</t>
    <rPh sb="1" eb="2">
      <t>クルマ</t>
    </rPh>
    <rPh sb="17" eb="18">
      <t>クルマ</t>
    </rPh>
    <rPh sb="19" eb="21">
      <t>ホユウ</t>
    </rPh>
    <rPh sb="36" eb="38">
      <t>コウリョ</t>
    </rPh>
    <rPh sb="40" eb="42">
      <t>ヒツヨウ</t>
    </rPh>
    <rPh sb="46" eb="49">
      <t>コウニュウヒ</t>
    </rPh>
    <rPh sb="50" eb="53">
      <t>ネンリョウヒ</t>
    </rPh>
    <rPh sb="60" eb="61">
      <t>ダイ</t>
    </rPh>
    <phoneticPr fontId="1"/>
  </si>
  <si>
    <t>※日本の場合なら駐車場代も？メンテナンス代に含まれている？</t>
    <rPh sb="1" eb="3">
      <t>ニホン</t>
    </rPh>
    <rPh sb="4" eb="6">
      <t>バアイ</t>
    </rPh>
    <rPh sb="8" eb="12">
      <t>チュウシャジョウダイ</t>
    </rPh>
    <rPh sb="20" eb="21">
      <t>ダイ</t>
    </rPh>
    <rPh sb="22" eb="23">
      <t>フク</t>
    </rPh>
    <phoneticPr fontId="1"/>
  </si>
  <si>
    <t>access-underserved</t>
    <phoneticPr fontId="1"/>
  </si>
  <si>
    <t>Addresses SDG</t>
    <phoneticPr fontId="1"/>
  </si>
  <si>
    <t>avg travel time with car</t>
    <phoneticPr fontId="1"/>
  </si>
  <si>
    <t>avg global net national income per capita</t>
    <phoneticPr fontId="1"/>
  </si>
  <si>
    <t>annual working hours</t>
    <phoneticPr fontId="1"/>
  </si>
  <si>
    <t>persent of sales to developing countries</t>
    <phoneticPr fontId="1"/>
  </si>
  <si>
    <t>vehicles sold</t>
    <phoneticPr fontId="1"/>
  </si>
  <si>
    <t>avg travel time without car</t>
    <phoneticPr fontId="1"/>
  </si>
  <si>
    <t>車を使用したことによる時間節約効果を金銭化</t>
    <rPh sb="0" eb="1">
      <t>クルマ</t>
    </rPh>
    <rPh sb="2" eb="4">
      <t>シヨウ</t>
    </rPh>
    <rPh sb="11" eb="17">
      <t>ジカンセツヤクコウカ</t>
    </rPh>
    <rPh sb="18" eb="21">
      <t>キンセンカ</t>
    </rPh>
    <phoneticPr fontId="1"/>
  </si>
  <si>
    <t>※時間節約を世界の平均時給で換算。現地の時給を使わないのは、安い時給だとこのインパクトが過少に評価されてしまい、underservedのインパクトの思想に反する</t>
    <rPh sb="1" eb="5">
      <t>ジカンセツヤク</t>
    </rPh>
    <rPh sb="6" eb="8">
      <t>セカイ</t>
    </rPh>
    <rPh sb="9" eb="13">
      <t>ヘイキンジキュウ</t>
    </rPh>
    <rPh sb="14" eb="16">
      <t>カンザン</t>
    </rPh>
    <rPh sb="17" eb="19">
      <t>ゲンチ</t>
    </rPh>
    <rPh sb="20" eb="22">
      <t>ジキュウ</t>
    </rPh>
    <rPh sb="23" eb="24">
      <t>ツカ</t>
    </rPh>
    <rPh sb="30" eb="31">
      <t>ヤス</t>
    </rPh>
    <rPh sb="32" eb="34">
      <t>ジキュウ</t>
    </rPh>
    <rPh sb="44" eb="46">
      <t>カショウ</t>
    </rPh>
    <rPh sb="47" eb="49">
      <t>ヒョウカ</t>
    </rPh>
    <rPh sb="74" eb="76">
      <t>シソウ</t>
    </rPh>
    <rPh sb="77" eb="78">
      <t>ハン</t>
    </rPh>
    <phoneticPr fontId="1"/>
  </si>
  <si>
    <t>世界の一人当たりの時給</t>
    <rPh sb="0" eb="2">
      <t>セカイ</t>
    </rPh>
    <rPh sb="3" eb="6">
      <t>ヒトリア</t>
    </rPh>
    <rPh sb="9" eb="11">
      <t>ジキュウ</t>
    </rPh>
    <phoneticPr fontId="1"/>
  </si>
  <si>
    <t>SDGs goalの9個目に該当するため算出する</t>
    <rPh sb="11" eb="13">
      <t>コメ</t>
    </rPh>
    <rPh sb="14" eb="16">
      <t>ガイトウ</t>
    </rPh>
    <rPh sb="20" eb="22">
      <t>サンシュツ</t>
    </rPh>
    <phoneticPr fontId="1"/>
  </si>
  <si>
    <t>1年あたりに節約できる時間数</t>
    <rPh sb="1" eb="2">
      <t>ネン</t>
    </rPh>
    <rPh sb="6" eb="8">
      <t>セツヤク</t>
    </rPh>
    <rPh sb="11" eb="14">
      <t>ジカンスウ</t>
    </rPh>
    <phoneticPr fontId="1"/>
  </si>
  <si>
    <t>発展途上国に販売した台数</t>
    <rPh sb="0" eb="5">
      <t>ハッテントジョウコク</t>
    </rPh>
    <rPh sb="6" eb="8">
      <t>ハンバイ</t>
    </rPh>
    <rPh sb="10" eb="12">
      <t>ダイスウ</t>
    </rPh>
    <phoneticPr fontId="1"/>
  </si>
  <si>
    <t>1年あたりの旅行回数??</t>
    <rPh sb="1" eb="2">
      <t>ネン</t>
    </rPh>
    <rPh sb="6" eb="10">
      <t>リョコウカイスウ</t>
    </rPh>
    <phoneticPr fontId="1"/>
  </si>
  <si>
    <t>※現論文だけだとこの数値は算出できない</t>
    <rPh sb="1" eb="4">
      <t>ゲンロンブン</t>
    </rPh>
    <rPh sb="10" eb="12">
      <t>スウチ</t>
    </rPh>
    <rPh sb="13" eb="15">
      <t>サンシュツ</t>
    </rPh>
    <phoneticPr fontId="1"/>
  </si>
  <si>
    <t>この数値の定義がわからない？旅行一回当たり？</t>
    <rPh sb="2" eb="4">
      <t>スウチ</t>
    </rPh>
    <rPh sb="5" eb="7">
      <t>テイギ</t>
    </rPh>
    <rPh sb="14" eb="19">
      <t>リョコウイッカイア</t>
    </rPh>
    <phoneticPr fontId="1"/>
  </si>
  <si>
    <t>※現論文の値から逆算するとこのくらいだがデータの明記なし。17回は行き過ぎ？</t>
    <rPh sb="1" eb="4">
      <t>ゲンロンブン</t>
    </rPh>
    <rPh sb="5" eb="6">
      <t>アタイ</t>
    </rPh>
    <rPh sb="8" eb="10">
      <t>ギャクサン</t>
    </rPh>
    <rPh sb="24" eb="26">
      <t>メイキ</t>
    </rPh>
    <rPh sb="31" eb="32">
      <t>カイ</t>
    </rPh>
    <rPh sb="33" eb="34">
      <t>イ</t>
    </rPh>
    <rPh sb="35" eb="36">
      <t>ス</t>
    </rPh>
    <phoneticPr fontId="1"/>
  </si>
  <si>
    <t>Quality - health and safety</t>
    <phoneticPr fontId="1"/>
  </si>
  <si>
    <t>Crash/100 million miles</t>
    <phoneticPr fontId="1"/>
  </si>
  <si>
    <t>Avg miles driven</t>
    <phoneticPr fontId="1"/>
  </si>
  <si>
    <t>safety</t>
    <phoneticPr fontId="1"/>
  </si>
  <si>
    <t>% of 5-star safety car</t>
    <phoneticPr fontId="1"/>
  </si>
  <si>
    <t>% of reduction in crashes</t>
    <phoneticPr fontId="1"/>
  </si>
  <si>
    <t>average cost of crash</t>
    <phoneticPr fontId="1"/>
  </si>
  <si>
    <t>5 star車の販売により防がれた事故費用</t>
    <rPh sb="6" eb="7">
      <t>シャ</t>
    </rPh>
    <rPh sb="8" eb="10">
      <t>ハンバイ</t>
    </rPh>
    <rPh sb="13" eb="14">
      <t>フセ</t>
    </rPh>
    <rPh sb="17" eb="21">
      <t>ジコヒヨウ</t>
    </rPh>
    <phoneticPr fontId="1"/>
  </si>
  <si>
    <t>safety impact</t>
    <phoneticPr fontId="1"/>
  </si>
  <si>
    <t>車1台が走行する間に遭遇する事故総数</t>
    <rPh sb="0" eb="1">
      <t>クルマ</t>
    </rPh>
    <rPh sb="2" eb="3">
      <t>ダイ</t>
    </rPh>
    <rPh sb="4" eb="6">
      <t>ソウコウ</t>
    </rPh>
    <rPh sb="8" eb="9">
      <t>アイダ</t>
    </rPh>
    <rPh sb="10" eb="12">
      <t>ソウグウ</t>
    </rPh>
    <rPh sb="14" eb="18">
      <t>ジコソウスウ</t>
    </rPh>
    <phoneticPr fontId="1"/>
  </si>
  <si>
    <t xml:space="preserve">recall </t>
    <phoneticPr fontId="1"/>
  </si>
  <si>
    <t>recalled vehicles</t>
    <phoneticPr fontId="1"/>
  </si>
  <si>
    <t>number of vehicles in US</t>
    <phoneticPr fontId="1"/>
  </si>
  <si>
    <t>#vehicles caused crashes</t>
    <phoneticPr fontId="1"/>
  </si>
  <si>
    <t>avg cost of crash</t>
    <phoneticPr fontId="1"/>
  </si>
  <si>
    <t>recall impact</t>
    <phoneticPr fontId="1"/>
  </si>
  <si>
    <t>※アメリカのすべての車のうち、リコールされた車の数に相当する事故費用を算出している</t>
    <rPh sb="10" eb="11">
      <t>クルマ</t>
    </rPh>
    <rPh sb="22" eb="23">
      <t>クルマ</t>
    </rPh>
    <rPh sb="24" eb="25">
      <t>カズ</t>
    </rPh>
    <rPh sb="26" eb="28">
      <t>ソウトウ</t>
    </rPh>
    <rPh sb="30" eb="34">
      <t>ジコヒヨウ</t>
    </rPh>
    <rPh sb="35" eb="37">
      <t>サンシュツ</t>
    </rPh>
    <phoneticPr fontId="1"/>
  </si>
  <si>
    <t>quality - effectiveness</t>
    <phoneticPr fontId="1"/>
  </si>
  <si>
    <t>satisfaction rate</t>
    <phoneticPr fontId="1"/>
  </si>
  <si>
    <t>avg satisfaction rate</t>
    <phoneticPr fontId="1"/>
  </si>
  <si>
    <t>diff.</t>
    <phoneticPr fontId="1"/>
  </si>
  <si>
    <t>% loss in car value(initial year)</t>
    <phoneticPr fontId="1"/>
  </si>
  <si>
    <t>satisfaction impact</t>
    <phoneticPr fontId="1"/>
  </si>
  <si>
    <t>※顧客満足度が平均よりもx%低いと、他の会社に乗り換えられる確率が0.2 * x</t>
    <rPh sb="1" eb="6">
      <t>コキャクマンゾクド</t>
    </rPh>
    <rPh sb="7" eb="9">
      <t>ヘイキン</t>
    </rPh>
    <rPh sb="14" eb="15">
      <t>ヒク</t>
    </rPh>
    <rPh sb="18" eb="19">
      <t>ホカ</t>
    </rPh>
    <rPh sb="20" eb="22">
      <t>カイシャ</t>
    </rPh>
    <rPh sb="23" eb="24">
      <t>ノ</t>
    </rPh>
    <rPh sb="25" eb="26">
      <t>カ</t>
    </rPh>
    <rPh sb="30" eb="32">
      <t>カクリツ</t>
    </rPh>
    <phoneticPr fontId="1"/>
  </si>
  <si>
    <t>quality -necessity</t>
    <phoneticPr fontId="1"/>
  </si>
  <si>
    <t>percent of rural sales</t>
    <phoneticPr fontId="1"/>
  </si>
  <si>
    <t>average daily commute</t>
    <phoneticPr fontId="1"/>
  </si>
  <si>
    <t>commute days</t>
    <phoneticPr fontId="1"/>
  </si>
  <si>
    <t>WTP for mobility as a service</t>
    <phoneticPr fontId="1"/>
  </si>
  <si>
    <t>necessity impact</t>
    <phoneticPr fontId="1"/>
  </si>
  <si>
    <t>※元論文と数値が微妙に合わない</t>
    <rPh sb="1" eb="4">
      <t>モトロンブン</t>
    </rPh>
    <rPh sb="5" eb="7">
      <t>スウチ</t>
    </rPh>
    <rPh sb="8" eb="10">
      <t>ビミョウ</t>
    </rPh>
    <rPh sb="11" eb="12">
      <t>ア</t>
    </rPh>
    <phoneticPr fontId="1"/>
  </si>
  <si>
    <t>necessity (elasticity&lt;1)</t>
    <phoneticPr fontId="1"/>
  </si>
  <si>
    <t>※仮定</t>
    <rPh sb="1" eb="3">
      <t>カテイ</t>
    </rPh>
    <phoneticPr fontId="1"/>
  </si>
  <si>
    <t>optionality</t>
    <phoneticPr fontId="1"/>
  </si>
  <si>
    <t>HHI for vehicle manufacturers</t>
    <phoneticPr fontId="1"/>
  </si>
  <si>
    <t>Monopoly(HHI&gt;1500)</t>
    <phoneticPr fontId="1"/>
  </si>
  <si>
    <t>optionality impact</t>
    <phoneticPr fontId="1"/>
  </si>
  <si>
    <t>なし</t>
    <phoneticPr fontId="1"/>
  </si>
  <si>
    <t>environmental use</t>
    <phoneticPr fontId="1"/>
  </si>
  <si>
    <t>avg miles driven</t>
    <phoneticPr fontId="1"/>
  </si>
  <si>
    <t>grams per ton</t>
    <phoneticPr fontId="1"/>
  </si>
  <si>
    <t>social cost of carbon</t>
    <phoneticPr fontId="1"/>
  </si>
  <si>
    <t>emissions impact</t>
    <phoneticPr fontId="1"/>
  </si>
  <si>
    <t>emissions(grams/mile)</t>
    <phoneticPr fontId="1"/>
  </si>
  <si>
    <t>end of life recycling</t>
    <phoneticPr fontId="1"/>
  </si>
  <si>
    <t>cars recycled in operating marktes</t>
    <phoneticPr fontId="1"/>
  </si>
  <si>
    <t>recyclability</t>
    <phoneticPr fontId="1"/>
  </si>
  <si>
    <t>curb weight (pounds)</t>
    <phoneticPr fontId="1"/>
  </si>
  <si>
    <t>value per pound</t>
    <phoneticPr fontId="1"/>
  </si>
  <si>
    <t>recycling impact</t>
    <phoneticPr fontId="1"/>
  </si>
  <si>
    <t>cars recycled in operating markets</t>
    <phoneticPr fontId="1"/>
  </si>
  <si>
    <t>recoverability delta</t>
    <phoneticPr fontId="1"/>
  </si>
  <si>
    <t>recoverability rate</t>
    <phoneticPr fontId="1"/>
  </si>
  <si>
    <t>recovered impact</t>
    <phoneticPr fontId="1"/>
  </si>
  <si>
    <t>※数値が微妙に違う</t>
    <rPh sb="1" eb="3">
      <t>スウチ</t>
    </rPh>
    <rPh sb="4" eb="6">
      <t>ビミョウ</t>
    </rPh>
    <rPh sb="7" eb="8">
      <t>チガ</t>
    </rPh>
    <phoneticPr fontId="1"/>
  </si>
  <si>
    <t>waste from recycliing</t>
    <phoneticPr fontId="1"/>
  </si>
  <si>
    <t>curb weight (pound)</t>
    <phoneticPr fontId="1"/>
  </si>
  <si>
    <t>cars notrecycled</t>
    <phoneticPr fontId="1"/>
  </si>
  <si>
    <t>cost per pound of waste</t>
    <phoneticPr fontId="1"/>
  </si>
  <si>
    <t>waste impact</t>
    <phoneticPr fontId="1"/>
  </si>
  <si>
    <t>車両重量</t>
    <rPh sb="0" eb="4">
      <t>シャリョウジュウリョウ</t>
    </rPh>
    <phoneticPr fontId="1"/>
  </si>
  <si>
    <t>recycling sum</t>
    <phoneticPr fontId="1"/>
  </si>
  <si>
    <t>qualitysum</t>
    <phoneticPr fontId="1"/>
  </si>
  <si>
    <t>よって</t>
    <phoneticPr fontId="1"/>
  </si>
  <si>
    <t>※高級車や業界標準と比べて高い車を買うことによって負のインパクトは生じないので、affordabilityはmax(0,impact)となる</t>
    <rPh sb="1" eb="4">
      <t>コウキュウシャ</t>
    </rPh>
    <rPh sb="5" eb="9">
      <t>ギョウカイヒョウジュン</t>
    </rPh>
    <rPh sb="10" eb="11">
      <t>クラ</t>
    </rPh>
    <rPh sb="13" eb="14">
      <t>タカ</t>
    </rPh>
    <rPh sb="15" eb="16">
      <t>クルマ</t>
    </rPh>
    <rPh sb="17" eb="18">
      <t>カ</t>
    </rPh>
    <rPh sb="25" eb="26">
      <t>フ</t>
    </rPh>
    <rPh sb="33" eb="34">
      <t>ショウ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</si>
</sst>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游ゴシック"/>
      <family val="2"/>
      <charset val="128"/>
      <scheme val="minor"/>
    </font>
    <font>
      <sz val="6"/>
      <name val="游ゴシック"/>
      <family val="2"/>
      <charset val="128"/>
      <scheme val="minor"/>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0" fillId="2" borderId="0" xfId="0" applyFill="1">
      <alignment vertical="center"/>
    </xf>
    <xf numFmtId="0" fontId="0" fillId="3" borderId="0" xfId="0" applyFill="1">
      <alignment vertical="center"/>
    </xf>
    <xf numFmtId="0" fontId="0" fillId="0" borderId="0" xfId="0" applyFill="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tmp"/><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133350</xdr:colOff>
      <xdr:row>8</xdr:row>
      <xdr:rowOff>104775</xdr:rowOff>
    </xdr:from>
    <xdr:to>
      <xdr:col>3</xdr:col>
      <xdr:colOff>5505531</xdr:colOff>
      <xdr:row>23</xdr:row>
      <xdr:rowOff>190535</xdr:rowOff>
    </xdr:to>
    <xdr:pic>
      <xdr:nvPicPr>
        <xdr:cNvPr id="2" name="図 1">
          <a:extLst>
            <a:ext uri="{FF2B5EF4-FFF2-40B4-BE49-F238E27FC236}">
              <a16:creationId xmlns:a16="http://schemas.microsoft.com/office/drawing/2014/main" id="{21BF6FBE-2714-C8FD-0D55-8A402FFCCD8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3350" y="2009775"/>
          <a:ext cx="8534481" cy="3657635"/>
        </a:xfrm>
        <a:prstGeom prst="rect">
          <a:avLst/>
        </a:prstGeom>
      </xdr:spPr>
    </xdr:pic>
    <xdr:clientData/>
  </xdr:twoCellAnchor>
  <xdr:twoCellAnchor editAs="oneCell">
    <xdr:from>
      <xdr:col>4</xdr:col>
      <xdr:colOff>104775</xdr:colOff>
      <xdr:row>29</xdr:row>
      <xdr:rowOff>0</xdr:rowOff>
    </xdr:from>
    <xdr:to>
      <xdr:col>9</xdr:col>
      <xdr:colOff>601172</xdr:colOff>
      <xdr:row>66</xdr:row>
      <xdr:rowOff>1230</xdr:rowOff>
    </xdr:to>
    <xdr:pic>
      <xdr:nvPicPr>
        <xdr:cNvPr id="3" name="図 2">
          <a:extLst>
            <a:ext uri="{FF2B5EF4-FFF2-40B4-BE49-F238E27FC236}">
              <a16:creationId xmlns:a16="http://schemas.microsoft.com/office/drawing/2014/main" id="{CAE8BECD-A929-C00A-F600-BE87B218FE70}"/>
            </a:ext>
          </a:extLst>
        </xdr:cNvPr>
        <xdr:cNvPicPr>
          <a:picLocks noChangeAspect="1"/>
        </xdr:cNvPicPr>
      </xdr:nvPicPr>
      <xdr:blipFill>
        <a:blip xmlns:r="http://schemas.openxmlformats.org/officeDocument/2006/relationships" r:embed="rId2"/>
        <a:stretch>
          <a:fillRect/>
        </a:stretch>
      </xdr:blipFill>
      <xdr:spPr>
        <a:xfrm>
          <a:off x="8991600" y="6905625"/>
          <a:ext cx="7859222" cy="8811855"/>
        </a:xfrm>
        <a:prstGeom prst="rect">
          <a:avLst/>
        </a:prstGeom>
      </xdr:spPr>
    </xdr:pic>
    <xdr:clientData/>
  </xdr:twoCellAnchor>
  <xdr:twoCellAnchor editAs="oneCell">
    <xdr:from>
      <xdr:col>12</xdr:col>
      <xdr:colOff>609600</xdr:colOff>
      <xdr:row>23</xdr:row>
      <xdr:rowOff>123825</xdr:rowOff>
    </xdr:from>
    <xdr:to>
      <xdr:col>22</xdr:col>
      <xdr:colOff>372800</xdr:colOff>
      <xdr:row>54</xdr:row>
      <xdr:rowOff>86750</xdr:rowOff>
    </xdr:to>
    <xdr:pic>
      <xdr:nvPicPr>
        <xdr:cNvPr id="4" name="図 3">
          <a:extLst>
            <a:ext uri="{FF2B5EF4-FFF2-40B4-BE49-F238E27FC236}">
              <a16:creationId xmlns:a16="http://schemas.microsoft.com/office/drawing/2014/main" id="{299BBED6-3255-87EA-C6DF-A258B74C7E62}"/>
            </a:ext>
          </a:extLst>
        </xdr:cNvPr>
        <xdr:cNvPicPr>
          <a:picLocks noChangeAspect="1"/>
        </xdr:cNvPicPr>
      </xdr:nvPicPr>
      <xdr:blipFill>
        <a:blip xmlns:r="http://schemas.openxmlformats.org/officeDocument/2006/relationships" r:embed="rId3"/>
        <a:stretch>
          <a:fillRect/>
        </a:stretch>
      </xdr:blipFill>
      <xdr:spPr>
        <a:xfrm>
          <a:off x="18916650" y="5600700"/>
          <a:ext cx="9497750" cy="7344800"/>
        </a:xfrm>
        <a:prstGeom prst="rect">
          <a:avLst/>
        </a:prstGeom>
      </xdr:spPr>
    </xdr:pic>
    <xdr:clientData/>
  </xdr:twoCellAnchor>
  <xdr:twoCellAnchor editAs="oneCell">
    <xdr:from>
      <xdr:col>23</xdr:col>
      <xdr:colOff>133350</xdr:colOff>
      <xdr:row>24</xdr:row>
      <xdr:rowOff>219075</xdr:rowOff>
    </xdr:from>
    <xdr:to>
      <xdr:col>32</xdr:col>
      <xdr:colOff>277540</xdr:colOff>
      <xdr:row>61</xdr:row>
      <xdr:rowOff>220305</xdr:rowOff>
    </xdr:to>
    <xdr:pic>
      <xdr:nvPicPr>
        <xdr:cNvPr id="5" name="図 4">
          <a:extLst>
            <a:ext uri="{FF2B5EF4-FFF2-40B4-BE49-F238E27FC236}">
              <a16:creationId xmlns:a16="http://schemas.microsoft.com/office/drawing/2014/main" id="{8FB11E21-8A0C-34B3-557B-76D4F31B05CD}"/>
            </a:ext>
          </a:extLst>
        </xdr:cNvPr>
        <xdr:cNvPicPr>
          <a:picLocks noChangeAspect="1"/>
        </xdr:cNvPicPr>
      </xdr:nvPicPr>
      <xdr:blipFill>
        <a:blip xmlns:r="http://schemas.openxmlformats.org/officeDocument/2006/relationships" r:embed="rId4"/>
        <a:stretch>
          <a:fillRect/>
        </a:stretch>
      </xdr:blipFill>
      <xdr:spPr>
        <a:xfrm>
          <a:off x="28860750" y="5934075"/>
          <a:ext cx="9421540" cy="8811855"/>
        </a:xfrm>
        <a:prstGeom prst="rect">
          <a:avLst/>
        </a:prstGeom>
      </xdr:spPr>
    </xdr:pic>
    <xdr:clientData/>
  </xdr:twoCellAnchor>
  <xdr:twoCellAnchor editAs="oneCell">
    <xdr:from>
      <xdr:col>39</xdr:col>
      <xdr:colOff>200026</xdr:colOff>
      <xdr:row>13</xdr:row>
      <xdr:rowOff>104775</xdr:rowOff>
    </xdr:from>
    <xdr:to>
      <xdr:col>46</xdr:col>
      <xdr:colOff>57897</xdr:colOff>
      <xdr:row>31</xdr:row>
      <xdr:rowOff>162808</xdr:rowOff>
    </xdr:to>
    <xdr:pic>
      <xdr:nvPicPr>
        <xdr:cNvPr id="6" name="図 5">
          <a:extLst>
            <a:ext uri="{FF2B5EF4-FFF2-40B4-BE49-F238E27FC236}">
              <a16:creationId xmlns:a16="http://schemas.microsoft.com/office/drawing/2014/main" id="{04EBDC54-C892-B05C-60AB-13C3D79B46B3}"/>
            </a:ext>
          </a:extLst>
        </xdr:cNvPr>
        <xdr:cNvPicPr>
          <a:picLocks noChangeAspect="1"/>
        </xdr:cNvPicPr>
      </xdr:nvPicPr>
      <xdr:blipFill>
        <a:blip xmlns:r="http://schemas.openxmlformats.org/officeDocument/2006/relationships" r:embed="rId5"/>
        <a:stretch>
          <a:fillRect/>
        </a:stretch>
      </xdr:blipFill>
      <xdr:spPr>
        <a:xfrm>
          <a:off x="44386501" y="3200400"/>
          <a:ext cx="6496796" cy="4344283"/>
        </a:xfrm>
        <a:prstGeom prst="rect">
          <a:avLst/>
        </a:prstGeom>
      </xdr:spPr>
    </xdr:pic>
    <xdr:clientData/>
  </xdr:twoCellAnchor>
  <xdr:twoCellAnchor editAs="oneCell">
    <xdr:from>
      <xdr:col>32</xdr:col>
      <xdr:colOff>485775</xdr:colOff>
      <xdr:row>17</xdr:row>
      <xdr:rowOff>238124</xdr:rowOff>
    </xdr:from>
    <xdr:to>
      <xdr:col>39</xdr:col>
      <xdr:colOff>253718</xdr:colOff>
      <xdr:row>34</xdr:row>
      <xdr:rowOff>219882</xdr:rowOff>
    </xdr:to>
    <xdr:pic>
      <xdr:nvPicPr>
        <xdr:cNvPr id="7" name="図 6">
          <a:extLst>
            <a:ext uri="{FF2B5EF4-FFF2-40B4-BE49-F238E27FC236}">
              <a16:creationId xmlns:a16="http://schemas.microsoft.com/office/drawing/2014/main" id="{7626D72F-C347-357F-8A5A-92D87A4C2DF9}"/>
            </a:ext>
          </a:extLst>
        </xdr:cNvPr>
        <xdr:cNvPicPr>
          <a:picLocks noChangeAspect="1"/>
        </xdr:cNvPicPr>
      </xdr:nvPicPr>
      <xdr:blipFill>
        <a:blip xmlns:r="http://schemas.openxmlformats.org/officeDocument/2006/relationships" r:embed="rId6"/>
        <a:stretch>
          <a:fillRect/>
        </a:stretch>
      </xdr:blipFill>
      <xdr:spPr>
        <a:xfrm>
          <a:off x="38090475" y="4286249"/>
          <a:ext cx="6349718" cy="4029883"/>
        </a:xfrm>
        <a:prstGeom prst="rect">
          <a:avLst/>
        </a:prstGeom>
      </xdr:spPr>
    </xdr:pic>
    <xdr:clientData/>
  </xdr:twoCellAnchor>
  <xdr:twoCellAnchor editAs="oneCell">
    <xdr:from>
      <xdr:col>48</xdr:col>
      <xdr:colOff>19050</xdr:colOff>
      <xdr:row>11</xdr:row>
      <xdr:rowOff>219075</xdr:rowOff>
    </xdr:from>
    <xdr:to>
      <xdr:col>54</xdr:col>
      <xdr:colOff>677174</xdr:colOff>
      <xdr:row>29</xdr:row>
      <xdr:rowOff>29442</xdr:rowOff>
    </xdr:to>
    <xdr:pic>
      <xdr:nvPicPr>
        <xdr:cNvPr id="8" name="図 7">
          <a:extLst>
            <a:ext uri="{FF2B5EF4-FFF2-40B4-BE49-F238E27FC236}">
              <a16:creationId xmlns:a16="http://schemas.microsoft.com/office/drawing/2014/main" id="{AC07E4AF-160E-036F-3EC9-7AFC92E51F26}"/>
            </a:ext>
          </a:extLst>
        </xdr:cNvPr>
        <xdr:cNvPicPr>
          <a:picLocks noChangeAspect="1"/>
        </xdr:cNvPicPr>
      </xdr:nvPicPr>
      <xdr:blipFill>
        <a:blip xmlns:r="http://schemas.openxmlformats.org/officeDocument/2006/relationships" r:embed="rId7"/>
        <a:stretch>
          <a:fillRect/>
        </a:stretch>
      </xdr:blipFill>
      <xdr:spPr>
        <a:xfrm>
          <a:off x="53730525" y="2838450"/>
          <a:ext cx="6182624" cy="4096617"/>
        </a:xfrm>
        <a:prstGeom prst="rect">
          <a:avLst/>
        </a:prstGeom>
      </xdr:spPr>
    </xdr:pic>
    <xdr:clientData/>
  </xdr:twoCellAnchor>
  <xdr:twoCellAnchor editAs="oneCell">
    <xdr:from>
      <xdr:col>54</xdr:col>
      <xdr:colOff>638175</xdr:colOff>
      <xdr:row>11</xdr:row>
      <xdr:rowOff>28575</xdr:rowOff>
    </xdr:from>
    <xdr:to>
      <xdr:col>60</xdr:col>
      <xdr:colOff>85608</xdr:colOff>
      <xdr:row>28</xdr:row>
      <xdr:rowOff>10372</xdr:rowOff>
    </xdr:to>
    <xdr:pic>
      <xdr:nvPicPr>
        <xdr:cNvPr id="9" name="図 8">
          <a:extLst>
            <a:ext uri="{FF2B5EF4-FFF2-40B4-BE49-F238E27FC236}">
              <a16:creationId xmlns:a16="http://schemas.microsoft.com/office/drawing/2014/main" id="{14DE84C1-9A6D-F374-9F6E-B94D84A6771C}"/>
            </a:ext>
          </a:extLst>
        </xdr:cNvPr>
        <xdr:cNvPicPr>
          <a:picLocks noChangeAspect="1"/>
        </xdr:cNvPicPr>
      </xdr:nvPicPr>
      <xdr:blipFill>
        <a:blip xmlns:r="http://schemas.openxmlformats.org/officeDocument/2006/relationships" r:embed="rId8"/>
        <a:stretch>
          <a:fillRect/>
        </a:stretch>
      </xdr:blipFill>
      <xdr:spPr>
        <a:xfrm>
          <a:off x="59874150" y="2647950"/>
          <a:ext cx="5991108" cy="4029922"/>
        </a:xfrm>
        <a:prstGeom prst="rect">
          <a:avLst/>
        </a:prstGeom>
      </xdr:spPr>
    </xdr:pic>
    <xdr:clientData/>
  </xdr:twoCellAnchor>
  <xdr:twoCellAnchor editAs="oneCell">
    <xdr:from>
      <xdr:col>62</xdr:col>
      <xdr:colOff>38101</xdr:colOff>
      <xdr:row>13</xdr:row>
      <xdr:rowOff>76201</xdr:rowOff>
    </xdr:from>
    <xdr:to>
      <xdr:col>64</xdr:col>
      <xdr:colOff>104776</xdr:colOff>
      <xdr:row>28</xdr:row>
      <xdr:rowOff>134168</xdr:rowOff>
    </xdr:to>
    <xdr:pic>
      <xdr:nvPicPr>
        <xdr:cNvPr id="10" name="図 9">
          <a:extLst>
            <a:ext uri="{FF2B5EF4-FFF2-40B4-BE49-F238E27FC236}">
              <a16:creationId xmlns:a16="http://schemas.microsoft.com/office/drawing/2014/main" id="{1CA0B7C8-D6B4-6B41-C057-94915E725DB2}"/>
            </a:ext>
          </a:extLst>
        </xdr:cNvPr>
        <xdr:cNvPicPr>
          <a:picLocks noChangeAspect="1"/>
        </xdr:cNvPicPr>
      </xdr:nvPicPr>
      <xdr:blipFill>
        <a:blip xmlns:r="http://schemas.openxmlformats.org/officeDocument/2006/relationships" r:embed="rId9"/>
        <a:stretch>
          <a:fillRect/>
        </a:stretch>
      </xdr:blipFill>
      <xdr:spPr>
        <a:xfrm>
          <a:off x="66989326" y="3171826"/>
          <a:ext cx="3467100" cy="3629842"/>
        </a:xfrm>
        <a:prstGeom prst="rect">
          <a:avLst/>
        </a:prstGeom>
      </xdr:spPr>
    </xdr:pic>
    <xdr:clientData/>
  </xdr:twoCellAnchor>
  <xdr:twoCellAnchor editAs="oneCell">
    <xdr:from>
      <xdr:col>66</xdr:col>
      <xdr:colOff>0</xdr:colOff>
      <xdr:row>13</xdr:row>
      <xdr:rowOff>0</xdr:rowOff>
    </xdr:from>
    <xdr:to>
      <xdr:col>69</xdr:col>
      <xdr:colOff>143517</xdr:colOff>
      <xdr:row>32</xdr:row>
      <xdr:rowOff>10158</xdr:rowOff>
    </xdr:to>
    <xdr:pic>
      <xdr:nvPicPr>
        <xdr:cNvPr id="11" name="図 10">
          <a:extLst>
            <a:ext uri="{FF2B5EF4-FFF2-40B4-BE49-F238E27FC236}">
              <a16:creationId xmlns:a16="http://schemas.microsoft.com/office/drawing/2014/main" id="{6C836340-0C49-18F0-A7B2-6FC3232447C6}"/>
            </a:ext>
          </a:extLst>
        </xdr:cNvPr>
        <xdr:cNvPicPr>
          <a:picLocks noChangeAspect="1"/>
        </xdr:cNvPicPr>
      </xdr:nvPicPr>
      <xdr:blipFill>
        <a:blip xmlns:r="http://schemas.openxmlformats.org/officeDocument/2006/relationships" r:embed="rId10"/>
        <a:stretch>
          <a:fillRect/>
        </a:stretch>
      </xdr:blipFill>
      <xdr:spPr>
        <a:xfrm>
          <a:off x="72009000" y="3095625"/>
          <a:ext cx="4601217" cy="4534533"/>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B09E5-48E7-424A-9E1A-5DAE34791BF4}">
  <dimension ref="A2:BQ32"/>
  <sheetViews>
    <sheetView tabSelected="1" topLeftCell="C10" workbookViewId="0">
      <selection activeCell="E26" sqref="E26:J26"/>
    </sheetView>
  </sheetViews>
  <sheetFormatPr defaultRowHeight="18.75" x14ac:dyDescent="0.4"/>
  <cols>
    <col min="1" max="1" width="23.5" bestFit="1" customWidth="1"/>
    <col min="4" max="4" width="75.125" customWidth="1"/>
    <col min="5" max="5" width="36.125" bestFit="1" customWidth="1"/>
    <col min="6" max="6" width="25.125" bestFit="1" customWidth="1"/>
    <col min="7" max="7" width="12.625" bestFit="1" customWidth="1"/>
    <col min="8" max="8" width="13.75" bestFit="1" customWidth="1"/>
    <col min="10" max="10" width="12.625" bestFit="1" customWidth="1"/>
    <col min="13" max="13" width="39.25" bestFit="1" customWidth="1"/>
    <col min="15" max="16" width="12.75" bestFit="1" customWidth="1"/>
    <col min="26" max="26" width="37" bestFit="1" customWidth="1"/>
    <col min="27" max="28" width="12.75" bestFit="1" customWidth="1"/>
    <col min="31" max="32" width="11.625" bestFit="1" customWidth="1"/>
    <col min="35" max="35" width="29.375" bestFit="1" customWidth="1"/>
    <col min="36" max="37" width="10.5" bestFit="1" customWidth="1"/>
    <col min="42" max="42" width="27.875" bestFit="1" customWidth="1"/>
    <col min="43" max="44" width="11.625" bestFit="1" customWidth="1"/>
    <col min="48" max="48" width="28.875" bestFit="1" customWidth="1"/>
    <col min="51" max="51" width="22.25" bestFit="1" customWidth="1"/>
    <col min="52" max="53" width="11.625" bestFit="1" customWidth="1"/>
    <col min="56" max="56" width="33" bestFit="1" customWidth="1"/>
    <col min="57" max="59" width="11.625" bestFit="1" customWidth="1"/>
    <col min="63" max="63" width="33" bestFit="1" customWidth="1"/>
    <col min="64" max="64" width="11.625" bestFit="1" customWidth="1"/>
    <col min="65" max="65" width="12.75" bestFit="1" customWidth="1"/>
    <col min="67" max="67" width="33" bestFit="1" customWidth="1"/>
    <col min="68" max="69" width="12.75" bestFit="1" customWidth="1"/>
  </cols>
  <sheetData>
    <row r="2" spans="1:69" x14ac:dyDescent="0.4">
      <c r="AD2" s="1" t="s">
        <v>109</v>
      </c>
      <c r="AE2" s="1" t="s">
        <v>1</v>
      </c>
      <c r="AF2" s="1" t="s">
        <v>2</v>
      </c>
    </row>
    <row r="3" spans="1:69" x14ac:dyDescent="0.4">
      <c r="B3" t="s">
        <v>0</v>
      </c>
      <c r="E3" t="s">
        <v>3</v>
      </c>
      <c r="M3" t="s">
        <v>29</v>
      </c>
      <c r="Y3" t="s">
        <v>47</v>
      </c>
      <c r="AD3" s="1"/>
      <c r="AE3" s="1">
        <f>AA15-AA21+AJ15+AQ11</f>
        <v>4813997094.7248945</v>
      </c>
      <c r="AF3" s="1">
        <f>AB15-AB21+AK15+AR11</f>
        <v>7930689138.6566067</v>
      </c>
      <c r="AH3" t="s">
        <v>64</v>
      </c>
      <c r="AO3" t="s">
        <v>71</v>
      </c>
      <c r="AV3" t="s">
        <v>80</v>
      </c>
      <c r="AY3" t="s">
        <v>85</v>
      </c>
      <c r="BD3" t="s">
        <v>91</v>
      </c>
    </row>
    <row r="4" spans="1:69" x14ac:dyDescent="0.4">
      <c r="B4" t="s">
        <v>1</v>
      </c>
      <c r="C4" t="s">
        <v>2</v>
      </c>
      <c r="F4" t="s">
        <v>18</v>
      </c>
      <c r="G4" t="s">
        <v>1</v>
      </c>
      <c r="H4" t="s">
        <v>2</v>
      </c>
      <c r="O4" t="s">
        <v>1</v>
      </c>
      <c r="P4" t="s">
        <v>2</v>
      </c>
      <c r="Y4" t="s">
        <v>50</v>
      </c>
      <c r="AA4" t="s">
        <v>1</v>
      </c>
      <c r="AB4" t="s">
        <v>2</v>
      </c>
      <c r="AJ4" t="s">
        <v>1</v>
      </c>
      <c r="AK4" t="s">
        <v>2</v>
      </c>
      <c r="AQ4" t="s">
        <v>1</v>
      </c>
      <c r="AR4" t="s">
        <v>2</v>
      </c>
      <c r="AZ4" t="s">
        <v>1</v>
      </c>
      <c r="BA4" t="s">
        <v>2</v>
      </c>
      <c r="BE4" t="s">
        <v>1</v>
      </c>
      <c r="BF4" t="s">
        <v>2</v>
      </c>
      <c r="BL4" t="s">
        <v>1</v>
      </c>
      <c r="BM4" t="s">
        <v>2</v>
      </c>
      <c r="BP4" t="s">
        <v>1</v>
      </c>
      <c r="BQ4" t="s">
        <v>2</v>
      </c>
    </row>
    <row r="5" spans="1:69" x14ac:dyDescent="0.4">
      <c r="A5" t="s">
        <v>24</v>
      </c>
      <c r="B5">
        <v>198409</v>
      </c>
      <c r="C5">
        <v>192169</v>
      </c>
      <c r="E5" t="s">
        <v>4</v>
      </c>
      <c r="F5">
        <v>33642</v>
      </c>
      <c r="G5">
        <v>42234</v>
      </c>
      <c r="H5">
        <v>41621</v>
      </c>
      <c r="M5" t="s">
        <v>30</v>
      </c>
      <c r="O5">
        <v>1</v>
      </c>
      <c r="P5">
        <v>1</v>
      </c>
      <c r="Q5" t="s">
        <v>40</v>
      </c>
      <c r="Z5" t="s">
        <v>48</v>
      </c>
      <c r="AA5">
        <v>519</v>
      </c>
      <c r="AB5">
        <v>519</v>
      </c>
      <c r="AI5" t="s">
        <v>65</v>
      </c>
      <c r="AJ5">
        <v>0.79500000000000004</v>
      </c>
      <c r="AK5">
        <v>0.8</v>
      </c>
      <c r="AP5" t="s">
        <v>78</v>
      </c>
      <c r="AQ5">
        <v>1</v>
      </c>
      <c r="AR5">
        <v>1</v>
      </c>
      <c r="AV5" t="s">
        <v>81</v>
      </c>
      <c r="AW5">
        <v>650</v>
      </c>
      <c r="AY5" t="s">
        <v>90</v>
      </c>
      <c r="AZ5">
        <v>312</v>
      </c>
      <c r="BA5">
        <v>251.41</v>
      </c>
      <c r="BD5" t="s">
        <v>92</v>
      </c>
      <c r="BE5">
        <v>0.79149999999999998</v>
      </c>
      <c r="BF5">
        <v>0.57499999999999996</v>
      </c>
      <c r="BK5" t="s">
        <v>97</v>
      </c>
      <c r="BL5">
        <v>0.79149999999999998</v>
      </c>
      <c r="BM5">
        <v>0.57499999999999996</v>
      </c>
      <c r="BO5" t="s">
        <v>97</v>
      </c>
      <c r="BP5">
        <v>0.79149999999999998</v>
      </c>
      <c r="BQ5">
        <v>0.57499999999999996</v>
      </c>
    </row>
    <row r="6" spans="1:69" x14ac:dyDescent="0.4">
      <c r="A6" t="s">
        <v>25</v>
      </c>
      <c r="B6">
        <v>13476</v>
      </c>
      <c r="E6" t="s">
        <v>5</v>
      </c>
      <c r="F6">
        <v>11.6</v>
      </c>
      <c r="G6" s="2">
        <f>B7</f>
        <v>14.723137429504304</v>
      </c>
      <c r="H6" s="2">
        <f>C7</f>
        <v>14.260092015434847</v>
      </c>
      <c r="M6" t="s">
        <v>31</v>
      </c>
      <c r="O6">
        <v>0.42</v>
      </c>
      <c r="P6">
        <v>0.42</v>
      </c>
      <c r="Q6" t="s">
        <v>45</v>
      </c>
      <c r="Z6" t="s">
        <v>49</v>
      </c>
      <c r="AA6">
        <v>13476</v>
      </c>
      <c r="AB6">
        <v>13476</v>
      </c>
      <c r="AI6" t="s">
        <v>66</v>
      </c>
      <c r="AJ6">
        <v>0.79</v>
      </c>
      <c r="AK6">
        <v>0.79</v>
      </c>
      <c r="AP6" t="s">
        <v>72</v>
      </c>
      <c r="AQ6">
        <v>0.5</v>
      </c>
      <c r="AR6">
        <v>0.5</v>
      </c>
      <c r="AS6" t="s">
        <v>79</v>
      </c>
      <c r="AY6" t="s">
        <v>86</v>
      </c>
      <c r="AZ6">
        <v>13476</v>
      </c>
      <c r="BA6">
        <v>13476</v>
      </c>
      <c r="BD6" t="s">
        <v>93</v>
      </c>
      <c r="BE6">
        <v>0.85</v>
      </c>
      <c r="BF6">
        <v>0.85</v>
      </c>
      <c r="BK6" t="s">
        <v>98</v>
      </c>
      <c r="BL6">
        <v>0.15</v>
      </c>
      <c r="BM6">
        <v>0.15</v>
      </c>
      <c r="BO6" t="s">
        <v>102</v>
      </c>
      <c r="BP6">
        <v>7.4999999999999997E-3</v>
      </c>
      <c r="BQ6">
        <v>7.4999999999999997E-3</v>
      </c>
    </row>
    <row r="7" spans="1:69" x14ac:dyDescent="0.4">
      <c r="A7" t="s">
        <v>26</v>
      </c>
      <c r="B7" s="2">
        <f>B5/B6</f>
        <v>14.723137429504304</v>
      </c>
      <c r="C7" s="2">
        <f>C5/B6</f>
        <v>14.260092015434847</v>
      </c>
      <c r="E7" s="1" t="s">
        <v>6</v>
      </c>
      <c r="F7" s="1">
        <f>F5/F6</f>
        <v>2900.1724137931037</v>
      </c>
      <c r="G7" s="1">
        <f>G5/G6</f>
        <v>2868.5462050612623</v>
      </c>
      <c r="H7" s="1">
        <f>H5/H6</f>
        <v>2918.7048691516325</v>
      </c>
      <c r="I7" t="s">
        <v>7</v>
      </c>
      <c r="M7" t="s">
        <v>36</v>
      </c>
      <c r="O7">
        <v>0.63</v>
      </c>
      <c r="P7">
        <v>0.63</v>
      </c>
      <c r="Q7" t="s">
        <v>37</v>
      </c>
      <c r="Z7" s="1" t="s">
        <v>56</v>
      </c>
      <c r="AA7" s="1">
        <f>519/100000000*AA6</f>
        <v>6.9940440000000006E-2</v>
      </c>
      <c r="AB7" s="1">
        <f>519/100000000*AB6</f>
        <v>6.9940440000000006E-2</v>
      </c>
      <c r="AI7" s="1" t="s">
        <v>67</v>
      </c>
      <c r="AJ7" s="1">
        <f>AJ5-AJ6</f>
        <v>5.0000000000000044E-3</v>
      </c>
      <c r="AK7" s="1">
        <f>AK5-AK6</f>
        <v>1.0000000000000009E-2</v>
      </c>
      <c r="AP7" t="s">
        <v>73</v>
      </c>
      <c r="AQ7">
        <v>0.45</v>
      </c>
      <c r="AR7">
        <v>0.45</v>
      </c>
      <c r="AV7" t="s">
        <v>82</v>
      </c>
      <c r="AW7">
        <v>0</v>
      </c>
      <c r="AY7" t="s">
        <v>87</v>
      </c>
      <c r="AZ7">
        <v>907184</v>
      </c>
      <c r="BA7">
        <v>907184</v>
      </c>
      <c r="BD7" t="s">
        <v>94</v>
      </c>
      <c r="BE7">
        <v>4506</v>
      </c>
      <c r="BF7">
        <v>4071</v>
      </c>
      <c r="BG7" t="s">
        <v>107</v>
      </c>
      <c r="BK7" t="s">
        <v>99</v>
      </c>
      <c r="BL7">
        <v>0.95</v>
      </c>
      <c r="BM7">
        <v>0.95</v>
      </c>
      <c r="BO7" t="s">
        <v>103</v>
      </c>
      <c r="BP7">
        <v>4506</v>
      </c>
      <c r="BQ7">
        <v>4071</v>
      </c>
    </row>
    <row r="8" spans="1:69" x14ac:dyDescent="0.4">
      <c r="M8" s="1" t="s">
        <v>43</v>
      </c>
      <c r="N8" s="1"/>
      <c r="O8" s="1">
        <v>17.5</v>
      </c>
      <c r="P8" s="1">
        <v>17.5</v>
      </c>
      <c r="Q8" s="1" t="s">
        <v>46</v>
      </c>
      <c r="R8" s="1"/>
      <c r="S8" s="1"/>
      <c r="T8" s="1"/>
      <c r="U8" s="1"/>
      <c r="V8" s="1"/>
      <c r="W8" s="1"/>
      <c r="AP8" t="s">
        <v>74</v>
      </c>
      <c r="AQ8">
        <v>260</v>
      </c>
      <c r="AR8">
        <v>260</v>
      </c>
      <c r="AY8" t="s">
        <v>88</v>
      </c>
      <c r="AZ8">
        <v>114</v>
      </c>
      <c r="BA8">
        <v>114</v>
      </c>
      <c r="BD8" t="s">
        <v>95</v>
      </c>
      <c r="BE8">
        <v>0.08</v>
      </c>
      <c r="BF8">
        <v>0.08</v>
      </c>
      <c r="BK8" t="s">
        <v>94</v>
      </c>
      <c r="BL8">
        <v>4506</v>
      </c>
      <c r="BM8">
        <v>4071</v>
      </c>
      <c r="BO8" t="s">
        <v>104</v>
      </c>
      <c r="BP8">
        <v>0.20849999999999999</v>
      </c>
      <c r="BQ8">
        <v>0.42499999999999999</v>
      </c>
    </row>
    <row r="9" spans="1:69" x14ac:dyDescent="0.4">
      <c r="E9" t="s">
        <v>8</v>
      </c>
      <c r="F9">
        <v>13476</v>
      </c>
      <c r="G9">
        <v>13476</v>
      </c>
      <c r="H9">
        <v>13476</v>
      </c>
      <c r="I9" t="s">
        <v>11</v>
      </c>
      <c r="M9" s="1" t="s">
        <v>41</v>
      </c>
      <c r="N9" s="1"/>
      <c r="O9" s="1">
        <f>O8*(O7-O6)</f>
        <v>3.6750000000000003</v>
      </c>
      <c r="P9" s="1">
        <f>P8*(P7-P6)</f>
        <v>3.6750000000000003</v>
      </c>
      <c r="Z9" t="s">
        <v>35</v>
      </c>
      <c r="AA9">
        <v>5982000</v>
      </c>
      <c r="AB9">
        <v>8384000</v>
      </c>
      <c r="AI9" s="1" t="s">
        <v>68</v>
      </c>
      <c r="AJ9" s="1">
        <v>0.2</v>
      </c>
      <c r="AK9" s="1">
        <v>0.2</v>
      </c>
      <c r="AP9" t="s">
        <v>75</v>
      </c>
      <c r="AQ9">
        <v>6.4</v>
      </c>
      <c r="AR9">
        <v>6.4</v>
      </c>
      <c r="AV9" s="1" t="s">
        <v>83</v>
      </c>
      <c r="AW9" s="1" t="s">
        <v>84</v>
      </c>
      <c r="AY9" t="s">
        <v>22</v>
      </c>
      <c r="AZ9">
        <v>5982000</v>
      </c>
      <c r="BA9">
        <v>8384000</v>
      </c>
      <c r="BD9" t="s">
        <v>22</v>
      </c>
      <c r="BE9">
        <v>5982000</v>
      </c>
      <c r="BF9">
        <v>8384000</v>
      </c>
      <c r="BK9" t="s">
        <v>95</v>
      </c>
      <c r="BL9">
        <v>0.01</v>
      </c>
      <c r="BM9">
        <v>0.01</v>
      </c>
      <c r="BO9" t="s">
        <v>35</v>
      </c>
      <c r="BP9">
        <v>5982000</v>
      </c>
      <c r="BQ9">
        <v>8384000</v>
      </c>
    </row>
    <row r="10" spans="1:69" x14ac:dyDescent="0.4">
      <c r="E10" t="s">
        <v>9</v>
      </c>
      <c r="F10">
        <v>39.4</v>
      </c>
      <c r="G10">
        <v>28.9</v>
      </c>
      <c r="H10">
        <v>23</v>
      </c>
      <c r="I10" t="s">
        <v>13</v>
      </c>
      <c r="Z10" t="s">
        <v>51</v>
      </c>
      <c r="AA10">
        <v>0.59</v>
      </c>
      <c r="AB10">
        <v>0.73</v>
      </c>
      <c r="AP10" t="s">
        <v>35</v>
      </c>
      <c r="AQ10">
        <v>5982000</v>
      </c>
      <c r="AR10">
        <v>8384000</v>
      </c>
      <c r="AY10" s="1" t="s">
        <v>89</v>
      </c>
      <c r="AZ10" s="1">
        <f>AZ5*AZ6/AZ7*AZ8*AZ9</f>
        <v>3160614108.4675212</v>
      </c>
      <c r="BA10" s="1">
        <f>BA5*BA6/BA7*BA8*BA9</f>
        <v>3569474546.1782393</v>
      </c>
      <c r="BD10" s="1" t="s">
        <v>96</v>
      </c>
      <c r="BE10" s="1">
        <f>BE5*BE6*BE7*BE8*BE9</f>
        <v>1450766197.2240002</v>
      </c>
      <c r="BF10" s="1">
        <f>BF5*BF6*BF7*BF8*BF9</f>
        <v>1334532422.3999999</v>
      </c>
      <c r="BK10" t="s">
        <v>35</v>
      </c>
      <c r="BL10">
        <v>5982000</v>
      </c>
      <c r="BM10">
        <v>8384000</v>
      </c>
      <c r="BO10" t="s">
        <v>105</v>
      </c>
      <c r="BP10">
        <v>0.02</v>
      </c>
      <c r="BQ10">
        <v>0.02</v>
      </c>
    </row>
    <row r="11" spans="1:69" x14ac:dyDescent="0.4">
      <c r="E11" t="s">
        <v>12</v>
      </c>
      <c r="F11">
        <v>2.64</v>
      </c>
      <c r="G11">
        <v>2.64</v>
      </c>
      <c r="H11">
        <v>2.64</v>
      </c>
      <c r="I11" t="s">
        <v>14</v>
      </c>
      <c r="M11" t="s">
        <v>32</v>
      </c>
      <c r="O11">
        <v>8826</v>
      </c>
      <c r="P11">
        <v>8826</v>
      </c>
      <c r="Z11" t="s">
        <v>52</v>
      </c>
      <c r="AA11">
        <v>0.14000000000000001</v>
      </c>
      <c r="AB11">
        <v>0.14000000000000001</v>
      </c>
      <c r="AI11" s="1" t="s">
        <v>4</v>
      </c>
      <c r="AJ11" s="1">
        <v>42234</v>
      </c>
      <c r="AK11" s="1">
        <v>41621</v>
      </c>
      <c r="AP11" s="1" t="s">
        <v>76</v>
      </c>
      <c r="AQ11" s="1">
        <f>AQ5*AQ6*AQ7*AQ8*AQ9*AQ10</f>
        <v>2239660800</v>
      </c>
      <c r="AR11" s="1">
        <f>AR5*AR6*AR7*AR8*AR9*AR10</f>
        <v>3138969600.0000005</v>
      </c>
      <c r="BK11" s="1" t="s">
        <v>100</v>
      </c>
      <c r="BL11" s="1">
        <f>BL5*BL6*BL7*BL8*BL9*BL10</f>
        <v>30402085.75065</v>
      </c>
      <c r="BM11" s="1">
        <f>BM5*BM6*BM7*BM8*BM9*BM10</f>
        <v>27966304.440000001</v>
      </c>
      <c r="BO11" s="1" t="s">
        <v>106</v>
      </c>
      <c r="BP11" s="1">
        <f>(BP5*BP6+BP8)*BP7*BP9*BP10</f>
        <v>115602119.19270001</v>
      </c>
      <c r="BQ11" s="1">
        <f>(BQ5*BQ6+BQ8)*BQ7*BQ9*BQ10</f>
        <v>293059565.51999998</v>
      </c>
    </row>
    <row r="12" spans="1:69" x14ac:dyDescent="0.4">
      <c r="E12" s="1" t="s">
        <v>10</v>
      </c>
      <c r="F12" s="1">
        <f>F9/F10*F11</f>
        <v>902.9604060913706</v>
      </c>
      <c r="G12" s="1">
        <f>G9/G10*G11</f>
        <v>1231.0256055363323</v>
      </c>
      <c r="H12" s="1">
        <f>H9/H10*H11</f>
        <v>1546.8104347826088</v>
      </c>
      <c r="I12" t="s">
        <v>14</v>
      </c>
      <c r="M12" t="s">
        <v>33</v>
      </c>
      <c r="O12">
        <v>2080</v>
      </c>
      <c r="P12">
        <v>2080</v>
      </c>
      <c r="Z12" t="s">
        <v>53</v>
      </c>
      <c r="AA12">
        <v>69100</v>
      </c>
      <c r="AB12">
        <v>69100</v>
      </c>
    </row>
    <row r="13" spans="1:69" x14ac:dyDescent="0.4">
      <c r="M13" s="1" t="s">
        <v>39</v>
      </c>
      <c r="N13" s="1"/>
      <c r="O13" s="1">
        <f>O11/O12</f>
        <v>4.243269230769231</v>
      </c>
      <c r="P13" s="1">
        <f>P11/P12</f>
        <v>4.243269230769231</v>
      </c>
      <c r="Z13" s="1" t="s">
        <v>54</v>
      </c>
      <c r="AA13" s="1">
        <f>AA9*AA10*AA11*AA12</f>
        <v>34143222120.000004</v>
      </c>
      <c r="AB13" s="1">
        <f>AB9*AB10*AB11*AB12</f>
        <v>59207975680</v>
      </c>
      <c r="AI13" s="1" t="s">
        <v>22</v>
      </c>
      <c r="AJ13" s="1">
        <v>5982000</v>
      </c>
      <c r="AK13" s="1">
        <v>8384000</v>
      </c>
      <c r="AP13" t="s">
        <v>77</v>
      </c>
      <c r="BK13" t="s">
        <v>101</v>
      </c>
    </row>
    <row r="14" spans="1:69" x14ac:dyDescent="0.4">
      <c r="E14" s="1" t="s">
        <v>15</v>
      </c>
      <c r="F14" s="1">
        <v>792</v>
      </c>
      <c r="G14" s="1">
        <v>775</v>
      </c>
      <c r="H14" s="1">
        <v>649</v>
      </c>
      <c r="I14" t="s">
        <v>16</v>
      </c>
    </row>
    <row r="15" spans="1:69" x14ac:dyDescent="0.4">
      <c r="E15" t="s">
        <v>17</v>
      </c>
      <c r="F15">
        <f>F7+F12+F14</f>
        <v>4595.1328198844749</v>
      </c>
      <c r="G15">
        <f>G7+G12+G14</f>
        <v>4874.5718105975948</v>
      </c>
      <c r="H15">
        <f>H7+H12+H14</f>
        <v>5114.5153039342413</v>
      </c>
      <c r="M15" t="s">
        <v>34</v>
      </c>
      <c r="O15">
        <v>0.26</v>
      </c>
      <c r="P15">
        <v>0.56999999999999995</v>
      </c>
      <c r="Z15" s="1" t="s">
        <v>55</v>
      </c>
      <c r="AA15" s="1">
        <f>AA13*AA7</f>
        <v>2387991978.0905333</v>
      </c>
      <c r="AB15" s="1">
        <f>AB13*AB7</f>
        <v>4141031870.5684996</v>
      </c>
      <c r="AI15" s="1" t="s">
        <v>69</v>
      </c>
      <c r="AJ15" s="1">
        <f>AJ7*AJ9*AJ11*AJ13</f>
        <v>252643788.00000021</v>
      </c>
      <c r="AK15" s="1">
        <f>AK7*AK9*AK11*AK13</f>
        <v>697900928.0000006</v>
      </c>
    </row>
    <row r="16" spans="1:69" x14ac:dyDescent="0.4">
      <c r="M16" t="s">
        <v>35</v>
      </c>
      <c r="O16">
        <v>5982000</v>
      </c>
      <c r="P16">
        <v>8384000</v>
      </c>
    </row>
    <row r="17" spans="5:59" x14ac:dyDescent="0.4">
      <c r="E17" t="s">
        <v>19</v>
      </c>
      <c r="G17">
        <f>F15</f>
        <v>4595.1328198844749</v>
      </c>
      <c r="H17">
        <f>F15</f>
        <v>4595.1328198844749</v>
      </c>
      <c r="M17" s="1" t="s">
        <v>42</v>
      </c>
      <c r="N17" s="1"/>
      <c r="O17" s="1">
        <f>O15*O16</f>
        <v>1555320</v>
      </c>
      <c r="P17" s="1">
        <f>P15*P16</f>
        <v>4778880</v>
      </c>
      <c r="Y17" t="s">
        <v>57</v>
      </c>
      <c r="Z17" s="3" t="s">
        <v>58</v>
      </c>
      <c r="AA17">
        <v>5940000</v>
      </c>
      <c r="AB17">
        <v>4230000</v>
      </c>
      <c r="AI17" t="s">
        <v>70</v>
      </c>
    </row>
    <row r="18" spans="5:59" x14ac:dyDescent="0.4">
      <c r="E18" t="s">
        <v>20</v>
      </c>
      <c r="G18">
        <f>G15</f>
        <v>4874.5718105975948</v>
      </c>
      <c r="H18">
        <f>H15</f>
        <v>5114.5153039342413</v>
      </c>
      <c r="Z18" s="3" t="s">
        <v>59</v>
      </c>
      <c r="AA18">
        <v>272400000</v>
      </c>
      <c r="AB18">
        <v>272400000</v>
      </c>
    </row>
    <row r="19" spans="5:59" x14ac:dyDescent="0.4">
      <c r="E19" t="s">
        <v>21</v>
      </c>
      <c r="G19">
        <f>G17-G18</f>
        <v>-279.43899071311989</v>
      </c>
      <c r="H19">
        <f>H17-H18</f>
        <v>-519.38248404976639</v>
      </c>
      <c r="M19" s="1" t="s">
        <v>5</v>
      </c>
      <c r="N19" s="1"/>
      <c r="O19" s="1">
        <v>14.72</v>
      </c>
      <c r="P19" s="1">
        <v>14.26</v>
      </c>
      <c r="Z19" s="3" t="s">
        <v>60</v>
      </c>
      <c r="AA19">
        <v>44000</v>
      </c>
      <c r="AB19">
        <v>44000</v>
      </c>
    </row>
    <row r="20" spans="5:59" x14ac:dyDescent="0.4">
      <c r="Z20" s="3" t="s">
        <v>61</v>
      </c>
      <c r="AA20">
        <v>69100</v>
      </c>
      <c r="AB20">
        <v>69100</v>
      </c>
    </row>
    <row r="21" spans="5:59" x14ac:dyDescent="0.4">
      <c r="E21" t="s">
        <v>22</v>
      </c>
      <c r="G21">
        <v>5982000</v>
      </c>
      <c r="H21">
        <v>8384000</v>
      </c>
      <c r="M21" s="1" t="s">
        <v>23</v>
      </c>
      <c r="O21" s="1">
        <f>O9*O13*O17*O19</f>
        <v>357014206.58400005</v>
      </c>
      <c r="P21" s="1">
        <f>P9*P13*P17*P19</f>
        <v>1062682631.1941541</v>
      </c>
      <c r="Q21" t="s">
        <v>44</v>
      </c>
      <c r="Z21" s="1" t="s">
        <v>62</v>
      </c>
      <c r="AA21" s="1">
        <f>AA17/AA18*AA19*AA20</f>
        <v>66299471.36563877</v>
      </c>
      <c r="AB21" s="1">
        <f>AB17/AB18*AB19*AB20</f>
        <v>47213259.911894277</v>
      </c>
    </row>
    <row r="22" spans="5:59" x14ac:dyDescent="0.4">
      <c r="E22" s="1" t="s">
        <v>23</v>
      </c>
      <c r="F22" s="3"/>
      <c r="G22" s="3">
        <f>G19*G21</f>
        <v>-1671604042.4458833</v>
      </c>
      <c r="H22" s="3">
        <f>H19*H21</f>
        <v>-4354502746.273241</v>
      </c>
    </row>
    <row r="23" spans="5:59" x14ac:dyDescent="0.4">
      <c r="F23" s="1" t="s">
        <v>110</v>
      </c>
      <c r="G23" s="1">
        <v>0</v>
      </c>
      <c r="H23" s="1">
        <v>0</v>
      </c>
      <c r="M23" t="s">
        <v>38</v>
      </c>
      <c r="Z23" t="s">
        <v>63</v>
      </c>
    </row>
    <row r="24" spans="5:59" x14ac:dyDescent="0.4">
      <c r="E24" t="s">
        <v>27</v>
      </c>
    </row>
    <row r="25" spans="5:59" x14ac:dyDescent="0.4">
      <c r="E25" s="1" t="s">
        <v>28</v>
      </c>
    </row>
    <row r="26" spans="5:59" x14ac:dyDescent="0.4">
      <c r="E26" s="1" t="s">
        <v>111</v>
      </c>
      <c r="F26" s="1"/>
      <c r="G26" s="1"/>
      <c r="H26" s="1"/>
      <c r="I26" s="1"/>
      <c r="J26" s="1"/>
    </row>
    <row r="31" spans="5:59" x14ac:dyDescent="0.4">
      <c r="BE31" s="1" t="s">
        <v>108</v>
      </c>
      <c r="BF31" s="1" t="s">
        <v>1</v>
      </c>
      <c r="BG31" s="1" t="s">
        <v>2</v>
      </c>
    </row>
    <row r="32" spans="5:59" x14ac:dyDescent="0.4">
      <c r="BE32" s="1"/>
      <c r="BF32" s="1">
        <f>BE10+BL11-BP11</f>
        <v>1365566163.7819502</v>
      </c>
      <c r="BG32" s="1">
        <f>BF10+BM11-BQ11</f>
        <v>1069439161.3199999</v>
      </c>
    </row>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航 小松原</dc:creator>
  <cp:lastModifiedBy>航 小松原</cp:lastModifiedBy>
  <dcterms:created xsi:type="dcterms:W3CDTF">2024-02-11T02:24:28Z</dcterms:created>
  <dcterms:modified xsi:type="dcterms:W3CDTF">2024-02-11T05:49:26Z</dcterms:modified>
</cp:coreProperties>
</file>