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\Documents\PhD\Phd-Codes\Data\Edison\"/>
    </mc:Choice>
  </mc:AlternateContent>
  <xr:revisionPtr revIDLastSave="0" documentId="13_ncr:1_{7DA123F9-166A-4AED-9368-A8D5F068A54B}" xr6:coauthVersionLast="46" xr6:coauthVersionMax="46" xr10:uidLastSave="{00000000-0000-0000-0000-000000000000}"/>
  <bookViews>
    <workbookView xWindow="25080" yWindow="-120" windowWidth="25440" windowHeight="15390" activeTab="1" xr2:uid="{E91A9C13-6A7A-4850-AD17-D6FF49BCFDB5}"/>
  </bookViews>
  <sheets>
    <sheet name="10 - Results of Operations &amp; Co" sheetId="1" r:id="rId1"/>
    <sheet name="Sheet3" sheetId="3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B29" i="1"/>
  <c r="B6" i="3"/>
  <c r="B8" i="3" s="1"/>
  <c r="C28" i="1"/>
  <c r="D28" i="1"/>
  <c r="E28" i="1"/>
  <c r="B28" i="1"/>
  <c r="C59" i="2"/>
  <c r="D59" i="2"/>
  <c r="E59" i="2"/>
  <c r="B59" i="2"/>
  <c r="B56" i="2"/>
  <c r="C56" i="2"/>
  <c r="D56" i="2"/>
  <c r="E56" i="2"/>
  <c r="B57" i="2"/>
  <c r="C57" i="2"/>
  <c r="D57" i="2"/>
  <c r="E57" i="2"/>
  <c r="B58" i="2"/>
  <c r="C58" i="2"/>
  <c r="D58" i="2"/>
  <c r="E58" i="2"/>
  <c r="C55" i="2"/>
  <c r="D55" i="2"/>
  <c r="E55" i="2"/>
  <c r="B55" i="2"/>
  <c r="C52" i="2"/>
  <c r="D52" i="2"/>
  <c r="E52" i="2"/>
  <c r="B52" i="2"/>
  <c r="C45" i="2"/>
  <c r="D45" i="2"/>
  <c r="E45" i="2"/>
  <c r="B45" i="2"/>
  <c r="B49" i="2"/>
  <c r="C49" i="2"/>
  <c r="D49" i="2"/>
  <c r="E49" i="2"/>
  <c r="B50" i="2"/>
  <c r="C50" i="2"/>
  <c r="D50" i="2"/>
  <c r="E50" i="2"/>
  <c r="B51" i="2"/>
  <c r="C51" i="2"/>
  <c r="D51" i="2"/>
  <c r="E51" i="2"/>
  <c r="C48" i="2"/>
  <c r="D48" i="2"/>
  <c r="E48" i="2"/>
  <c r="B48" i="2"/>
  <c r="C41" i="2"/>
  <c r="D41" i="2"/>
  <c r="E41" i="2"/>
  <c r="C42" i="2"/>
  <c r="D42" i="2"/>
  <c r="E42" i="2"/>
  <c r="C43" i="2"/>
  <c r="D43" i="2"/>
  <c r="E43" i="2"/>
  <c r="C44" i="2"/>
  <c r="D44" i="2"/>
  <c r="E44" i="2"/>
  <c r="B42" i="2"/>
  <c r="B43" i="2"/>
  <c r="B44" i="2"/>
  <c r="B41" i="2"/>
  <c r="E34" i="2"/>
  <c r="E37" i="2" s="1"/>
  <c r="D34" i="2"/>
  <c r="D37" i="2" s="1"/>
  <c r="E22" i="2"/>
  <c r="B11" i="3" l="1"/>
  <c r="B7" i="3"/>
  <c r="F11" i="2"/>
  <c r="E11" i="2"/>
  <c r="F2" i="2"/>
  <c r="C27" i="1"/>
  <c r="D27" i="1"/>
  <c r="E27" i="1"/>
  <c r="B27" i="1"/>
  <c r="E24" i="1"/>
  <c r="B24" i="1"/>
  <c r="C23" i="1"/>
  <c r="D23" i="1"/>
  <c r="E23" i="1"/>
  <c r="B23" i="1"/>
  <c r="B12" i="3" l="1"/>
  <c r="B13" i="3"/>
  <c r="B14" i="3"/>
  <c r="D18" i="1"/>
  <c r="C18" i="1"/>
  <c r="D14" i="1"/>
  <c r="D24" i="1" s="1"/>
  <c r="C14" i="1"/>
  <c r="C24" i="1" s="1"/>
</calcChain>
</file>

<file path=xl/sharedStrings.xml><?xml version="1.0" encoding="utf-8"?>
<sst xmlns="http://schemas.openxmlformats.org/spreadsheetml/2006/main" count="94" uniqueCount="67">
  <si>
    <t>SCE Results of Operations</t>
  </si>
  <si>
    <t>For the year ending December 31,</t>
  </si>
  <si>
    <t>Total Consolidated</t>
  </si>
  <si>
    <t>Operating revenue</t>
  </si>
  <si>
    <t>Purchased power and fuel</t>
  </si>
  <si>
    <r>
      <rPr>
        <sz val="12"/>
        <color rgb="FF000000"/>
        <rFont val="Arial"/>
      </rPr>
      <t>Operation and maintenance</t>
    </r>
    <r>
      <rPr>
        <vertAlign val="superscript"/>
        <sz val="12"/>
        <color rgb="FF000000"/>
        <rFont val="Arial"/>
      </rPr>
      <t>1</t>
    </r>
  </si>
  <si>
    <t>Wildfire-related claims, net of insurance recoveries</t>
  </si>
  <si>
    <t>Wildfire insurance fund expense</t>
  </si>
  <si>
    <t>Depreciation and amortization</t>
  </si>
  <si>
    <t>Property and other taxes</t>
  </si>
  <si>
    <t>Impairment and other</t>
  </si>
  <si>
    <t>Other operating income</t>
  </si>
  <si>
    <t>Total operating expenses</t>
  </si>
  <si>
    <t>Operating income (loss)</t>
  </si>
  <si>
    <t>Interest expense</t>
  </si>
  <si>
    <t>Other income</t>
  </si>
  <si>
    <t>Income (loss) before income taxes</t>
  </si>
  <si>
    <t>Income tax benefit</t>
  </si>
  <si>
    <t>Net income (loss)</t>
  </si>
  <si>
    <t>Preferred and preference stock dividend requirements</t>
  </si>
  <si>
    <t>Net income (loss) available for common stock</t>
  </si>
  <si>
    <t>Fixed Costs</t>
  </si>
  <si>
    <t>Fixed Costs Share</t>
  </si>
  <si>
    <t>Total kilowatt-hour sales</t>
  </si>
  <si>
    <t>average electricity tariff</t>
  </si>
  <si>
    <r>
      <rPr>
        <b/>
        <sz val="16"/>
        <color rgb="FF000000"/>
        <rFont val="Arial"/>
      </rPr>
      <t>SCE Customers</t>
    </r>
    <r>
      <rPr>
        <b/>
        <vertAlign val="superscript"/>
        <sz val="16"/>
        <color rgb="FF000000"/>
        <rFont val="Arial"/>
      </rPr>
      <t>1</t>
    </r>
  </si>
  <si>
    <t>Year Ended December 31,</t>
  </si>
  <si>
    <t>Customers Accounts:</t>
  </si>
  <si>
    <t>Residential</t>
  </si>
  <si>
    <t>Commercial</t>
  </si>
  <si>
    <t>Industrial</t>
  </si>
  <si>
    <r>
      <rPr>
        <sz val="12"/>
        <color rgb="FF000000"/>
        <rFont val="Arial"/>
      </rPr>
      <t>Public authorities</t>
    </r>
    <r>
      <rPr>
        <vertAlign val="superscript"/>
        <sz val="12"/>
        <color rgb="FF000000"/>
        <rFont val="Arial"/>
      </rPr>
      <t>2</t>
    </r>
  </si>
  <si>
    <t>Agricultural</t>
  </si>
  <si>
    <t>Railroads and railways</t>
  </si>
  <si>
    <t>Interdepartmental</t>
  </si>
  <si>
    <t>Total</t>
  </si>
  <si>
    <t>Number of new connections</t>
  </si>
  <si>
    <t>Class of service (in millions of kWh):</t>
  </si>
  <si>
    <t>Public authorities</t>
  </si>
  <si>
    <t>Agricultural and other</t>
  </si>
  <si>
    <t>Resale</t>
  </si>
  <si>
    <t>SCE Operating Revenue by Class of Service</t>
  </si>
  <si>
    <t>Class of service (in millions):</t>
  </si>
  <si>
    <t>Other</t>
  </si>
  <si>
    <t>Sales of electric energy</t>
  </si>
  <si>
    <t>Other operating revenue</t>
  </si>
  <si>
    <r>
      <rPr>
        <sz val="12"/>
        <color rgb="FF000000"/>
        <rFont val="Arial"/>
      </rPr>
      <t>Re</t>
    </r>
    <r>
      <rPr>
        <sz val="12"/>
        <color rgb="FF000000"/>
        <rFont val="Arial"/>
      </rPr>
      <t xml:space="preserve">gulatory </t>
    </r>
    <r>
      <rPr>
        <sz val="12"/>
        <color rgb="FF000000"/>
        <rFont val="Arial"/>
      </rPr>
      <t>revenue adjustment</t>
    </r>
    <r>
      <rPr>
        <vertAlign val="superscript"/>
        <sz val="12"/>
        <color rgb="FF000000"/>
        <rFont val="Arial"/>
      </rPr>
      <t>1</t>
    </r>
  </si>
  <si>
    <r>
      <rPr>
        <b/>
        <sz val="12"/>
        <color rgb="FF000000"/>
        <rFont val="Arial"/>
      </rPr>
      <t>Total operating revenue</t>
    </r>
    <r>
      <rPr>
        <b/>
        <vertAlign val="superscript"/>
        <sz val="12"/>
        <color rgb="FF000000"/>
        <rFont val="Arial"/>
      </rPr>
      <t>2</t>
    </r>
  </si>
  <si>
    <t>SCE Kilowatt-Hour Sales</t>
  </si>
  <si>
    <t xml:space="preserve">Average Annual Demand </t>
  </si>
  <si>
    <t xml:space="preserve">Average monthly Demand </t>
  </si>
  <si>
    <t>total</t>
  </si>
  <si>
    <t>Average Price</t>
  </si>
  <si>
    <t>customers</t>
  </si>
  <si>
    <t xml:space="preserve">demand </t>
  </si>
  <si>
    <t>price</t>
  </si>
  <si>
    <t>generation price</t>
  </si>
  <si>
    <t>authorized rate of return</t>
  </si>
  <si>
    <t>sale</t>
  </si>
  <si>
    <t>income</t>
  </si>
  <si>
    <t>variable cost</t>
  </si>
  <si>
    <t>fixed cost</t>
  </si>
  <si>
    <t>budgect deficit</t>
  </si>
  <si>
    <t>total cost</t>
  </si>
  <si>
    <t>expected income</t>
  </si>
  <si>
    <t>fixed cost share</t>
  </si>
  <si>
    <t>https://www.edison.com/home/investors/sec-filings-financials/financial-statistical-reports.html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</si>
</sst>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0;&quot;-&quot;#0;#0;_(@_)"/>
    <numFmt numFmtId="165" formatCode="&quot;$&quot;* #,##0_);&quot;$&quot;* \(#,##0\);&quot;$&quot;* &quot;-&quot;_);_(@_)"/>
    <numFmt numFmtId="166" formatCode="* #,##0;* \(#,##0\);* &quot;-&quot;;_(@_)"/>
    <numFmt numFmtId="167" formatCode="_(&quot;$&quot;* #,##0_);_(&quot;$&quot;* \(#,##0\);_(&quot;$&quot;* &quot;—&quot;_);_(@_)"/>
    <numFmt numFmtId="168" formatCode="_(#,##0_);_(\(#,##0\);_(&quot;—&quot;_);_(@_)"/>
    <numFmt numFmtId="170" formatCode="0.0%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6"/>
      <color rgb="FF698B97"/>
      <name val="Arial"/>
    </font>
    <font>
      <sz val="10"/>
      <color rgb="FF000000"/>
      <name val="Arial"/>
    </font>
    <font>
      <b/>
      <sz val="12"/>
      <color rgb="FF698B97"/>
      <name val="Arial"/>
    </font>
    <font>
      <sz val="12"/>
      <color rgb="FF000000"/>
      <name val="Arial"/>
    </font>
    <font>
      <sz val="10"/>
      <color rgb="FF000000"/>
      <name val="Times New Roman"/>
    </font>
    <font>
      <b/>
      <sz val="12"/>
      <color rgb="FF000000"/>
      <name val="Arial"/>
    </font>
    <font>
      <vertAlign val="superscript"/>
      <sz val="12"/>
      <color rgb="FF000000"/>
      <name val="Arial"/>
    </font>
    <font>
      <sz val="12"/>
      <color rgb="FF000000"/>
      <name val="Arial"/>
      <family val="2"/>
    </font>
    <font>
      <b/>
      <sz val="16"/>
      <color rgb="FF000000"/>
      <name val="Arial"/>
    </font>
    <font>
      <b/>
      <vertAlign val="superscript"/>
      <sz val="16"/>
      <color rgb="FF000000"/>
      <name val="Arial"/>
    </font>
    <font>
      <b/>
      <vertAlign val="superscript"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horizontal="left" wrapText="1"/>
    </xf>
    <xf numFmtId="0" fontId="6" fillId="0" borderId="2" xfId="0" applyFont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166" fontId="4" fillId="0" borderId="0" xfId="0" applyNumberFormat="1" applyFont="1" applyAlignment="1">
      <alignment wrapText="1"/>
    </xf>
    <xf numFmtId="166" fontId="5" fillId="0" borderId="0" xfId="0" applyNumberFormat="1" applyFont="1" applyAlignment="1">
      <alignment wrapText="1"/>
    </xf>
    <xf numFmtId="0" fontId="5" fillId="0" borderId="3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6" fillId="0" borderId="6" xfId="0" applyFont="1" applyBorder="1" applyAlignment="1">
      <alignment wrapText="1"/>
    </xf>
    <xf numFmtId="0" fontId="9" fillId="0" borderId="0" xfId="0" applyFont="1" applyAlignment="1">
      <alignment horizontal="left"/>
    </xf>
    <xf numFmtId="168" fontId="9" fillId="0" borderId="0" xfId="0" applyNumberFormat="1" applyFont="1"/>
    <xf numFmtId="167" fontId="9" fillId="0" borderId="0" xfId="0" applyNumberFormat="1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70" fontId="0" fillId="0" borderId="0" xfId="1" applyNumberFormat="1" applyFont="1"/>
    <xf numFmtId="0" fontId="7" fillId="0" borderId="8" xfId="0" applyFont="1" applyBorder="1" applyAlignment="1">
      <alignment horizontal="left" wrapText="1"/>
    </xf>
    <xf numFmtId="166" fontId="4" fillId="0" borderId="8" xfId="0" applyNumberFormat="1" applyFont="1" applyBorder="1" applyAlignment="1">
      <alignment wrapText="1"/>
    </xf>
    <xf numFmtId="166" fontId="5" fillId="0" borderId="8" xfId="0" applyNumberFormat="1" applyFont="1" applyBorder="1" applyAlignment="1">
      <alignment wrapText="1"/>
    </xf>
    <xf numFmtId="43" fontId="0" fillId="0" borderId="0" xfId="0" applyNumberFormat="1"/>
    <xf numFmtId="0" fontId="10" fillId="0" borderId="0" xfId="0" applyFont="1" applyAlignment="1">
      <alignment horizontal="left" wrapText="1"/>
    </xf>
    <xf numFmtId="0" fontId="5" fillId="0" borderId="7" xfId="0" applyFont="1" applyBorder="1" applyAlignment="1">
      <alignment horizontal="left" wrapText="1"/>
    </xf>
    <xf numFmtId="164" fontId="7" fillId="0" borderId="7" xfId="0" applyNumberFormat="1" applyFont="1" applyBorder="1" applyAlignment="1">
      <alignment horizontal="right" wrapText="1"/>
    </xf>
    <xf numFmtId="164" fontId="5" fillId="0" borderId="7" xfId="0" applyNumberFormat="1" applyFont="1" applyBorder="1" applyAlignment="1">
      <alignment horizontal="right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166" fontId="7" fillId="0" borderId="0" xfId="0" applyNumberFormat="1" applyFont="1" applyAlignment="1">
      <alignment wrapText="1"/>
    </xf>
    <xf numFmtId="166" fontId="7" fillId="0" borderId="7" xfId="0" applyNumberFormat="1" applyFont="1" applyBorder="1" applyAlignment="1">
      <alignment wrapText="1"/>
    </xf>
    <xf numFmtId="166" fontId="5" fillId="0" borderId="7" xfId="0" applyNumberFormat="1" applyFont="1" applyBorder="1" applyAlignment="1">
      <alignment wrapText="1"/>
    </xf>
    <xf numFmtId="166" fontId="7" fillId="0" borderId="8" xfId="0" applyNumberFormat="1" applyFont="1" applyBorder="1" applyAlignment="1">
      <alignment wrapText="1"/>
    </xf>
    <xf numFmtId="0" fontId="5" fillId="0" borderId="10" xfId="0" applyFont="1" applyBorder="1" applyAlignment="1">
      <alignment horizontal="left" wrapText="1"/>
    </xf>
    <xf numFmtId="166" fontId="7" fillId="0" borderId="10" xfId="0" applyNumberFormat="1" applyFont="1" applyBorder="1" applyAlignment="1">
      <alignment wrapText="1"/>
    </xf>
    <xf numFmtId="166" fontId="5" fillId="0" borderId="10" xfId="0" applyNumberFormat="1" applyFont="1" applyBorder="1" applyAlignment="1">
      <alignment wrapText="1"/>
    </xf>
    <xf numFmtId="166" fontId="4" fillId="0" borderId="7" xfId="0" applyNumberFormat="1" applyFont="1" applyBorder="1" applyAlignment="1">
      <alignment wrapText="1"/>
    </xf>
    <xf numFmtId="168" fontId="9" fillId="0" borderId="11" xfId="0" applyNumberFormat="1" applyFont="1" applyBorder="1"/>
    <xf numFmtId="165" fontId="4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0" fontId="7" fillId="0" borderId="6" xfId="0" applyFont="1" applyBorder="1" applyAlignment="1">
      <alignment horizontal="left" vertical="center" wrapText="1"/>
    </xf>
    <xf numFmtId="166" fontId="4" fillId="0" borderId="6" xfId="0" applyNumberFormat="1" applyFont="1" applyBorder="1" applyAlignment="1">
      <alignment vertical="center" wrapText="1"/>
    </xf>
    <xf numFmtId="166" fontId="5" fillId="0" borderId="6" xfId="0" applyNumberFormat="1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165" fontId="4" fillId="0" borderId="8" xfId="0" applyNumberFormat="1" applyFont="1" applyBorder="1" applyAlignment="1">
      <alignment vertical="center" wrapText="1"/>
    </xf>
    <xf numFmtId="165" fontId="5" fillId="0" borderId="8" xfId="0" applyNumberFormat="1" applyFont="1" applyBorder="1" applyAlignment="1">
      <alignment vertical="center" wrapText="1"/>
    </xf>
    <xf numFmtId="168" fontId="9" fillId="0" borderId="9" xfId="0" applyNumberFormat="1" applyFont="1" applyBorder="1" applyAlignment="1">
      <alignment vertical="center"/>
    </xf>
    <xf numFmtId="167" fontId="9" fillId="0" borderId="11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wrapText="1"/>
    </xf>
    <xf numFmtId="166" fontId="7" fillId="0" borderId="0" xfId="0" applyNumberFormat="1" applyFont="1" applyBorder="1" applyAlignment="1">
      <alignment wrapText="1"/>
    </xf>
    <xf numFmtId="166" fontId="5" fillId="0" borderId="0" xfId="0" applyNumberFormat="1" applyFont="1" applyBorder="1" applyAlignment="1">
      <alignment wrapText="1"/>
    </xf>
    <xf numFmtId="9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B2AB-0FD6-49B0-859B-F9BE6BC30930}">
  <dimension ref="A1:E74"/>
  <sheetViews>
    <sheetView showRuler="0" topLeftCell="A4" zoomScaleNormal="100" workbookViewId="0">
      <selection activeCell="C32" sqref="C32"/>
    </sheetView>
  </sheetViews>
  <sheetFormatPr defaultColWidth="13.140625" defaultRowHeight="12.75" x14ac:dyDescent="0.2"/>
  <cols>
    <col min="1" max="1" width="55.140625" customWidth="1"/>
    <col min="2" max="13" width="20.140625" customWidth="1"/>
  </cols>
  <sheetData>
    <row r="1" spans="1:5" ht="23.25" customHeight="1" x14ac:dyDescent="0.3">
      <c r="A1" s="17" t="s">
        <v>0</v>
      </c>
    </row>
    <row r="2" spans="1:5" ht="32.450000000000003" customHeight="1" x14ac:dyDescent="0.2">
      <c r="A2" s="1" t="s">
        <v>1</v>
      </c>
      <c r="B2">
        <v>2019</v>
      </c>
      <c r="C2">
        <v>2018</v>
      </c>
      <c r="D2">
        <v>2017</v>
      </c>
      <c r="E2">
        <v>2016</v>
      </c>
    </row>
    <row r="3" spans="1:5" ht="32.450000000000003" customHeight="1" x14ac:dyDescent="0.2">
      <c r="B3" t="s">
        <v>2</v>
      </c>
      <c r="C3" t="s">
        <v>2</v>
      </c>
      <c r="D3" t="s">
        <v>2</v>
      </c>
      <c r="E3" t="s">
        <v>2</v>
      </c>
    </row>
    <row r="4" spans="1:5" ht="16.7" customHeight="1" x14ac:dyDescent="0.2">
      <c r="A4" s="2"/>
    </row>
    <row r="5" spans="1:5" ht="16.7" customHeight="1" x14ac:dyDescent="0.25">
      <c r="A5" s="3" t="s">
        <v>3</v>
      </c>
      <c r="B5">
        <v>12306</v>
      </c>
      <c r="C5">
        <v>12611</v>
      </c>
      <c r="D5">
        <v>12254</v>
      </c>
      <c r="E5">
        <v>11830</v>
      </c>
    </row>
    <row r="6" spans="1:5" ht="16.7" customHeight="1" x14ac:dyDescent="0.2">
      <c r="A6" s="4" t="s">
        <v>4</v>
      </c>
      <c r="B6">
        <v>4839</v>
      </c>
      <c r="C6">
        <v>5406</v>
      </c>
      <c r="D6">
        <v>4873</v>
      </c>
      <c r="E6">
        <v>4527</v>
      </c>
    </row>
    <row r="7" spans="1:5" ht="16.7" customHeight="1" x14ac:dyDescent="0.2">
      <c r="A7" s="5" t="s">
        <v>5</v>
      </c>
      <c r="B7">
        <v>2936</v>
      </c>
      <c r="C7">
        <v>2702</v>
      </c>
      <c r="D7">
        <v>2722</v>
      </c>
      <c r="E7">
        <v>2737</v>
      </c>
    </row>
    <row r="8" spans="1:5" ht="19.149999999999999" customHeight="1" x14ac:dyDescent="0.2">
      <c r="A8" s="5" t="s">
        <v>6</v>
      </c>
      <c r="B8">
        <v>255</v>
      </c>
      <c r="C8">
        <v>2669</v>
      </c>
      <c r="D8">
        <v>0</v>
      </c>
    </row>
    <row r="9" spans="1:5" ht="19.149999999999999" customHeight="1" x14ac:dyDescent="0.2">
      <c r="A9" s="5" t="s">
        <v>7</v>
      </c>
      <c r="B9">
        <v>152</v>
      </c>
      <c r="C9">
        <v>0</v>
      </c>
      <c r="D9">
        <v>0</v>
      </c>
    </row>
    <row r="10" spans="1:5" ht="19.149999999999999" customHeight="1" x14ac:dyDescent="0.2">
      <c r="A10" s="5" t="s">
        <v>8</v>
      </c>
      <c r="B10">
        <v>1728</v>
      </c>
      <c r="C10">
        <v>1867</v>
      </c>
      <c r="D10">
        <v>2032</v>
      </c>
      <c r="E10">
        <v>1998</v>
      </c>
    </row>
    <row r="11" spans="1:5" ht="16.7" customHeight="1" x14ac:dyDescent="0.2">
      <c r="A11" s="5" t="s">
        <v>9</v>
      </c>
      <c r="B11">
        <v>396</v>
      </c>
      <c r="C11">
        <v>392</v>
      </c>
      <c r="D11">
        <v>372</v>
      </c>
      <c r="E11">
        <v>351</v>
      </c>
    </row>
    <row r="12" spans="1:5" ht="16.7" customHeight="1" x14ac:dyDescent="0.2">
      <c r="A12" s="5" t="s">
        <v>10</v>
      </c>
      <c r="B12">
        <v>159</v>
      </c>
      <c r="C12">
        <v>-12</v>
      </c>
      <c r="D12">
        <v>716</v>
      </c>
      <c r="E12">
        <v>0</v>
      </c>
    </row>
    <row r="13" spans="1:5" ht="16.7" customHeight="1" x14ac:dyDescent="0.2">
      <c r="A13" s="8" t="s">
        <v>11</v>
      </c>
      <c r="B13">
        <v>-4</v>
      </c>
      <c r="C13">
        <v>-7</v>
      </c>
      <c r="D13">
        <v>-8</v>
      </c>
      <c r="E13">
        <v>0</v>
      </c>
    </row>
    <row r="14" spans="1:5" ht="16.7" customHeight="1" x14ac:dyDescent="0.25">
      <c r="A14" s="9" t="s">
        <v>12</v>
      </c>
      <c r="B14">
        <v>10461</v>
      </c>
      <c r="C14">
        <f>SUM(C6:C13)</f>
        <v>13017</v>
      </c>
      <c r="D14">
        <f>SUM(D6:D13)</f>
        <v>10707</v>
      </c>
      <c r="E14">
        <v>9613</v>
      </c>
    </row>
    <row r="15" spans="1:5" ht="16.7" customHeight="1" x14ac:dyDescent="0.25">
      <c r="A15" s="10" t="s">
        <v>13</v>
      </c>
      <c r="B15">
        <v>1845</v>
      </c>
      <c r="C15">
        <v>-406</v>
      </c>
      <c r="D15">
        <v>1547</v>
      </c>
      <c r="E15">
        <v>2217</v>
      </c>
    </row>
    <row r="16" spans="1:5" ht="16.7" customHeight="1" x14ac:dyDescent="0.2">
      <c r="A16" s="5" t="s">
        <v>14</v>
      </c>
      <c r="B16">
        <v>-739</v>
      </c>
      <c r="C16">
        <v>-673</v>
      </c>
      <c r="D16">
        <v>-589</v>
      </c>
      <c r="E16">
        <v>-541</v>
      </c>
    </row>
    <row r="17" spans="1:5" ht="16.7" customHeight="1" x14ac:dyDescent="0.2">
      <c r="A17" s="8" t="s">
        <v>15</v>
      </c>
      <c r="B17">
        <v>195</v>
      </c>
      <c r="C17">
        <v>194</v>
      </c>
      <c r="D17">
        <v>148</v>
      </c>
      <c r="E17">
        <v>79</v>
      </c>
    </row>
    <row r="18" spans="1:5" ht="16.7" customHeight="1" x14ac:dyDescent="0.25">
      <c r="A18" s="10" t="s">
        <v>16</v>
      </c>
      <c r="B18">
        <v>1301</v>
      </c>
      <c r="C18">
        <f>SUM(C15:C17)</f>
        <v>-885</v>
      </c>
      <c r="D18">
        <f>SUM(D15:D17)</f>
        <v>1106</v>
      </c>
      <c r="E18">
        <v>1755</v>
      </c>
    </row>
    <row r="19" spans="1:5" ht="16.7" customHeight="1" x14ac:dyDescent="0.2">
      <c r="A19" s="8" t="s">
        <v>17</v>
      </c>
      <c r="B19">
        <v>-229</v>
      </c>
      <c r="C19">
        <v>-696</v>
      </c>
      <c r="D19">
        <v>-30</v>
      </c>
      <c r="E19">
        <v>256</v>
      </c>
    </row>
    <row r="20" spans="1:5" ht="16.7" customHeight="1" x14ac:dyDescent="0.25">
      <c r="A20" s="10" t="s">
        <v>18</v>
      </c>
      <c r="B20">
        <v>1530</v>
      </c>
      <c r="C20">
        <v>-189</v>
      </c>
      <c r="D20">
        <v>1136</v>
      </c>
      <c r="E20">
        <v>1499</v>
      </c>
    </row>
    <row r="21" spans="1:5" ht="19.149999999999999" customHeight="1" x14ac:dyDescent="0.2">
      <c r="A21" s="8" t="s">
        <v>19</v>
      </c>
      <c r="B21">
        <v>121</v>
      </c>
      <c r="C21">
        <v>121</v>
      </c>
      <c r="D21">
        <v>124</v>
      </c>
      <c r="E21">
        <v>123</v>
      </c>
    </row>
    <row r="22" spans="1:5" ht="19.149999999999999" customHeight="1" thickBot="1" x14ac:dyDescent="0.3">
      <c r="A22" s="11" t="s">
        <v>20</v>
      </c>
      <c r="B22">
        <v>1409</v>
      </c>
      <c r="C22">
        <v>-310</v>
      </c>
      <c r="D22">
        <v>1012</v>
      </c>
      <c r="E22">
        <v>1376</v>
      </c>
    </row>
    <row r="23" spans="1:5" ht="16.7" customHeight="1" x14ac:dyDescent="0.2">
      <c r="A23" t="s">
        <v>21</v>
      </c>
      <c r="B23">
        <f>SUM(B7:B13)</f>
        <v>5622</v>
      </c>
      <c r="C23">
        <f t="shared" ref="C23:E23" si="0">SUM(C7:C13)</f>
        <v>7611</v>
      </c>
      <c r="D23">
        <f t="shared" si="0"/>
        <v>5834</v>
      </c>
      <c r="E23">
        <f t="shared" si="0"/>
        <v>5086</v>
      </c>
    </row>
    <row r="24" spans="1:5" ht="16.7" customHeight="1" x14ac:dyDescent="0.2">
      <c r="A24" t="s">
        <v>22</v>
      </c>
      <c r="B24" s="18">
        <f>B23/B14</f>
        <v>0.53742472039002009</v>
      </c>
      <c r="C24" s="18">
        <f t="shared" ref="C24:E24" si="1">C23/C14</f>
        <v>0.58469693477759854</v>
      </c>
      <c r="D24" s="18">
        <f t="shared" si="1"/>
        <v>0.54487718315120948</v>
      </c>
      <c r="E24" s="18">
        <f t="shared" si="1"/>
        <v>0.52907521065224172</v>
      </c>
    </row>
    <row r="25" spans="1:5" ht="16.7" customHeight="1" thickBot="1" x14ac:dyDescent="0.25"/>
    <row r="26" spans="1:5" ht="16.7" customHeight="1" thickBot="1" x14ac:dyDescent="0.3">
      <c r="A26" s="19" t="s">
        <v>23</v>
      </c>
      <c r="B26" s="20">
        <v>84654</v>
      </c>
      <c r="C26" s="21">
        <v>87143</v>
      </c>
      <c r="D26" s="21">
        <v>87170</v>
      </c>
      <c r="E26">
        <v>87242</v>
      </c>
    </row>
    <row r="27" spans="1:5" ht="16.7" customHeight="1" x14ac:dyDescent="0.2">
      <c r="A27" t="s">
        <v>24</v>
      </c>
      <c r="B27" s="22">
        <f>B5/B26</f>
        <v>0.14536820469204054</v>
      </c>
      <c r="C27" s="22">
        <f t="shared" ref="C27:E27" si="2">C5/C26</f>
        <v>0.14471615620302261</v>
      </c>
      <c r="D27" s="22">
        <f t="shared" si="2"/>
        <v>0.14057588619938052</v>
      </c>
      <c r="E27" s="22">
        <f t="shared" si="2"/>
        <v>0.13559982577199056</v>
      </c>
    </row>
    <row r="28" spans="1:5" ht="16.7" customHeight="1" x14ac:dyDescent="0.2">
      <c r="B28" s="22">
        <f>B6/B26</f>
        <v>5.7162095116592246E-2</v>
      </c>
      <c r="C28" s="22">
        <f t="shared" ref="C28:E28" si="3">C6/C26</f>
        <v>6.2035963875469058E-2</v>
      </c>
      <c r="D28" s="22">
        <f t="shared" si="3"/>
        <v>5.5902259951818287E-2</v>
      </c>
      <c r="E28" s="22">
        <f t="shared" si="3"/>
        <v>5.1890144655097316E-2</v>
      </c>
    </row>
    <row r="29" spans="1:5" ht="23.25" customHeight="1" x14ac:dyDescent="0.2">
      <c r="B29">
        <f>B15/B14</f>
        <v>0.17636937195296817</v>
      </c>
      <c r="C29">
        <f t="shared" ref="C29:E29" si="4">C15/C14</f>
        <v>-3.1189982330798185E-2</v>
      </c>
      <c r="D29">
        <f t="shared" si="4"/>
        <v>0.14448491640982536</v>
      </c>
      <c r="E29">
        <f t="shared" si="4"/>
        <v>0.23062519504837201</v>
      </c>
    </row>
    <row r="30" spans="1:5" ht="16.7" customHeight="1" x14ac:dyDescent="0.2"/>
    <row r="31" spans="1:5" ht="16.7" customHeight="1" x14ac:dyDescent="0.2"/>
    <row r="32" spans="1:5" ht="16.7" customHeight="1" x14ac:dyDescent="0.2"/>
    <row r="33" ht="16.7" customHeight="1" x14ac:dyDescent="0.2"/>
    <row r="34" ht="16.7" customHeight="1" x14ac:dyDescent="0.2"/>
    <row r="35" ht="16.7" customHeight="1" x14ac:dyDescent="0.2"/>
    <row r="36" ht="16.7" customHeight="1" x14ac:dyDescent="0.2"/>
    <row r="37" ht="16.7" customHeight="1" x14ac:dyDescent="0.2"/>
    <row r="38" ht="16.7" customHeight="1" x14ac:dyDescent="0.2"/>
    <row r="39" ht="16.7" customHeight="1" x14ac:dyDescent="0.2"/>
    <row r="40" ht="16.7" customHeight="1" x14ac:dyDescent="0.2"/>
    <row r="41" ht="16.7" customHeight="1" x14ac:dyDescent="0.2"/>
    <row r="42" ht="16.7" customHeight="1" x14ac:dyDescent="0.2"/>
    <row r="43" ht="16.7" customHeight="1" x14ac:dyDescent="0.2"/>
    <row r="44" ht="16.7" customHeight="1" x14ac:dyDescent="0.2"/>
    <row r="45" ht="16.7" customHeight="1" x14ac:dyDescent="0.2"/>
    <row r="46" ht="16.7" customHeight="1" x14ac:dyDescent="0.2"/>
    <row r="47" ht="16.7" customHeight="1" x14ac:dyDescent="0.2"/>
    <row r="48" ht="16.7" customHeight="1" x14ac:dyDescent="0.2"/>
    <row r="49" ht="16.7" customHeight="1" x14ac:dyDescent="0.2"/>
    <row r="50" ht="16.7" customHeight="1" x14ac:dyDescent="0.2"/>
    <row r="51" ht="16.7" customHeight="1" x14ac:dyDescent="0.2"/>
    <row r="52" ht="16.7" customHeight="1" x14ac:dyDescent="0.2"/>
    <row r="53" ht="16.7" customHeight="1" x14ac:dyDescent="0.2"/>
    <row r="54" ht="16.7" customHeight="1" x14ac:dyDescent="0.2"/>
    <row r="55" ht="16.7" customHeight="1" x14ac:dyDescent="0.2"/>
    <row r="56" ht="16.7" customHeight="1" x14ac:dyDescent="0.2"/>
    <row r="57" ht="16.7" customHeight="1" x14ac:dyDescent="0.2"/>
    <row r="58" ht="16.7" customHeight="1" x14ac:dyDescent="0.2"/>
    <row r="59" ht="16.7" customHeight="1" x14ac:dyDescent="0.2"/>
    <row r="60" ht="16.7" customHeight="1" x14ac:dyDescent="0.2"/>
    <row r="61" ht="16.7" customHeight="1" x14ac:dyDescent="0.2"/>
    <row r="62" ht="16.7" customHeight="1" x14ac:dyDescent="0.2"/>
    <row r="63" ht="16.7" customHeight="1" x14ac:dyDescent="0.2"/>
    <row r="64" ht="16.7" customHeight="1" x14ac:dyDescent="0.2"/>
    <row r="65" ht="16.7" customHeight="1" x14ac:dyDescent="0.2"/>
    <row r="66" ht="16.7" customHeight="1" x14ac:dyDescent="0.2"/>
    <row r="67" ht="16.7" customHeight="1" x14ac:dyDescent="0.2"/>
    <row r="68" ht="16.7" customHeight="1" x14ac:dyDescent="0.2"/>
    <row r="69" ht="16.7" customHeight="1" x14ac:dyDescent="0.2"/>
    <row r="70" ht="16.7" customHeight="1" x14ac:dyDescent="0.2"/>
    <row r="71" ht="16.7" customHeight="1" x14ac:dyDescent="0.2"/>
    <row r="72" ht="16.7" customHeight="1" x14ac:dyDescent="0.2"/>
    <row r="73" ht="16.7" customHeight="1" x14ac:dyDescent="0.2"/>
    <row r="74" ht="16.7" customHeight="1" x14ac:dyDescent="0.2"/>
  </sheetData>
  <pageMargins left="0.75" right="0.75" top="1" bottom="1" header="0.5" footer="0.5"/>
  <pageSetup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E208-DCF8-424C-8536-0377CE3359CD}">
  <dimension ref="A1:C17"/>
  <sheetViews>
    <sheetView tabSelected="1" workbookViewId="0">
      <selection activeCell="A20" sqref="A20"/>
    </sheetView>
  </sheetViews>
  <sheetFormatPr defaultRowHeight="12.75" x14ac:dyDescent="0.2"/>
  <cols>
    <col min="1" max="1" width="20.85546875" bestFit="1" customWidth="1"/>
    <col min="2" max="2" width="21.5703125" customWidth="1"/>
  </cols>
  <sheetData>
    <row r="1" spans="1:3" x14ac:dyDescent="0.2">
      <c r="A1" t="s">
        <v>53</v>
      </c>
      <c r="B1">
        <v>4000000</v>
      </c>
      <c r="C1">
        <v>4000000</v>
      </c>
    </row>
    <row r="2" spans="1:3" x14ac:dyDescent="0.2">
      <c r="A2" t="s">
        <v>54</v>
      </c>
      <c r="B2">
        <v>500</v>
      </c>
      <c r="C2">
        <v>500</v>
      </c>
    </row>
    <row r="3" spans="1:3" x14ac:dyDescent="0.2">
      <c r="A3" t="s">
        <v>55</v>
      </c>
      <c r="B3">
        <v>0.15</v>
      </c>
      <c r="C3">
        <v>0.14000000000000001</v>
      </c>
    </row>
    <row r="4" spans="1:3" x14ac:dyDescent="0.2">
      <c r="A4" t="s">
        <v>56</v>
      </c>
      <c r="B4">
        <v>0.06</v>
      </c>
      <c r="C4">
        <v>0.06</v>
      </c>
    </row>
    <row r="5" spans="1:3" x14ac:dyDescent="0.2">
      <c r="A5" t="s">
        <v>57</v>
      </c>
      <c r="B5">
        <v>15</v>
      </c>
      <c r="C5">
        <v>15</v>
      </c>
    </row>
    <row r="6" spans="1:3" x14ac:dyDescent="0.2">
      <c r="A6" t="s">
        <v>58</v>
      </c>
      <c r="B6">
        <f>B1*B2</f>
        <v>2000000000</v>
      </c>
      <c r="C6">
        <v>2000000000</v>
      </c>
    </row>
    <row r="7" spans="1:3" x14ac:dyDescent="0.2">
      <c r="A7" t="s">
        <v>59</v>
      </c>
      <c r="B7">
        <f>B6*B3</f>
        <v>300000000</v>
      </c>
      <c r="C7">
        <v>280000000</v>
      </c>
    </row>
    <row r="8" spans="1:3" x14ac:dyDescent="0.2">
      <c r="A8" t="s">
        <v>60</v>
      </c>
      <c r="B8">
        <f>B6*B4</f>
        <v>120000000</v>
      </c>
      <c r="C8">
        <v>120000000</v>
      </c>
    </row>
    <row r="9" spans="1:3" x14ac:dyDescent="0.2">
      <c r="A9" t="s">
        <v>61</v>
      </c>
      <c r="B9" s="52">
        <v>140000000</v>
      </c>
      <c r="C9">
        <v>140000000</v>
      </c>
    </row>
    <row r="11" spans="1:3" x14ac:dyDescent="0.2">
      <c r="A11" t="s">
        <v>63</v>
      </c>
      <c r="B11" s="52">
        <f>B9+B8</f>
        <v>260000000</v>
      </c>
    </row>
    <row r="12" spans="1:3" x14ac:dyDescent="0.2">
      <c r="A12" t="s">
        <v>64</v>
      </c>
      <c r="B12" s="52">
        <f>B11*(100+B5)/100</f>
        <v>299000000</v>
      </c>
    </row>
    <row r="13" spans="1:3" x14ac:dyDescent="0.2">
      <c r="A13" t="s">
        <v>65</v>
      </c>
      <c r="B13" s="18">
        <f>B9/B11</f>
        <v>0.53846153846153844</v>
      </c>
    </row>
    <row r="14" spans="1:3" x14ac:dyDescent="0.2">
      <c r="A14" t="s">
        <v>62</v>
      </c>
      <c r="B14" s="52">
        <f>(B9+B8)*(100+B5)/100-B7</f>
        <v>-1000000</v>
      </c>
    </row>
    <row r="17" spans="1:1" x14ac:dyDescent="0.2">
      <c r="A17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4574-818A-4EB5-AFF9-23ADDD143BFC}">
  <dimension ref="A1:F59"/>
  <sheetViews>
    <sheetView topLeftCell="A31" workbookViewId="0">
      <selection activeCell="B59" sqref="B59:E59"/>
    </sheetView>
  </sheetViews>
  <sheetFormatPr defaultRowHeight="12.75" x14ac:dyDescent="0.2"/>
  <cols>
    <col min="1" max="1" width="45.85546875" customWidth="1"/>
    <col min="2" max="6" width="11.42578125" bestFit="1" customWidth="1"/>
  </cols>
  <sheetData>
    <row r="1" spans="1:6" ht="23.25" x14ac:dyDescent="0.3">
      <c r="A1" s="23" t="s">
        <v>25</v>
      </c>
    </row>
    <row r="2" spans="1:6" ht="16.5" thickBot="1" x14ac:dyDescent="0.3">
      <c r="A2" s="24" t="s">
        <v>26</v>
      </c>
      <c r="B2" s="25">
        <v>2019</v>
      </c>
      <c r="C2" s="26">
        <v>2018</v>
      </c>
      <c r="D2" s="26">
        <v>2017</v>
      </c>
      <c r="E2" s="26">
        <v>2016</v>
      </c>
      <c r="F2" s="26">
        <f>E2-1</f>
        <v>2015</v>
      </c>
    </row>
    <row r="3" spans="1:6" ht="15.75" x14ac:dyDescent="0.25">
      <c r="A3" s="27" t="s">
        <v>27</v>
      </c>
      <c r="B3" s="12"/>
      <c r="C3" s="12"/>
      <c r="D3" s="12"/>
      <c r="E3" s="12"/>
      <c r="F3" s="12"/>
    </row>
    <row r="4" spans="1:6" ht="15.75" x14ac:dyDescent="0.25">
      <c r="A4" s="28" t="s">
        <v>28</v>
      </c>
      <c r="B4" s="29">
        <v>4499464</v>
      </c>
      <c r="C4" s="7">
        <v>4477508</v>
      </c>
      <c r="D4" s="7">
        <v>4447706</v>
      </c>
      <c r="E4" s="7">
        <v>4417340</v>
      </c>
      <c r="F4" s="7">
        <v>4393150</v>
      </c>
    </row>
    <row r="5" spans="1:6" ht="15.75" x14ac:dyDescent="0.25">
      <c r="A5" s="28" t="s">
        <v>29</v>
      </c>
      <c r="B5" s="29">
        <v>575254</v>
      </c>
      <c r="C5" s="7">
        <v>572313</v>
      </c>
      <c r="D5" s="7">
        <v>569222</v>
      </c>
      <c r="E5" s="7">
        <v>565222</v>
      </c>
      <c r="F5" s="7">
        <v>561475</v>
      </c>
    </row>
    <row r="6" spans="1:6" ht="15.75" x14ac:dyDescent="0.25">
      <c r="A6" s="28" t="s">
        <v>30</v>
      </c>
      <c r="B6" s="29">
        <v>9525</v>
      </c>
      <c r="C6" s="7">
        <v>10078</v>
      </c>
      <c r="D6" s="7">
        <v>10274</v>
      </c>
      <c r="E6" s="7">
        <v>10445</v>
      </c>
      <c r="F6" s="7">
        <v>10811</v>
      </c>
    </row>
    <row r="7" spans="1:6" ht="18.75" x14ac:dyDescent="0.25">
      <c r="A7" s="28" t="s">
        <v>31</v>
      </c>
      <c r="B7" s="29">
        <v>46012</v>
      </c>
      <c r="C7" s="7">
        <v>46059</v>
      </c>
      <c r="D7" s="7">
        <v>46410</v>
      </c>
      <c r="E7" s="7">
        <v>46133</v>
      </c>
      <c r="F7" s="7">
        <v>46436</v>
      </c>
    </row>
    <row r="8" spans="1:6" ht="15.75" x14ac:dyDescent="0.25">
      <c r="A8" s="28" t="s">
        <v>32</v>
      </c>
      <c r="B8" s="29">
        <v>20687</v>
      </c>
      <c r="C8" s="7">
        <v>20872</v>
      </c>
      <c r="D8" s="7">
        <v>21045</v>
      </c>
      <c r="E8" s="7">
        <v>21233</v>
      </c>
      <c r="F8" s="7">
        <v>21306</v>
      </c>
    </row>
    <row r="9" spans="1:6" ht="15.75" x14ac:dyDescent="0.25">
      <c r="A9" s="28" t="s">
        <v>33</v>
      </c>
      <c r="B9" s="29">
        <v>132</v>
      </c>
      <c r="C9" s="7">
        <v>131</v>
      </c>
      <c r="D9" s="7">
        <v>137</v>
      </c>
      <c r="E9" s="7">
        <v>133</v>
      </c>
      <c r="F9" s="7">
        <v>130</v>
      </c>
    </row>
    <row r="10" spans="1:6" ht="16.5" thickBot="1" x14ac:dyDescent="0.3">
      <c r="A10" s="24" t="s">
        <v>34</v>
      </c>
      <c r="B10" s="30">
        <v>24</v>
      </c>
      <c r="C10" s="31">
        <v>24</v>
      </c>
      <c r="D10" s="31">
        <v>24</v>
      </c>
      <c r="E10" s="31">
        <v>22</v>
      </c>
      <c r="F10" s="31">
        <v>22</v>
      </c>
    </row>
    <row r="11" spans="1:6" ht="16.5" thickBot="1" x14ac:dyDescent="0.3">
      <c r="A11" s="19" t="s">
        <v>35</v>
      </c>
      <c r="B11" s="32">
        <v>5151098</v>
      </c>
      <c r="C11" s="21">
        <v>5126985</v>
      </c>
      <c r="D11" s="21">
        <v>5094818</v>
      </c>
      <c r="E11" s="21">
        <f>SUM(E4:E10)</f>
        <v>5060528</v>
      </c>
      <c r="F11" s="21">
        <f>SUM(F4:F10)</f>
        <v>5033330</v>
      </c>
    </row>
    <row r="12" spans="1:6" ht="15.75" x14ac:dyDescent="0.25">
      <c r="A12" s="33" t="s">
        <v>36</v>
      </c>
      <c r="B12" s="34">
        <v>39308</v>
      </c>
      <c r="C12" s="35">
        <v>39633</v>
      </c>
      <c r="D12" s="35">
        <v>39621</v>
      </c>
      <c r="E12" s="35">
        <v>38076</v>
      </c>
      <c r="F12" s="35">
        <v>31653</v>
      </c>
    </row>
    <row r="13" spans="1:6" ht="15.75" x14ac:dyDescent="0.25">
      <c r="A13" s="48"/>
      <c r="B13" s="49"/>
      <c r="C13" s="50"/>
      <c r="D13" s="50"/>
      <c r="E13" s="50"/>
      <c r="F13" s="50"/>
    </row>
    <row r="14" spans="1:6" ht="21" thickBot="1" x14ac:dyDescent="0.35">
      <c r="A14" s="16" t="s">
        <v>48</v>
      </c>
    </row>
    <row r="15" spans="1:6" ht="31.5" x14ac:dyDescent="0.25">
      <c r="A15" s="27" t="s">
        <v>37</v>
      </c>
      <c r="B15" s="12"/>
      <c r="C15" s="12"/>
      <c r="D15" s="12"/>
      <c r="E15" s="13"/>
    </row>
    <row r="16" spans="1:6" ht="15.75" x14ac:dyDescent="0.25">
      <c r="A16" s="28" t="s">
        <v>28</v>
      </c>
      <c r="B16" s="6">
        <v>28985</v>
      </c>
      <c r="C16" s="7">
        <v>29865</v>
      </c>
      <c r="D16" s="7">
        <v>30221</v>
      </c>
      <c r="E16" s="14">
        <v>29579</v>
      </c>
    </row>
    <row r="17" spans="1:5" ht="15.75" x14ac:dyDescent="0.25">
      <c r="A17" s="28" t="s">
        <v>29</v>
      </c>
      <c r="B17" s="6">
        <v>41602</v>
      </c>
      <c r="C17" s="7">
        <v>42369</v>
      </c>
      <c r="D17" s="7">
        <v>42514</v>
      </c>
      <c r="E17" s="14">
        <v>42189</v>
      </c>
    </row>
    <row r="18" spans="1:5" ht="15.75" x14ac:dyDescent="0.25">
      <c r="A18" s="28" t="s">
        <v>30</v>
      </c>
      <c r="B18" s="6">
        <v>6442</v>
      </c>
      <c r="C18" s="7">
        <v>6786</v>
      </c>
      <c r="D18" s="7">
        <v>6659</v>
      </c>
      <c r="E18" s="14">
        <v>7162</v>
      </c>
    </row>
    <row r="19" spans="1:5" ht="15.75" x14ac:dyDescent="0.25">
      <c r="A19" s="28" t="s">
        <v>38</v>
      </c>
      <c r="B19" s="6">
        <v>4365</v>
      </c>
      <c r="C19" s="7">
        <v>4510</v>
      </c>
      <c r="D19" s="7">
        <v>4711</v>
      </c>
      <c r="E19" s="14">
        <v>4715</v>
      </c>
    </row>
    <row r="20" spans="1:5" ht="15.75" x14ac:dyDescent="0.25">
      <c r="A20" s="28" t="s">
        <v>39</v>
      </c>
      <c r="B20" s="6">
        <v>1541</v>
      </c>
      <c r="C20" s="7">
        <v>1745</v>
      </c>
      <c r="D20" s="7">
        <v>1498</v>
      </c>
      <c r="E20" s="14">
        <v>1803</v>
      </c>
    </row>
    <row r="21" spans="1:5" ht="16.5" thickBot="1" x14ac:dyDescent="0.3">
      <c r="A21" s="24" t="s">
        <v>40</v>
      </c>
      <c r="B21" s="36">
        <v>1719</v>
      </c>
      <c r="C21" s="31">
        <v>1867</v>
      </c>
      <c r="D21" s="31">
        <v>1568</v>
      </c>
      <c r="E21" s="14">
        <v>1794</v>
      </c>
    </row>
    <row r="22" spans="1:5" ht="17.25" thickTop="1" thickBot="1" x14ac:dyDescent="0.3">
      <c r="A22" s="19" t="s">
        <v>23</v>
      </c>
      <c r="B22" s="20">
        <v>84654</v>
      </c>
      <c r="C22" s="21">
        <v>87143</v>
      </c>
      <c r="D22" s="21">
        <v>87170</v>
      </c>
      <c r="E22" s="37">
        <f>SUM(E16:E21)</f>
        <v>87242</v>
      </c>
    </row>
    <row r="25" spans="1:5" ht="41.25" thickBot="1" x14ac:dyDescent="0.35">
      <c r="A25" s="16" t="s">
        <v>41</v>
      </c>
    </row>
    <row r="26" spans="1:5" ht="15.75" x14ac:dyDescent="0.25">
      <c r="A26" s="27" t="s">
        <v>42</v>
      </c>
      <c r="B26" s="12"/>
      <c r="C26" s="12"/>
      <c r="D26" s="12"/>
      <c r="E26" s="13"/>
    </row>
    <row r="27" spans="1:5" ht="15.75" x14ac:dyDescent="0.25">
      <c r="A27" s="28" t="s">
        <v>28</v>
      </c>
      <c r="B27" s="38">
        <v>4541</v>
      </c>
      <c r="C27" s="39">
        <v>5022</v>
      </c>
      <c r="D27" s="39">
        <v>4866</v>
      </c>
      <c r="E27" s="15">
        <v>4603</v>
      </c>
    </row>
    <row r="28" spans="1:5" ht="15.75" x14ac:dyDescent="0.25">
      <c r="A28" s="28" t="s">
        <v>29</v>
      </c>
      <c r="B28" s="6">
        <v>5035</v>
      </c>
      <c r="C28" s="7">
        <v>5471</v>
      </c>
      <c r="D28" s="7">
        <v>5271</v>
      </c>
      <c r="E28" s="14">
        <v>4886</v>
      </c>
    </row>
    <row r="29" spans="1:5" ht="15.75" x14ac:dyDescent="0.25">
      <c r="A29" s="28" t="s">
        <v>30</v>
      </c>
      <c r="B29" s="6">
        <v>505</v>
      </c>
      <c r="C29" s="7">
        <v>555</v>
      </c>
      <c r="D29" s="7">
        <v>524</v>
      </c>
      <c r="E29" s="14">
        <v>459</v>
      </c>
    </row>
    <row r="30" spans="1:5" ht="15.75" x14ac:dyDescent="0.25">
      <c r="A30" s="28" t="s">
        <v>38</v>
      </c>
      <c r="B30" s="6">
        <v>520</v>
      </c>
      <c r="C30" s="7">
        <v>569</v>
      </c>
      <c r="D30" s="7">
        <v>591</v>
      </c>
      <c r="E30" s="14">
        <v>566</v>
      </c>
    </row>
    <row r="31" spans="1:5" ht="15.75" x14ac:dyDescent="0.25">
      <c r="A31" s="28" t="s">
        <v>32</v>
      </c>
      <c r="B31" s="6">
        <v>182</v>
      </c>
      <c r="C31" s="7">
        <v>221</v>
      </c>
      <c r="D31" s="7">
        <v>190</v>
      </c>
      <c r="E31" s="14">
        <v>208</v>
      </c>
    </row>
    <row r="32" spans="1:5" ht="15.75" x14ac:dyDescent="0.25">
      <c r="A32" s="28" t="s">
        <v>43</v>
      </c>
      <c r="B32" s="6">
        <v>8</v>
      </c>
      <c r="C32" s="7">
        <v>12</v>
      </c>
      <c r="D32" s="7">
        <v>13</v>
      </c>
      <c r="E32" s="14">
        <v>11</v>
      </c>
    </row>
    <row r="33" spans="1:5" ht="16.5" thickBot="1" x14ac:dyDescent="0.3">
      <c r="A33" s="24" t="s">
        <v>40</v>
      </c>
      <c r="B33" s="36">
        <v>87</v>
      </c>
      <c r="C33" s="31">
        <v>70</v>
      </c>
      <c r="D33" s="31">
        <v>14</v>
      </c>
      <c r="E33" s="14">
        <v>36</v>
      </c>
    </row>
    <row r="34" spans="1:5" ht="16.5" thickTop="1" x14ac:dyDescent="0.2">
      <c r="A34" s="40" t="s">
        <v>44</v>
      </c>
      <c r="B34" s="41">
        <v>10878</v>
      </c>
      <c r="C34" s="42">
        <v>11920</v>
      </c>
      <c r="D34" s="42">
        <f>SUM(D27:D33)</f>
        <v>11469</v>
      </c>
      <c r="E34" s="46">
        <f>SUM(E27:E33)</f>
        <v>10769</v>
      </c>
    </row>
    <row r="35" spans="1:5" ht="15.75" x14ac:dyDescent="0.25">
      <c r="A35" s="28" t="s">
        <v>45</v>
      </c>
      <c r="B35" s="6">
        <v>859</v>
      </c>
      <c r="C35" s="7">
        <v>852</v>
      </c>
      <c r="D35" s="7">
        <v>824</v>
      </c>
      <c r="E35" s="14">
        <v>876</v>
      </c>
    </row>
    <row r="36" spans="1:5" ht="19.5" thickBot="1" x14ac:dyDescent="0.3">
      <c r="A36" s="24" t="s">
        <v>46</v>
      </c>
      <c r="B36" s="36">
        <v>569</v>
      </c>
      <c r="C36" s="31">
        <v>-161</v>
      </c>
      <c r="D36" s="31">
        <v>-39</v>
      </c>
      <c r="E36" s="14">
        <v>185</v>
      </c>
    </row>
    <row r="37" spans="1:5" ht="20.25" thickTop="1" thickBot="1" x14ac:dyDescent="0.25">
      <c r="A37" s="43" t="s">
        <v>47</v>
      </c>
      <c r="B37" s="44">
        <v>12306</v>
      </c>
      <c r="C37" s="45">
        <v>12611</v>
      </c>
      <c r="D37" s="45">
        <f>SUM(D34:D36)</f>
        <v>12254</v>
      </c>
      <c r="E37" s="47">
        <f>SUM(E34:E36)</f>
        <v>11830</v>
      </c>
    </row>
    <row r="40" spans="1:5" x14ac:dyDescent="0.2">
      <c r="A40" t="s">
        <v>49</v>
      </c>
    </row>
    <row r="41" spans="1:5" ht="15" x14ac:dyDescent="0.2">
      <c r="A41" s="28" t="s">
        <v>28</v>
      </c>
      <c r="B41">
        <f>1000000*B16/B4</f>
        <v>6441.878410406217</v>
      </c>
      <c r="C41">
        <f t="shared" ref="C41:E41" si="0">1000000*C16/C4</f>
        <v>6670.0048330455247</v>
      </c>
      <c r="D41">
        <f t="shared" si="0"/>
        <v>6794.7386810189346</v>
      </c>
      <c r="E41">
        <f t="shared" si="0"/>
        <v>6696.111234362761</v>
      </c>
    </row>
    <row r="42" spans="1:5" ht="15" x14ac:dyDescent="0.2">
      <c r="A42" s="28" t="s">
        <v>29</v>
      </c>
      <c r="B42">
        <f t="shared" ref="B42:E44" si="1">1000000*B17/B5</f>
        <v>72319.358057484176</v>
      </c>
      <c r="C42">
        <f t="shared" si="1"/>
        <v>74031.168259326631</v>
      </c>
      <c r="D42">
        <f t="shared" si="1"/>
        <v>74687.907354248426</v>
      </c>
      <c r="E42">
        <f t="shared" si="1"/>
        <v>74641.468308027645</v>
      </c>
    </row>
    <row r="43" spans="1:5" ht="15" x14ac:dyDescent="0.2">
      <c r="A43" s="28" t="s">
        <v>30</v>
      </c>
      <c r="B43">
        <f t="shared" si="1"/>
        <v>676325.45931758534</v>
      </c>
      <c r="C43">
        <f t="shared" si="1"/>
        <v>673347.88648541376</v>
      </c>
      <c r="D43">
        <f t="shared" si="1"/>
        <v>648140.93829083117</v>
      </c>
      <c r="E43">
        <f t="shared" si="1"/>
        <v>685686.93154619436</v>
      </c>
    </row>
    <row r="44" spans="1:5" ht="18" x14ac:dyDescent="0.2">
      <c r="A44" s="28" t="s">
        <v>31</v>
      </c>
      <c r="B44">
        <f t="shared" si="1"/>
        <v>94866.556550465102</v>
      </c>
      <c r="C44">
        <f t="shared" si="1"/>
        <v>97917.887926355324</v>
      </c>
      <c r="D44">
        <f t="shared" si="1"/>
        <v>101508.29562594269</v>
      </c>
      <c r="E44">
        <f t="shared" si="1"/>
        <v>102204.49569722325</v>
      </c>
    </row>
    <row r="45" spans="1:5" ht="15" x14ac:dyDescent="0.2">
      <c r="A45" s="28" t="s">
        <v>51</v>
      </c>
      <c r="B45">
        <f>B22*1000000/B11</f>
        <v>16434.166074883451</v>
      </c>
      <c r="C45">
        <f t="shared" ref="C45:E45" si="2">C22*1000000/C11</f>
        <v>16996.928994330978</v>
      </c>
      <c r="D45">
        <f t="shared" si="2"/>
        <v>17109.541498832736</v>
      </c>
      <c r="E45">
        <f t="shared" si="2"/>
        <v>17239.703050748856</v>
      </c>
    </row>
    <row r="47" spans="1:5" x14ac:dyDescent="0.2">
      <c r="A47" t="s">
        <v>50</v>
      </c>
    </row>
    <row r="48" spans="1:5" ht="15" x14ac:dyDescent="0.2">
      <c r="A48" s="28" t="s">
        <v>28</v>
      </c>
      <c r="B48">
        <f>B41/12</f>
        <v>536.82320086718471</v>
      </c>
      <c r="C48">
        <f t="shared" ref="C48:E48" si="3">C41/12</f>
        <v>555.83373608712702</v>
      </c>
      <c r="D48">
        <f t="shared" si="3"/>
        <v>566.22822341824451</v>
      </c>
      <c r="E48">
        <f t="shared" si="3"/>
        <v>558.00926953023009</v>
      </c>
    </row>
    <row r="49" spans="1:5" ht="15" x14ac:dyDescent="0.2">
      <c r="A49" s="28" t="s">
        <v>29</v>
      </c>
      <c r="B49">
        <f t="shared" ref="B49:E49" si="4">B42/12</f>
        <v>6026.6131714570147</v>
      </c>
      <c r="C49">
        <f t="shared" si="4"/>
        <v>6169.2640216105528</v>
      </c>
      <c r="D49">
        <f t="shared" si="4"/>
        <v>6223.9922795207021</v>
      </c>
      <c r="E49">
        <f t="shared" si="4"/>
        <v>6220.1223590023037</v>
      </c>
    </row>
    <row r="50" spans="1:5" ht="15" x14ac:dyDescent="0.2">
      <c r="A50" s="28" t="s">
        <v>30</v>
      </c>
      <c r="B50">
        <f t="shared" ref="B50:E50" si="5">B43/12</f>
        <v>56360.454943132114</v>
      </c>
      <c r="C50">
        <f t="shared" si="5"/>
        <v>56112.32387378448</v>
      </c>
      <c r="D50">
        <f t="shared" si="5"/>
        <v>54011.744857569262</v>
      </c>
      <c r="E50">
        <f t="shared" si="5"/>
        <v>57140.577628849533</v>
      </c>
    </row>
    <row r="51" spans="1:5" ht="18" x14ac:dyDescent="0.2">
      <c r="A51" s="28" t="s">
        <v>31</v>
      </c>
      <c r="B51">
        <f t="shared" ref="B51:E52" si="6">B44/12</f>
        <v>7905.5463792054252</v>
      </c>
      <c r="C51">
        <f t="shared" si="6"/>
        <v>8159.823993862944</v>
      </c>
      <c r="D51">
        <f t="shared" si="6"/>
        <v>8459.0246354952233</v>
      </c>
      <c r="E51">
        <f t="shared" si="6"/>
        <v>8517.0413081019378</v>
      </c>
    </row>
    <row r="52" spans="1:5" ht="15" x14ac:dyDescent="0.2">
      <c r="A52" s="28" t="s">
        <v>51</v>
      </c>
      <c r="B52">
        <f t="shared" si="6"/>
        <v>1369.513839573621</v>
      </c>
      <c r="C52">
        <f t="shared" si="6"/>
        <v>1416.4107495275814</v>
      </c>
      <c r="D52">
        <f t="shared" si="6"/>
        <v>1425.795124902728</v>
      </c>
      <c r="E52">
        <f t="shared" si="6"/>
        <v>1436.6419208957379</v>
      </c>
    </row>
    <row r="54" spans="1:5" ht="15" x14ac:dyDescent="0.2">
      <c r="A54" s="28" t="s">
        <v>52</v>
      </c>
    </row>
    <row r="55" spans="1:5" ht="15" x14ac:dyDescent="0.2">
      <c r="A55" s="28" t="s">
        <v>28</v>
      </c>
      <c r="B55" s="18">
        <f>B27/B16</f>
        <v>0.15666724167672935</v>
      </c>
      <c r="C55" s="18">
        <f t="shared" ref="C55:E55" si="7">C27/C16</f>
        <v>0.16815670517327977</v>
      </c>
      <c r="D55" s="18">
        <f t="shared" si="7"/>
        <v>0.16101386453128619</v>
      </c>
      <c r="E55" s="18">
        <f t="shared" si="7"/>
        <v>0.15561716082355725</v>
      </c>
    </row>
    <row r="56" spans="1:5" ht="15" x14ac:dyDescent="0.2">
      <c r="A56" s="28" t="s">
        <v>29</v>
      </c>
      <c r="B56" s="18">
        <f t="shared" ref="B56:E56" si="8">B28/B17</f>
        <v>0.12102783520023076</v>
      </c>
      <c r="C56" s="18">
        <f t="shared" si="8"/>
        <v>0.12912742807241143</v>
      </c>
      <c r="D56" s="18">
        <f t="shared" si="8"/>
        <v>0.1239826880556993</v>
      </c>
      <c r="E56" s="18">
        <f t="shared" si="8"/>
        <v>0.11581217852994856</v>
      </c>
    </row>
    <row r="57" spans="1:5" ht="15" x14ac:dyDescent="0.2">
      <c r="A57" s="28" t="s">
        <v>30</v>
      </c>
      <c r="B57" s="18">
        <f t="shared" ref="B57:E57" si="9">B29/B18</f>
        <v>7.8391803787643585E-2</v>
      </c>
      <c r="C57" s="18">
        <f t="shared" si="9"/>
        <v>8.1786030061892126E-2</v>
      </c>
      <c r="D57" s="18">
        <f t="shared" si="9"/>
        <v>7.8690494068178407E-2</v>
      </c>
      <c r="E57" s="18">
        <f t="shared" si="9"/>
        <v>6.4088243507400167E-2</v>
      </c>
    </row>
    <row r="58" spans="1:5" ht="18" x14ac:dyDescent="0.2">
      <c r="A58" s="28" t="s">
        <v>31</v>
      </c>
      <c r="B58" s="18">
        <f t="shared" ref="B58:E58" si="10">B30/B19</f>
        <v>0.11912943871706758</v>
      </c>
      <c r="C58" s="18">
        <f t="shared" si="10"/>
        <v>0.1261640798226164</v>
      </c>
      <c r="D58" s="18">
        <f t="shared" si="10"/>
        <v>0.12545107195924432</v>
      </c>
      <c r="E58" s="18">
        <f t="shared" si="10"/>
        <v>0.1200424178154825</v>
      </c>
    </row>
    <row r="59" spans="1:5" ht="15" x14ac:dyDescent="0.2">
      <c r="A59" s="28" t="s">
        <v>51</v>
      </c>
      <c r="B59" s="51">
        <f>B37/B22</f>
        <v>0.14536820469204054</v>
      </c>
      <c r="C59" s="51">
        <f t="shared" ref="C59:E59" si="11">C37/C22</f>
        <v>0.14471615620302261</v>
      </c>
      <c r="D59" s="51">
        <f t="shared" si="11"/>
        <v>0.14057588619938052</v>
      </c>
      <c r="E59" s="51">
        <f t="shared" si="11"/>
        <v>0.13559982577199056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10 - Results of Operations &amp; Co</vt:lpstr>
      <vt:lpstr>Sheet3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SM</cp:lastModifiedBy>
  <dcterms:created xsi:type="dcterms:W3CDTF">2021-02-16T08:41:15Z</dcterms:created>
  <dcterms:modified xsi:type="dcterms:W3CDTF">2021-02-16T12:32:49Z</dcterms:modified>
</cp:coreProperties>
</file>