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api-6-semestre\docs\management\Burndown\"/>
    </mc:Choice>
  </mc:AlternateContent>
  <xr:revisionPtr revIDLastSave="0" documentId="13_ncr:1_{AB5F4CFA-E31E-4E12-B793-E3515A79CC2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mpo" sheetId="3" r:id="rId1"/>
    <sheet name="Sprint 0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15" i="2" l="1"/>
  <c r="M13" i="2"/>
  <c r="B8" i="3"/>
  <c r="C8" i="3" s="1"/>
  <c r="B6" i="3"/>
  <c r="C6" i="3" s="1"/>
  <c r="B5" i="3"/>
  <c r="B7" i="3" s="1"/>
  <c r="C7" i="3" s="1"/>
  <c r="C4" i="3"/>
  <c r="C5" i="3" l="1"/>
  <c r="B15" i="2" l="1"/>
  <c r="B20" i="2" s="1"/>
  <c r="G6" i="2" l="1"/>
  <c r="F11" i="2"/>
  <c r="E6" i="2"/>
  <c r="D13" i="2"/>
  <c r="C13" i="2" l="1"/>
  <c r="C7" i="2"/>
  <c r="B18" i="2" l="1"/>
  <c r="B7" i="2"/>
  <c r="B5" i="2"/>
  <c r="B6" i="2"/>
  <c r="B8" i="2"/>
  <c r="B9" i="2"/>
  <c r="B10" i="2"/>
  <c r="B11" i="2"/>
  <c r="B12" i="2"/>
  <c r="B13" i="2"/>
  <c r="B4" i="2"/>
  <c r="C14" i="2" l="1"/>
  <c r="D14" i="2" s="1"/>
  <c r="E14" i="2" s="1"/>
  <c r="F14" i="2" s="1"/>
  <c r="G14" i="2" s="1"/>
  <c r="H14" i="2" s="1"/>
  <c r="I14" i="2" s="1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C15" i="2"/>
  <c r="D15" i="2" s="1"/>
  <c r="E15" i="2" s="1"/>
  <c r="F15" i="2" s="1"/>
  <c r="G15" i="2" s="1"/>
  <c r="H15" i="2" s="1"/>
  <c r="I15" i="2" s="1"/>
  <c r="J15" i="2" s="1"/>
  <c r="K15" i="2" s="1"/>
  <c r="L15" i="2" s="1"/>
  <c r="M15" i="2" s="1"/>
  <c r="N15" i="2" s="1"/>
  <c r="O15" i="2" s="1"/>
  <c r="Q15" i="2" s="1"/>
  <c r="R15" i="2" s="1"/>
  <c r="S15" i="2" s="1"/>
  <c r="T15" i="2" s="1"/>
  <c r="U15" i="2" s="1"/>
  <c r="V15" i="2" s="1"/>
  <c r="W15" i="2" s="1"/>
  <c r="B14" i="2"/>
</calcChain>
</file>

<file path=xl/sharedStrings.xml><?xml version="1.0" encoding="utf-8"?>
<sst xmlns="http://schemas.openxmlformats.org/spreadsheetml/2006/main" count="48" uniqueCount="48">
  <si>
    <t>Atividades</t>
  </si>
  <si>
    <t>Dias</t>
  </si>
  <si>
    <t>Mock-ups</t>
  </si>
  <si>
    <t>Dev. Front-End</t>
  </si>
  <si>
    <t>Dev. Back-End</t>
  </si>
  <si>
    <t>Testes</t>
  </si>
  <si>
    <t>Banco de dados</t>
  </si>
  <si>
    <t>Backlog</t>
  </si>
  <si>
    <t>Burndown</t>
  </si>
  <si>
    <t>Readme</t>
  </si>
  <si>
    <t>Reuniões</t>
  </si>
  <si>
    <t>Outros  (guias, estudo, organização etc)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</si>
  <si>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</si>
  <si>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</si>
  <si>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</si>
  <si>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</si>
  <si>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</si>
  <si>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</si>
  <si>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</si>
  <si>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</si>
  <si>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</si>
  <si>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</si>
  <si>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</si>
  <si>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</si>
  <si>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</si>
  <si>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</si>
  <si>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</si>
  <si>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</si>
  <si>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</si>
  <si>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</si>
  <si>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</si>
  <si>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</si>
  <si>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</si>
  <si>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Total de horas</t>
  </si>
  <si>
    <t>Horas estimadas</t>
  </si>
  <si>
    <t>Horas reais</t>
  </si>
  <si>
    <t>Dias da sprint</t>
  </si>
  <si>
    <t>Média de horas por dia</t>
  </si>
  <si>
    <t>Preço por hora</t>
  </si>
  <si>
    <t>Quantidade de integrantes</t>
  </si>
  <si>
    <t>Tempo diário</t>
  </si>
  <si>
    <t>Quantidade de dias</t>
  </si>
  <si>
    <t>Total horas sprint</t>
  </si>
  <si>
    <t>Total custo sprint</t>
  </si>
  <si>
    <t>Total horas projeto</t>
  </si>
  <si>
    <t>Total custo projeto</t>
  </si>
  <si>
    <t>Equipe</t>
  </si>
  <si>
    <t>Integrante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</si>
</sst>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8"/>
      <name val="Arial"/>
      <family val="2"/>
    </font>
    <font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7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Burndown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0'!$C$2:$W$3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0'!$C$14:$W$14</c:f>
              <c:numCache>
                <c:formatCode>General</c:formatCode>
                <c:ptCount val="21"/>
                <c:pt idx="0">
                  <c:v>133.25</c:v>
                </c:pt>
                <c:pt idx="1">
                  <c:v>128.25</c:v>
                </c:pt>
                <c:pt idx="2">
                  <c:v>124.62</c:v>
                </c:pt>
                <c:pt idx="3">
                  <c:v>122.29</c:v>
                </c:pt>
                <c:pt idx="4">
                  <c:v>114.29</c:v>
                </c:pt>
                <c:pt idx="5">
                  <c:v>98.29</c:v>
                </c:pt>
                <c:pt idx="6">
                  <c:v>91.29</c:v>
                </c:pt>
                <c:pt idx="7">
                  <c:v>90.79</c:v>
                </c:pt>
                <c:pt idx="8">
                  <c:v>79.790000000000006</c:v>
                </c:pt>
                <c:pt idx="9">
                  <c:v>79.790000000000006</c:v>
                </c:pt>
                <c:pt idx="10">
                  <c:v>75.98</c:v>
                </c:pt>
                <c:pt idx="11">
                  <c:v>75.98</c:v>
                </c:pt>
                <c:pt idx="12">
                  <c:v>42.290000000000006</c:v>
                </c:pt>
                <c:pt idx="13">
                  <c:v>30.860000000000007</c:v>
                </c:pt>
                <c:pt idx="14">
                  <c:v>22.260000000000005</c:v>
                </c:pt>
                <c:pt idx="15">
                  <c:v>18.260000000000005</c:v>
                </c:pt>
                <c:pt idx="16">
                  <c:v>18.260000000000005</c:v>
                </c:pt>
                <c:pt idx="17">
                  <c:v>18.260000000000005</c:v>
                </c:pt>
                <c:pt idx="18">
                  <c:v>18.260000000000005</c:v>
                </c:pt>
                <c:pt idx="19">
                  <c:v>18.260000000000005</c:v>
                </c:pt>
                <c:pt idx="20">
                  <c:v>18.260000000000005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0B-49C5-8FA6-216D256F23DD}"/>
            </c:ext>
          </c:extLst>
        </c:ser>
        <c:ser>
          <c:idx val="1"/>
          <c:order val="1"/>
          <c:tx>
            <c:v>Ideal</c:v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'Sprint 0'!$C$2:$W$3</c:f>
              <c:multiLvlStrCache>
                <c:ptCount val="21"/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</c:lvl>
                <c:lvl>
                  <c:pt idx="0">
                    <c:v>29/08</c:v>
                  </c:pt>
                  <c:pt idx="1">
                    <c:v>30/08</c:v>
                  </c:pt>
                  <c:pt idx="2">
                    <c:v>31/08</c:v>
                  </c:pt>
                  <c:pt idx="3">
                    <c:v>01/09</c:v>
                  </c:pt>
                  <c:pt idx="4">
                    <c:v>02/09</c:v>
                  </c:pt>
                  <c:pt idx="5">
                    <c:v>03/09</c:v>
                  </c:pt>
                  <c:pt idx="6">
                    <c:v>04/09</c:v>
                  </c:pt>
                  <c:pt idx="7">
                    <c:v>05/09</c:v>
                  </c:pt>
                  <c:pt idx="8">
                    <c:v>06/09</c:v>
                  </c:pt>
                  <c:pt idx="9">
                    <c:v>07/09</c:v>
                  </c:pt>
                  <c:pt idx="10">
                    <c:v>08/09</c:v>
                  </c:pt>
                  <c:pt idx="11">
                    <c:v>09/09</c:v>
                  </c:pt>
                  <c:pt idx="12">
                    <c:v>10/09</c:v>
                  </c:pt>
                  <c:pt idx="13">
                    <c:v>11/09</c:v>
                  </c:pt>
                  <c:pt idx="14">
                    <c:v>12/09</c:v>
                  </c:pt>
                  <c:pt idx="15">
                    <c:v>13/09</c:v>
                  </c:pt>
                  <c:pt idx="16">
                    <c:v>14/09</c:v>
                  </c:pt>
                  <c:pt idx="17">
                    <c:v>15/09</c:v>
                  </c:pt>
                  <c:pt idx="18">
                    <c:v>16/09</c:v>
                  </c:pt>
                  <c:pt idx="19">
                    <c:v>17/09</c:v>
                  </c:pt>
                  <c:pt idx="20">
                    <c:v>18/09</c:v>
                  </c:pt>
                </c:lvl>
              </c:multiLvlStrCache>
            </c:multiLvlStrRef>
          </c:cat>
          <c:val>
            <c:numRef>
              <c:f>'Sprint 0'!$C$15:$W$15</c:f>
              <c:numCache>
                <c:formatCode>General</c:formatCode>
                <c:ptCount val="21"/>
                <c:pt idx="0">
                  <c:v>142.85714285714286</c:v>
                </c:pt>
                <c:pt idx="1">
                  <c:v>135.71428571428572</c:v>
                </c:pt>
                <c:pt idx="2">
                  <c:v>128.57142857142858</c:v>
                </c:pt>
                <c:pt idx="3">
                  <c:v>121.42857142857144</c:v>
                </c:pt>
                <c:pt idx="4">
                  <c:v>114.28571428571431</c:v>
                </c:pt>
                <c:pt idx="5">
                  <c:v>107.14285714285717</c:v>
                </c:pt>
                <c:pt idx="6">
                  <c:v>100.00000000000003</c:v>
                </c:pt>
                <c:pt idx="7">
                  <c:v>92.85714285714289</c:v>
                </c:pt>
                <c:pt idx="8">
                  <c:v>85.714285714285751</c:v>
                </c:pt>
                <c:pt idx="9">
                  <c:v>78.571428571428612</c:v>
                </c:pt>
                <c:pt idx="10">
                  <c:v>71.428571428571473</c:v>
                </c:pt>
                <c:pt idx="11">
                  <c:v>64.285714285714334</c:v>
                </c:pt>
                <c:pt idx="12">
                  <c:v>57.142857142857189</c:v>
                </c:pt>
                <c:pt idx="13">
                  <c:v>70.000000000000043</c:v>
                </c:pt>
                <c:pt idx="14">
                  <c:v>62.857142857142897</c:v>
                </c:pt>
                <c:pt idx="15">
                  <c:v>55.714285714285751</c:v>
                </c:pt>
                <c:pt idx="16">
                  <c:v>48.571428571428605</c:v>
                </c:pt>
                <c:pt idx="17">
                  <c:v>41.428571428571459</c:v>
                </c:pt>
                <c:pt idx="18">
                  <c:v>34.285714285714313</c:v>
                </c:pt>
                <c:pt idx="19">
                  <c:v>27.142857142857171</c:v>
                </c:pt>
                <c:pt idx="20">
                  <c:v>20.000000000000028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0B-49C5-8FA6-216D256F2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2041440"/>
        <c:axId val="1762034784"/>
      </c:lineChart>
      <c:catAx>
        <c:axId val="1762041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>
                    <a:solidFill>
                      <a:schemeClr val="tx2"/>
                    </a:solidFill>
                  </a:rPr>
                  <a:t>Dias da Sprint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34784"/>
        <c:crosses val="autoZero"/>
        <c:auto val="1"/>
        <c:lblAlgn val="ctr"/>
        <c:lblOffset val="100"/>
        <c:noMultiLvlLbl val="0"/>
      </c:catAx>
      <c:valAx>
        <c:axId val="1762034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Quantidade de</a:t>
                </a:r>
                <a:r>
                  <a:rPr lang="en-US" b="1" baseline="0"/>
                  <a:t> esforço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2041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tx2"/>
          </a:solidFill>
        </a:defRPr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160413</xdr:colOff>
      <xdr:row>15</xdr:row>
      <xdr:rowOff>123825</xdr:rowOff>
    </xdr:from>
    <xdr:to>
      <xdr:col>16</xdr:col>
      <xdr:colOff>485775</xdr:colOff>
      <xdr:row>44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912B40D-BC60-4309-A450-3A647962AA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3CFB-FAFD-448D-BA08-3C7BDBA6E633}">
  <dimension ref="A1:C9"/>
  <sheetViews>
    <sheetView workbookViewId="0">
      <selection activeCell="B4" sqref="B4"/>
    </sheetView>
  </sheetViews>
  <sheetFormatPr defaultRowHeight="12.75" x14ac:dyDescent="0.2"/>
  <cols>
    <col min="1" max="1" width="25.140625" customWidth="1"/>
  </cols>
  <sheetData>
    <row r="1" spans="1:3" x14ac:dyDescent="0.2">
      <c r="A1" s="12"/>
      <c r="B1" s="12" t="s">
        <v>46</v>
      </c>
      <c r="C1" s="12" t="s">
        <v>47</v>
      </c>
    </row>
    <row r="2" spans="1:3" x14ac:dyDescent="0.2">
      <c r="A2" s="12" t="s">
        <v>38</v>
      </c>
      <c r="B2" s="12">
        <v>50</v>
      </c>
      <c r="C2" s="12"/>
    </row>
    <row r="3" spans="1:3" x14ac:dyDescent="0.2">
      <c r="A3" s="12" t="s">
        <v>39</v>
      </c>
      <c r="B3" s="12">
        <v>7</v>
      </c>
      <c r="C3" s="12"/>
    </row>
    <row r="4" spans="1:3" x14ac:dyDescent="0.2">
      <c r="A4" s="15" t="s">
        <v>42</v>
      </c>
      <c r="B4" s="15">
        <v>150</v>
      </c>
      <c r="C4" s="12">
        <f>B4/7</f>
        <v>21.428571428571427</v>
      </c>
    </row>
    <row r="5" spans="1:3" x14ac:dyDescent="0.2">
      <c r="A5" s="12" t="s">
        <v>43</v>
      </c>
      <c r="B5" s="12">
        <f>B2*B4</f>
        <v>7500</v>
      </c>
      <c r="C5" s="12">
        <f>B5/7</f>
        <v>1071.4285714285713</v>
      </c>
    </row>
    <row r="6" spans="1:3" x14ac:dyDescent="0.2">
      <c r="A6" s="12" t="s">
        <v>44</v>
      </c>
      <c r="B6" s="12">
        <f>B4*4</f>
        <v>600</v>
      </c>
      <c r="C6" s="12">
        <f>B6/7</f>
        <v>85.714285714285708</v>
      </c>
    </row>
    <row r="7" spans="1:3" x14ac:dyDescent="0.2">
      <c r="A7" s="12" t="s">
        <v>45</v>
      </c>
      <c r="B7" s="12">
        <f>B5*4</f>
        <v>30000</v>
      </c>
      <c r="C7" s="12">
        <f>B7/7</f>
        <v>4285.7142857142853</v>
      </c>
    </row>
    <row r="8" spans="1:3" x14ac:dyDescent="0.2">
      <c r="A8" s="12" t="s">
        <v>40</v>
      </c>
      <c r="B8" s="12">
        <f>B4/B9</f>
        <v>7.1428571428571432</v>
      </c>
      <c r="C8" s="12">
        <f>B8/7</f>
        <v>1.0204081632653061</v>
      </c>
    </row>
    <row r="9" spans="1:3" x14ac:dyDescent="0.2">
      <c r="A9" s="12" t="s">
        <v>41</v>
      </c>
      <c r="B9" s="12">
        <v>21</v>
      </c>
      <c r="C9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BA60-9604-4D54-BDB3-BA720851CBCD}">
  <sheetPr codeName="Planilha1"/>
  <dimension ref="A1:W20"/>
  <sheetViews>
    <sheetView tabSelected="1" topLeftCell="A5" zoomScaleNormal="100" workbookViewId="0">
      <pane xSplit="1" topLeftCell="B1" activePane="topRight" state="frozen"/>
      <selection pane="topRight" activeCell="C33" sqref="C33"/>
    </sheetView>
  </sheetViews>
  <sheetFormatPr defaultRowHeight="12.75" x14ac:dyDescent="0.2"/>
  <cols>
    <col min="1" max="1" width="40.28515625" customWidth="1"/>
    <col min="2" max="2" width="14.85546875" customWidth="1"/>
    <col min="4" max="4" width="13" customWidth="1"/>
    <col min="7" max="7" width="5.85546875" customWidth="1"/>
    <col min="23" max="23" width="9.140625" customWidth="1"/>
  </cols>
  <sheetData>
    <row r="1" spans="1:23" x14ac:dyDescent="0.2">
      <c r="A1" s="17" t="s">
        <v>0</v>
      </c>
      <c r="B1" s="17" t="s">
        <v>33</v>
      </c>
      <c r="C1" s="16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</row>
    <row r="2" spans="1:23" x14ac:dyDescent="0.2">
      <c r="A2" s="17"/>
      <c r="B2" s="17"/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31</v>
      </c>
      <c r="W2" s="1" t="s">
        <v>32</v>
      </c>
    </row>
    <row r="3" spans="1:23" x14ac:dyDescent="0.2">
      <c r="A3" s="17"/>
      <c r="B3" s="17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</row>
    <row r="4" spans="1:23" x14ac:dyDescent="0.2">
      <c r="A4" s="6" t="s">
        <v>2</v>
      </c>
      <c r="B4" s="3">
        <f>SUM(C4:W4)</f>
        <v>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">
      <c r="A5" s="6" t="s">
        <v>3</v>
      </c>
      <c r="B5" s="3">
        <f t="shared" ref="B5:B13" si="0">SUM(C5:W5)</f>
        <v>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">
      <c r="A6" s="6" t="s">
        <v>4</v>
      </c>
      <c r="B6" s="3">
        <f t="shared" si="0"/>
        <v>50.77</v>
      </c>
      <c r="C6" s="3"/>
      <c r="D6" s="3"/>
      <c r="E6" s="3">
        <f>0.3+3.33</f>
        <v>3.63</v>
      </c>
      <c r="F6" s="3"/>
      <c r="G6" s="3">
        <f>4</f>
        <v>4</v>
      </c>
      <c r="H6" s="3"/>
      <c r="I6" s="3">
        <v>7</v>
      </c>
      <c r="J6" s="3">
        <v>0.5</v>
      </c>
      <c r="K6" s="3"/>
      <c r="L6" s="3"/>
      <c r="M6" s="3"/>
      <c r="N6" s="3"/>
      <c r="O6" s="3">
        <v>11.61</v>
      </c>
      <c r="P6" s="3">
        <v>11.43</v>
      </c>
      <c r="Q6" s="3">
        <v>8.6</v>
      </c>
      <c r="R6" s="3">
        <v>4</v>
      </c>
      <c r="S6" s="3"/>
      <c r="T6" s="3"/>
      <c r="U6" s="3"/>
      <c r="V6" s="3"/>
      <c r="W6" s="3"/>
    </row>
    <row r="7" spans="1:23" x14ac:dyDescent="0.2">
      <c r="A7" s="6" t="s">
        <v>5</v>
      </c>
      <c r="B7" s="3">
        <f t="shared" si="0"/>
        <v>1</v>
      </c>
      <c r="C7" s="3">
        <f>0.5+0.5</f>
        <v>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">
      <c r="A8" s="6" t="s">
        <v>6</v>
      </c>
      <c r="B8" s="3">
        <f t="shared" si="0"/>
        <v>0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">
      <c r="A9" s="6" t="s">
        <v>7</v>
      </c>
      <c r="B9" s="3">
        <f t="shared" si="0"/>
        <v>0.25</v>
      </c>
      <c r="C9" s="3">
        <v>0.25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">
      <c r="A10" s="6" t="s">
        <v>8</v>
      </c>
      <c r="B10" s="3">
        <f t="shared" si="0"/>
        <v>4</v>
      </c>
      <c r="C10" s="3"/>
      <c r="D10" s="3">
        <v>4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">
      <c r="A11" s="6" t="s">
        <v>9</v>
      </c>
      <c r="B11" s="3">
        <f t="shared" si="0"/>
        <v>2.33</v>
      </c>
      <c r="C11" s="3"/>
      <c r="D11" s="3"/>
      <c r="E11" s="3"/>
      <c r="F11" s="3">
        <f>2.33</f>
        <v>2.33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A12" s="6" t="s">
        <v>10</v>
      </c>
      <c r="B12" s="3">
        <f t="shared" si="0"/>
        <v>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x14ac:dyDescent="0.2">
      <c r="A13" s="6" t="s">
        <v>11</v>
      </c>
      <c r="B13" s="3">
        <f t="shared" si="0"/>
        <v>73.39</v>
      </c>
      <c r="C13" s="3">
        <f>1.5+14 +N("Obs.: 14 horas por conta do que foi gastado de horas no final de semana")</f>
        <v>15.5</v>
      </c>
      <c r="D13" s="3">
        <f>1 + N("Obs.: rodar o projeto")</f>
        <v>1</v>
      </c>
      <c r="E13" s="3"/>
      <c r="F13" s="3"/>
      <c r="G13" s="3">
        <v>4</v>
      </c>
      <c r="H13" s="3">
        <v>16</v>
      </c>
      <c r="I13" s="3"/>
      <c r="J13" s="3"/>
      <c r="K13" s="3">
        <v>11</v>
      </c>
      <c r="L13" s="3"/>
      <c r="M13" s="3">
        <f>3.81</f>
        <v>3.81</v>
      </c>
      <c r="N13" s="3"/>
      <c r="O13" s="3">
        <v>22.08</v>
      </c>
      <c r="P13" s="3"/>
      <c r="Q13" s="3"/>
      <c r="R13" s="3"/>
      <c r="S13" s="3"/>
      <c r="T13" s="3"/>
      <c r="U13" s="3"/>
      <c r="V13" s="3"/>
      <c r="W13" s="3"/>
    </row>
    <row r="14" spans="1:23" x14ac:dyDescent="0.2">
      <c r="A14" s="7" t="s">
        <v>35</v>
      </c>
      <c r="B14" s="5">
        <f>B15</f>
        <v>150</v>
      </c>
      <c r="C14" s="3">
        <f>B15-SUM(C4:C13)</f>
        <v>133.25</v>
      </c>
      <c r="D14" s="3">
        <f>C14-SUM(D4:D13)</f>
        <v>128.25</v>
      </c>
      <c r="E14" s="3">
        <f t="shared" ref="E14:W14" si="1">D14-SUM(E4:E13)</f>
        <v>124.62</v>
      </c>
      <c r="F14" s="3">
        <f t="shared" si="1"/>
        <v>122.29</v>
      </c>
      <c r="G14" s="3">
        <f t="shared" si="1"/>
        <v>114.29</v>
      </c>
      <c r="H14" s="3">
        <f t="shared" si="1"/>
        <v>98.29</v>
      </c>
      <c r="I14" s="3">
        <f t="shared" si="1"/>
        <v>91.29</v>
      </c>
      <c r="J14" s="3">
        <f t="shared" si="1"/>
        <v>90.79</v>
      </c>
      <c r="K14" s="3">
        <f t="shared" si="1"/>
        <v>79.790000000000006</v>
      </c>
      <c r="L14" s="3">
        <f t="shared" si="1"/>
        <v>79.790000000000006</v>
      </c>
      <c r="M14" s="3">
        <f t="shared" si="1"/>
        <v>75.98</v>
      </c>
      <c r="N14" s="3">
        <f t="shared" si="1"/>
        <v>75.98</v>
      </c>
      <c r="O14" s="3">
        <f t="shared" si="1"/>
        <v>42.290000000000006</v>
      </c>
      <c r="P14" s="3">
        <f t="shared" si="1"/>
        <v>30.860000000000007</v>
      </c>
      <c r="Q14" s="3">
        <f t="shared" si="1"/>
        <v>22.260000000000005</v>
      </c>
      <c r="R14" s="3">
        <f t="shared" si="1"/>
        <v>18.260000000000005</v>
      </c>
      <c r="S14" s="3">
        <f t="shared" si="1"/>
        <v>18.260000000000005</v>
      </c>
      <c r="T14" s="3">
        <f t="shared" si="1"/>
        <v>18.260000000000005</v>
      </c>
      <c r="U14" s="3">
        <f t="shared" si="1"/>
        <v>18.260000000000005</v>
      </c>
      <c r="V14" s="3">
        <f t="shared" si="1"/>
        <v>18.260000000000005</v>
      </c>
      <c r="W14" s="3">
        <f t="shared" si="1"/>
        <v>18.260000000000005</v>
      </c>
    </row>
    <row r="15" spans="1:23" x14ac:dyDescent="0.2">
      <c r="A15" s="7" t="s">
        <v>34</v>
      </c>
      <c r="B15" s="10">
        <f>Tempo!B4</f>
        <v>150</v>
      </c>
      <c r="C15" s="3">
        <f>B15-B20</f>
        <v>142.85714285714286</v>
      </c>
      <c r="D15" s="3">
        <f>C15-B20</f>
        <v>135.71428571428572</v>
      </c>
      <c r="E15" s="3">
        <f>D15-B20</f>
        <v>128.57142857142858</v>
      </c>
      <c r="F15" s="3">
        <f>E15-B20</f>
        <v>121.42857142857144</v>
      </c>
      <c r="G15" s="3">
        <f>F15-B20</f>
        <v>114.28571428571431</v>
      </c>
      <c r="H15" s="3">
        <f>G15-B20</f>
        <v>107.14285714285717</v>
      </c>
      <c r="I15" s="3">
        <f>H15-B20</f>
        <v>100.00000000000003</v>
      </c>
      <c r="J15" s="3">
        <f>I15-B20</f>
        <v>92.85714285714289</v>
      </c>
      <c r="K15" s="3">
        <f>J15-B20</f>
        <v>85.714285714285751</v>
      </c>
      <c r="L15" s="3">
        <f>K15-B20</f>
        <v>78.571428571428612</v>
      </c>
      <c r="M15" s="3">
        <f>L15-B20</f>
        <v>71.428571428571473</v>
      </c>
      <c r="N15" s="3">
        <f>M15-B20</f>
        <v>64.285714285714334</v>
      </c>
      <c r="O15" s="3">
        <f>N15-B20</f>
        <v>57.142857142857189</v>
      </c>
      <c r="P15" s="3">
        <f>(O15-B20) + 20</f>
        <v>70.000000000000043</v>
      </c>
      <c r="Q15" s="3">
        <f>P15-B20</f>
        <v>62.857142857142897</v>
      </c>
      <c r="R15" s="3">
        <f>Q15-B20</f>
        <v>55.714285714285751</v>
      </c>
      <c r="S15" s="3">
        <f>R15-B20</f>
        <v>48.571428571428605</v>
      </c>
      <c r="T15" s="3">
        <f>S15-B20</f>
        <v>41.428571428571459</v>
      </c>
      <c r="U15" s="3">
        <f>T15-B20</f>
        <v>34.285714285714313</v>
      </c>
      <c r="V15" s="3">
        <f>U15-B20</f>
        <v>27.142857142857171</v>
      </c>
      <c r="W15" s="3">
        <f>IF(V15-B20&lt;0,0,V15-B20)</f>
        <v>20.000000000000028</v>
      </c>
    </row>
    <row r="17" spans="1:4" x14ac:dyDescent="0.2">
      <c r="A17" s="14"/>
      <c r="B17" s="13"/>
      <c r="C17" s="13"/>
      <c r="D17" s="11"/>
    </row>
    <row r="18" spans="1:4" x14ac:dyDescent="0.2">
      <c r="A18" s="8" t="s">
        <v>36</v>
      </c>
      <c r="B18" s="12">
        <f>COUNTA(C3:W3)</f>
        <v>21</v>
      </c>
      <c r="C18" s="13"/>
      <c r="D18" s="11"/>
    </row>
    <row r="20" spans="1:4" x14ac:dyDescent="0.2">
      <c r="A20" s="8" t="s">
        <v>37</v>
      </c>
      <c r="B20" s="9">
        <f>B15/B18</f>
        <v>7.1428571428571432</v>
      </c>
    </row>
  </sheetData>
  <mergeCells count="3">
    <mergeCell ref="C1:W1"/>
    <mergeCell ref="A1:A3"/>
    <mergeCell ref="B1:B3"/>
  </mergeCells>
  <phoneticPr fontId="1" type="noConversion"/>
  <pageMargins left="0.511811024" right="0.511811024" top="0.78740157499999996" bottom="0.78740157499999996" header="0.31496062000000002" footer="0.31496062000000002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Tempo</vt:lpstr>
      <vt:lpstr>Sprint 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Bárbara Port</dc:creator>
  <cp:keywords/>
  <dc:description/>
  <cp:lastModifiedBy>Bárbara Port</cp:lastModifiedBy>
  <cp:revision/>
  <dcterms:created xsi:type="dcterms:W3CDTF">2021-09-08T11:12:23Z</dcterms:created>
  <dcterms:modified xsi:type="dcterms:W3CDTF">2022-09-15T22:54:33Z</dcterms:modified>
  <cp:category/>
  <cp:contentStatus/>
</cp:coreProperties>
</file>