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api-6-semestre\docs\Burndown\"/>
    </mc:Choice>
  </mc:AlternateContent>
  <xr:revisionPtr revIDLastSave="0" documentId="13_ncr:1_{9DAA5180-A67D-4618-94BB-506D0A6770DE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Tempo" sheetId="3" r:id="rId1"/>
    <sheet name="Sprint 1" sheetId="2" r:id="rId2"/>
    <sheet name="Sprint 2" sheetId="6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6" l="1"/>
  <c r="C14" i="6" s="1"/>
  <c r="D14" i="6" s="1"/>
  <c r="E14" i="6" s="1"/>
  <c r="F14" i="6" s="1"/>
  <c r="G14" i="6" s="1"/>
  <c r="H14" i="6" s="1"/>
  <c r="I14" i="6" s="1"/>
  <c r="J14" i="6" s="1"/>
  <c r="K14" i="6" s="1"/>
  <c r="L14" i="6" s="1"/>
  <c r="M14" i="6" s="1"/>
  <c r="N14" i="6" s="1"/>
  <c r="O14" i="6" s="1"/>
  <c r="P14" i="6" s="1"/>
  <c r="Q14" i="6" s="1"/>
  <c r="R14" i="6" s="1"/>
  <c r="S14" i="6" s="1"/>
  <c r="T14" i="6" s="1"/>
  <c r="U14" i="6" s="1"/>
  <c r="V14" i="6" s="1"/>
  <c r="W14" i="6" s="1"/>
  <c r="F8" i="3"/>
  <c r="G8" i="3" s="1"/>
  <c r="F6" i="3"/>
  <c r="G6" i="3" s="1"/>
  <c r="F5" i="3"/>
  <c r="F7" i="3" s="1"/>
  <c r="G7" i="3" s="1"/>
  <c r="G4" i="3"/>
  <c r="B18" i="6"/>
  <c r="B13" i="6"/>
  <c r="B12" i="6"/>
  <c r="B11" i="6"/>
  <c r="B10" i="6"/>
  <c r="B9" i="6"/>
  <c r="B8" i="6"/>
  <c r="B7" i="6"/>
  <c r="B6" i="6"/>
  <c r="B5" i="6"/>
  <c r="B4" i="6"/>
  <c r="M13" i="2"/>
  <c r="B8" i="3"/>
  <c r="C8" i="3" s="1"/>
  <c r="B6" i="3"/>
  <c r="C6" i="3" s="1"/>
  <c r="B5" i="3"/>
  <c r="B7" i="3" s="1"/>
  <c r="C7" i="3" s="1"/>
  <c r="C4" i="3"/>
  <c r="B20" i="6" l="1"/>
  <c r="C15" i="6" s="1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G5" i="3"/>
  <c r="B14" i="6"/>
  <c r="C5" i="3"/>
  <c r="U15" i="6" l="1"/>
  <c r="V15" i="6" s="1"/>
  <c r="W15" i="6" s="1"/>
  <c r="B15" i="2"/>
  <c r="B20" i="2" s="1"/>
  <c r="G6" i="2" l="1"/>
  <c r="F11" i="2"/>
  <c r="E6" i="2"/>
  <c r="D13" i="2"/>
  <c r="C13" i="2" l="1"/>
  <c r="C7" i="2"/>
  <c r="B18" i="2" l="1"/>
  <c r="B7" i="2"/>
  <c r="B5" i="2"/>
  <c r="B6" i="2"/>
  <c r="B8" i="2"/>
  <c r="B9" i="2"/>
  <c r="B10" i="2"/>
  <c r="B11" i="2"/>
  <c r="B12" i="2"/>
  <c r="B13" i="2"/>
  <c r="B4" i="2"/>
  <c r="C14" i="2" l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B14" i="2"/>
  <c r="M15" i="2" l="1"/>
  <c r="N15" i="2" s="1"/>
  <c r="O15" i="2" s="1"/>
  <c r="P15" i="2" s="1"/>
  <c r="Q15" i="2" s="1"/>
  <c r="R15" i="2" s="1"/>
  <c r="S15" i="2" s="1"/>
  <c r="T15" i="2" s="1"/>
  <c r="U15" i="2" s="1"/>
  <c r="V15" i="2" l="1"/>
  <c r="W15" i="2" s="1"/>
</calcChain>
</file>

<file path=xl/sharedStrings.xml><?xml version="1.0" encoding="utf-8"?>
<sst xmlns="http://schemas.openxmlformats.org/spreadsheetml/2006/main" count="97" uniqueCount="70">
  <si>
    <t>Atividades</t>
  </si>
  <si>
    <t>Dias</t>
  </si>
  <si>
    <t>Mock-ups</t>
  </si>
  <si>
    <t>Dev. Front-End</t>
  </si>
  <si>
    <t>Dev. Back-End</t>
  </si>
  <si>
    <t>Testes</t>
  </si>
  <si>
    <t>Banco de dados</t>
  </si>
  <si>
    <t>Backlog</t>
  </si>
  <si>
    <t>Burndown</t>
  </si>
  <si>
    <t>Readme</t>
  </si>
  <si>
    <t>Reuniões</t>
  </si>
  <si>
    <t>Outros  (guias, estudo, organização etc)</t>
  </si>
  <si>
    <t>29/08</t>
  </si>
  <si>
    <t>30/08</t>
  </si>
  <si>
    <t>31/08</t>
  </si>
  <si>
    <t>01/09</t>
  </si>
  <si>
    <t>02/09</t>
  </si>
  <si>
    <t>03/09</t>
  </si>
  <si>
    <t>04/09</t>
  </si>
  <si>
    <t>05/09</t>
  </si>
  <si>
    <t>06/09</t>
  </si>
  <si>
    <t>07/09</t>
  </si>
  <si>
    <t>08/09</t>
  </si>
  <si>
    <t>09/09</t>
  </si>
  <si>
    <t>10/09</t>
  </si>
  <si>
    <t>11/09</t>
  </si>
  <si>
    <t>12/09</t>
  </si>
  <si>
    <t>13/09</t>
  </si>
  <si>
    <t>14/09</t>
  </si>
  <si>
    <t>15/09</t>
  </si>
  <si>
    <t>16/09</t>
  </si>
  <si>
    <t>17/09</t>
  </si>
  <si>
    <t>18/09</t>
  </si>
  <si>
    <t>Total de horas</t>
  </si>
  <si>
    <t>Horas estimadas</t>
  </si>
  <si>
    <t>Horas reais</t>
  </si>
  <si>
    <t>Dias da sprint</t>
  </si>
  <si>
    <t>Média de horas por dia</t>
  </si>
  <si>
    <t>Preço por hora</t>
  </si>
  <si>
    <t>Quantidade de integrantes</t>
  </si>
  <si>
    <t>Tempo diário</t>
  </si>
  <si>
    <t>Quantidade de dias</t>
  </si>
  <si>
    <t>Total horas sprint</t>
  </si>
  <si>
    <t>Total custo sprint</t>
  </si>
  <si>
    <t>Total horas projeto</t>
  </si>
  <si>
    <t>Total custo projeto</t>
  </si>
  <si>
    <t>Equipe</t>
  </si>
  <si>
    <t>Integrante</t>
  </si>
  <si>
    <t>19/09</t>
  </si>
  <si>
    <t>20/09</t>
  </si>
  <si>
    <t>21/09</t>
  </si>
  <si>
    <t>22/09</t>
  </si>
  <si>
    <t>23/09</t>
  </si>
  <si>
    <t>24/09</t>
  </si>
  <si>
    <t>25/09</t>
  </si>
  <si>
    <t>26/09</t>
  </si>
  <si>
    <t>27/09</t>
  </si>
  <si>
    <t>28/09</t>
  </si>
  <si>
    <t>29/09</t>
  </si>
  <si>
    <t>30/09</t>
  </si>
  <si>
    <t>01/10</t>
  </si>
  <si>
    <t>02/10</t>
  </si>
  <si>
    <t>03/10</t>
  </si>
  <si>
    <t>04/10</t>
  </si>
  <si>
    <t>05/10</t>
  </si>
  <si>
    <t>06/10</t>
  </si>
  <si>
    <t>07/10</t>
  </si>
  <si>
    <t>08/10</t>
  </si>
  <si>
    <t>09/10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</si>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</sst>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7" borderId="1" xfId="0" applyFill="1" applyBorder="1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1'!$C$14:$W$14</c:f>
              <c:numCache>
                <c:formatCode>General</c:formatCode>
                <c:ptCount val="21"/>
                <c:pt idx="0">
                  <c:v>143.25</c:v>
                </c:pt>
                <c:pt idx="1">
                  <c:v>138.25</c:v>
                </c:pt>
                <c:pt idx="2">
                  <c:v>134.62</c:v>
                </c:pt>
                <c:pt idx="3">
                  <c:v>132.29</c:v>
                </c:pt>
                <c:pt idx="4">
                  <c:v>124.28999999999999</c:v>
                </c:pt>
                <c:pt idx="5">
                  <c:v>108.28999999999999</c:v>
                </c:pt>
                <c:pt idx="6">
                  <c:v>101.28999999999999</c:v>
                </c:pt>
                <c:pt idx="7">
                  <c:v>100.78999999999999</c:v>
                </c:pt>
                <c:pt idx="8">
                  <c:v>89.789999999999992</c:v>
                </c:pt>
                <c:pt idx="9">
                  <c:v>89.789999999999992</c:v>
                </c:pt>
                <c:pt idx="10">
                  <c:v>85.97999999999999</c:v>
                </c:pt>
                <c:pt idx="11">
                  <c:v>85.97999999999999</c:v>
                </c:pt>
                <c:pt idx="12">
                  <c:v>52.289999999999992</c:v>
                </c:pt>
                <c:pt idx="13">
                  <c:v>40.859999999999992</c:v>
                </c:pt>
                <c:pt idx="14">
                  <c:v>32.259999999999991</c:v>
                </c:pt>
                <c:pt idx="15">
                  <c:v>28.259999999999991</c:v>
                </c:pt>
                <c:pt idx="16">
                  <c:v>28.259999999999991</c:v>
                </c:pt>
                <c:pt idx="17">
                  <c:v>26.259999999999991</c:v>
                </c:pt>
                <c:pt idx="18">
                  <c:v>19.759999999999991</c:v>
                </c:pt>
                <c:pt idx="19">
                  <c:v>13.259999999999991</c:v>
                </c:pt>
                <c:pt idx="20">
                  <c:v>6.7599999999999909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B-49C5-8FA6-216D256F23DD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1'!$C$15:$W$15</c:f>
              <c:numCache>
                <c:formatCode>General</c:formatCode>
                <c:ptCount val="21"/>
                <c:pt idx="0">
                  <c:v>152.38095238095238</c:v>
                </c:pt>
                <c:pt idx="1">
                  <c:v>144.76190476190476</c:v>
                </c:pt>
                <c:pt idx="2">
                  <c:v>137.14285714285714</c:v>
                </c:pt>
                <c:pt idx="3">
                  <c:v>129.52380952380952</c:v>
                </c:pt>
                <c:pt idx="4">
                  <c:v>121.9047619047619</c:v>
                </c:pt>
                <c:pt idx="5">
                  <c:v>114.28571428571428</c:v>
                </c:pt>
                <c:pt idx="6">
                  <c:v>106.66666666666666</c:v>
                </c:pt>
                <c:pt idx="7">
                  <c:v>99.047619047619037</c:v>
                </c:pt>
                <c:pt idx="8">
                  <c:v>91.428571428571416</c:v>
                </c:pt>
                <c:pt idx="9">
                  <c:v>83.809523809523796</c:v>
                </c:pt>
                <c:pt idx="10">
                  <c:v>76.190476190476176</c:v>
                </c:pt>
                <c:pt idx="11">
                  <c:v>68.571428571428555</c:v>
                </c:pt>
                <c:pt idx="12">
                  <c:v>60.952380952380935</c:v>
                </c:pt>
                <c:pt idx="13">
                  <c:v>53.333333333333314</c:v>
                </c:pt>
                <c:pt idx="14">
                  <c:v>45.714285714285694</c:v>
                </c:pt>
                <c:pt idx="15">
                  <c:v>38.095238095238074</c:v>
                </c:pt>
                <c:pt idx="16">
                  <c:v>30.476190476190453</c:v>
                </c:pt>
                <c:pt idx="17">
                  <c:v>22.857142857142833</c:v>
                </c:pt>
                <c:pt idx="18">
                  <c:v>25.238095238095212</c:v>
                </c:pt>
                <c:pt idx="19">
                  <c:v>17.619047619047592</c:v>
                </c:pt>
                <c:pt idx="20">
                  <c:v>9.9999999999999734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B-49C5-8FA6-216D256F2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2'!$C$14:$W$14</c:f>
              <c:numCache>
                <c:formatCode>General</c:formatCode>
                <c:ptCount val="21"/>
                <c:pt idx="0">
                  <c:v>135.82</c:v>
                </c:pt>
                <c:pt idx="1">
                  <c:v>129.69</c:v>
                </c:pt>
                <c:pt idx="2">
                  <c:v>122.69</c:v>
                </c:pt>
                <c:pt idx="3">
                  <c:v>119.59</c:v>
                </c:pt>
                <c:pt idx="4">
                  <c:v>115.25</c:v>
                </c:pt>
                <c:pt idx="5">
                  <c:v>110.21</c:v>
                </c:pt>
                <c:pt idx="6">
                  <c:v>109.91</c:v>
                </c:pt>
                <c:pt idx="7">
                  <c:v>107</c:v>
                </c:pt>
                <c:pt idx="8">
                  <c:v>106</c:v>
                </c:pt>
                <c:pt idx="9">
                  <c:v>104.27</c:v>
                </c:pt>
                <c:pt idx="10">
                  <c:v>103.94</c:v>
                </c:pt>
                <c:pt idx="11">
                  <c:v>103.94</c:v>
                </c:pt>
                <c:pt idx="12">
                  <c:v>103.94</c:v>
                </c:pt>
                <c:pt idx="13">
                  <c:v>103.94</c:v>
                </c:pt>
                <c:pt idx="14">
                  <c:v>103.94</c:v>
                </c:pt>
                <c:pt idx="15">
                  <c:v>103.94</c:v>
                </c:pt>
                <c:pt idx="16">
                  <c:v>103.94</c:v>
                </c:pt>
                <c:pt idx="17">
                  <c:v>103.94</c:v>
                </c:pt>
                <c:pt idx="18">
                  <c:v>103.94</c:v>
                </c:pt>
                <c:pt idx="19">
                  <c:v>103.94</c:v>
                </c:pt>
                <c:pt idx="20">
                  <c:v>103.94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8-4E62-92E0-DD3A7A958ADA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2'!$C$15:$W$15</c:f>
              <c:numCache>
                <c:formatCode>General</c:formatCode>
                <c:ptCount val="21"/>
                <c:pt idx="0">
                  <c:v>133.33333333333334</c:v>
                </c:pt>
                <c:pt idx="1">
                  <c:v>126.66666666666667</c:v>
                </c:pt>
                <c:pt idx="2">
                  <c:v>120</c:v>
                </c:pt>
                <c:pt idx="3">
                  <c:v>113.33333333333333</c:v>
                </c:pt>
                <c:pt idx="4">
                  <c:v>106.66666666666666</c:v>
                </c:pt>
                <c:pt idx="5">
                  <c:v>99.999999999999986</c:v>
                </c:pt>
                <c:pt idx="6">
                  <c:v>93.333333333333314</c:v>
                </c:pt>
                <c:pt idx="7">
                  <c:v>86.666666666666643</c:v>
                </c:pt>
                <c:pt idx="8">
                  <c:v>79.999999999999972</c:v>
                </c:pt>
                <c:pt idx="9">
                  <c:v>73.3333333333333</c:v>
                </c:pt>
                <c:pt idx="10">
                  <c:v>66.666666666666629</c:v>
                </c:pt>
                <c:pt idx="11">
                  <c:v>59.999999999999964</c:v>
                </c:pt>
                <c:pt idx="12">
                  <c:v>53.3333333333333</c:v>
                </c:pt>
                <c:pt idx="13">
                  <c:v>46.666666666666636</c:v>
                </c:pt>
                <c:pt idx="14">
                  <c:v>39.999999999999972</c:v>
                </c:pt>
                <c:pt idx="15">
                  <c:v>33.333333333333307</c:v>
                </c:pt>
                <c:pt idx="16">
                  <c:v>26.666666666666639</c:v>
                </c:pt>
                <c:pt idx="17">
                  <c:v>19.999999999999972</c:v>
                </c:pt>
                <c:pt idx="18">
                  <c:v>13.333333333333304</c:v>
                </c:pt>
                <c:pt idx="19">
                  <c:v>6.6666666666666368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8-4E62-92E0-DD3A7A958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217563</xdr:colOff>
      <xdr:row>15</xdr:row>
      <xdr:rowOff>152400</xdr:rowOff>
    </xdr:from>
    <xdr:to>
      <xdr:col>16</xdr:col>
      <xdr:colOff>542925</xdr:colOff>
      <xdr:row>44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12B40D-BC60-4309-A450-3A647962A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116710</xdr:colOff>
      <xdr:row>15</xdr:row>
      <xdr:rowOff>129988</xdr:rowOff>
    </xdr:from>
    <xdr:to>
      <xdr:col>16</xdr:col>
      <xdr:colOff>442072</xdr:colOff>
      <xdr:row>44</xdr:row>
      <xdr:rowOff>82363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384D09-DB17-413E-89C5-6C48CF626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3CFB-FAFD-448D-BA08-3C7BDBA6E633}">
  <dimension ref="A1:G9"/>
  <sheetViews>
    <sheetView workbookViewId="0">
      <selection activeCell="F5" sqref="F5"/>
    </sheetView>
  </sheetViews>
  <sheetFormatPr defaultRowHeight="12.75" x14ac:dyDescent="0.2"/>
  <cols>
    <col min="1" max="1" width="25.140625" customWidth="1"/>
  </cols>
  <sheetData>
    <row r="1" spans="1:7" x14ac:dyDescent="0.2">
      <c r="A1" s="12"/>
      <c r="B1" s="12" t="s">
        <v>46</v>
      </c>
      <c r="C1" s="12" t="s">
        <v>47</v>
      </c>
      <c r="E1" s="12"/>
      <c r="F1" s="12" t="s">
        <v>46</v>
      </c>
      <c r="G1" s="12" t="s">
        <v>47</v>
      </c>
    </row>
    <row r="2" spans="1:7" x14ac:dyDescent="0.2">
      <c r="A2" s="12" t="s">
        <v>38</v>
      </c>
      <c r="B2" s="12">
        <v>50</v>
      </c>
      <c r="C2" s="12"/>
      <c r="E2" s="12" t="s">
        <v>38</v>
      </c>
      <c r="F2" s="12">
        <v>50</v>
      </c>
      <c r="G2" s="12"/>
    </row>
    <row r="3" spans="1:7" x14ac:dyDescent="0.2">
      <c r="A3" s="12" t="s">
        <v>39</v>
      </c>
      <c r="B3" s="12">
        <v>7</v>
      </c>
      <c r="C3" s="12"/>
      <c r="E3" s="12" t="s">
        <v>39</v>
      </c>
      <c r="F3" s="12">
        <v>7</v>
      </c>
      <c r="G3" s="12"/>
    </row>
    <row r="4" spans="1:7" x14ac:dyDescent="0.2">
      <c r="A4" s="15" t="s">
        <v>42</v>
      </c>
      <c r="B4" s="15">
        <v>160</v>
      </c>
      <c r="C4" s="12">
        <f>B4/7</f>
        <v>22.857142857142858</v>
      </c>
      <c r="E4" s="15" t="s">
        <v>42</v>
      </c>
      <c r="F4" s="15">
        <v>140</v>
      </c>
      <c r="G4" s="12">
        <f>F4/7</f>
        <v>20</v>
      </c>
    </row>
    <row r="5" spans="1:7" x14ac:dyDescent="0.2">
      <c r="A5" s="12" t="s">
        <v>43</v>
      </c>
      <c r="B5" s="12">
        <f>B2*B4</f>
        <v>8000</v>
      </c>
      <c r="C5" s="12">
        <f>B5/7</f>
        <v>1142.8571428571429</v>
      </c>
      <c r="E5" s="12" t="s">
        <v>43</v>
      </c>
      <c r="F5" s="12">
        <f>F2*F4</f>
        <v>7000</v>
      </c>
      <c r="G5" s="12">
        <f>F5/7</f>
        <v>1000</v>
      </c>
    </row>
    <row r="6" spans="1:7" x14ac:dyDescent="0.2">
      <c r="A6" s="12" t="s">
        <v>44</v>
      </c>
      <c r="B6" s="12">
        <f>B4*4</f>
        <v>640</v>
      </c>
      <c r="C6" s="12">
        <f>B6/7</f>
        <v>91.428571428571431</v>
      </c>
      <c r="E6" s="12" t="s">
        <v>44</v>
      </c>
      <c r="F6" s="12">
        <f>F4*4</f>
        <v>560</v>
      </c>
      <c r="G6" s="12">
        <f>F6/7</f>
        <v>80</v>
      </c>
    </row>
    <row r="7" spans="1:7" x14ac:dyDescent="0.2">
      <c r="A7" s="12" t="s">
        <v>45</v>
      </c>
      <c r="B7" s="12">
        <f>B5*4</f>
        <v>32000</v>
      </c>
      <c r="C7" s="12">
        <f>B7/7</f>
        <v>4571.4285714285716</v>
      </c>
      <c r="E7" s="12" t="s">
        <v>45</v>
      </c>
      <c r="F7" s="12">
        <f>F5*4</f>
        <v>28000</v>
      </c>
      <c r="G7" s="12">
        <f>F7/7</f>
        <v>4000</v>
      </c>
    </row>
    <row r="8" spans="1:7" x14ac:dyDescent="0.2">
      <c r="A8" s="12" t="s">
        <v>40</v>
      </c>
      <c r="B8" s="12">
        <f>B4/B9</f>
        <v>7.6190476190476186</v>
      </c>
      <c r="C8" s="12">
        <f>B8/7</f>
        <v>1.0884353741496597</v>
      </c>
      <c r="E8" s="12" t="s">
        <v>40</v>
      </c>
      <c r="F8" s="12">
        <f>F4/F9</f>
        <v>6.666666666666667</v>
      </c>
      <c r="G8" s="12">
        <f>F8/7</f>
        <v>0.95238095238095244</v>
      </c>
    </row>
    <row r="9" spans="1:7" x14ac:dyDescent="0.2">
      <c r="A9" s="12" t="s">
        <v>41</v>
      </c>
      <c r="B9" s="12">
        <v>21</v>
      </c>
      <c r="C9" s="12"/>
      <c r="E9" s="12" t="s">
        <v>41</v>
      </c>
      <c r="F9" s="12">
        <v>21</v>
      </c>
      <c r="G9" s="1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BA60-9604-4D54-BDB3-BA720851CBCD}">
  <sheetPr codeName="Planilha1"/>
  <dimension ref="A1:W35"/>
  <sheetViews>
    <sheetView zoomScale="85" zoomScaleNormal="85" workbookViewId="0">
      <pane xSplit="1" topLeftCell="B1" activePane="topRight" state="frozen"/>
      <selection pane="topRight" activeCell="T30" sqref="T30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70.27000000000001</v>
      </c>
      <c r="C6" s="3"/>
      <c r="D6" s="3"/>
      <c r="E6" s="3">
        <f>0.3+3.33</f>
        <v>3.63</v>
      </c>
      <c r="F6" s="3"/>
      <c r="G6" s="3">
        <f>4</f>
        <v>4</v>
      </c>
      <c r="H6" s="3"/>
      <c r="I6" s="3">
        <v>7</v>
      </c>
      <c r="J6" s="3">
        <v>0.5</v>
      </c>
      <c r="K6" s="3"/>
      <c r="L6" s="3"/>
      <c r="M6" s="3"/>
      <c r="N6" s="3"/>
      <c r="O6" s="3">
        <v>11.61</v>
      </c>
      <c r="P6" s="3">
        <v>11.43</v>
      </c>
      <c r="Q6" s="3">
        <v>8.6</v>
      </c>
      <c r="R6" s="3">
        <v>4</v>
      </c>
      <c r="S6" s="3"/>
      <c r="T6" s="3"/>
      <c r="U6" s="3">
        <v>6.5</v>
      </c>
      <c r="V6" s="3">
        <v>6.5</v>
      </c>
      <c r="W6" s="3">
        <v>6.5</v>
      </c>
    </row>
    <row r="7" spans="1:23" x14ac:dyDescent="0.2">
      <c r="A7" s="6" t="s">
        <v>5</v>
      </c>
      <c r="B7" s="3">
        <f t="shared" si="0"/>
        <v>1</v>
      </c>
      <c r="C7" s="3">
        <f>0.5+0.5</f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0.25</v>
      </c>
      <c r="C9" s="3">
        <v>0.25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4</v>
      </c>
      <c r="C10" s="3"/>
      <c r="D10" s="3">
        <v>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4.33</v>
      </c>
      <c r="C11" s="3"/>
      <c r="D11" s="3"/>
      <c r="E11" s="3"/>
      <c r="F11" s="3">
        <f>2.33</f>
        <v>2.33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>
        <v>2</v>
      </c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73.39</v>
      </c>
      <c r="C13" s="3">
        <f>1.5+14 +N("Obs.: 14 horas por conta do que foi gastado de horas no final de semana")</f>
        <v>15.5</v>
      </c>
      <c r="D13" s="3">
        <f>1 + N("Obs.: rodar o projeto")</f>
        <v>1</v>
      </c>
      <c r="E13" s="3"/>
      <c r="F13" s="3"/>
      <c r="G13" s="3">
        <v>4</v>
      </c>
      <c r="H13" s="3">
        <v>16</v>
      </c>
      <c r="I13" s="3"/>
      <c r="J13" s="3"/>
      <c r="K13" s="3">
        <v>11</v>
      </c>
      <c r="L13" s="3"/>
      <c r="M13" s="3">
        <f>3.81</f>
        <v>3.81</v>
      </c>
      <c r="N13" s="3"/>
      <c r="O13" s="3">
        <v>22.08</v>
      </c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160</v>
      </c>
      <c r="C14" s="3">
        <f>B15-SUM(C4:C13)</f>
        <v>143.25</v>
      </c>
      <c r="D14" s="3">
        <f>C14-SUM(D4:D13)</f>
        <v>138.25</v>
      </c>
      <c r="E14" s="3">
        <f t="shared" ref="E14:W14" si="1">D14-SUM(E4:E13)</f>
        <v>134.62</v>
      </c>
      <c r="F14" s="3">
        <f t="shared" si="1"/>
        <v>132.29</v>
      </c>
      <c r="G14" s="3">
        <f t="shared" si="1"/>
        <v>124.28999999999999</v>
      </c>
      <c r="H14" s="3">
        <f t="shared" si="1"/>
        <v>108.28999999999999</v>
      </c>
      <c r="I14" s="3">
        <f t="shared" si="1"/>
        <v>101.28999999999999</v>
      </c>
      <c r="J14" s="3">
        <f t="shared" si="1"/>
        <v>100.78999999999999</v>
      </c>
      <c r="K14" s="3">
        <f t="shared" si="1"/>
        <v>89.789999999999992</v>
      </c>
      <c r="L14" s="3">
        <f t="shared" si="1"/>
        <v>89.789999999999992</v>
      </c>
      <c r="M14" s="3">
        <f t="shared" si="1"/>
        <v>85.97999999999999</v>
      </c>
      <c r="N14" s="3">
        <f t="shared" si="1"/>
        <v>85.97999999999999</v>
      </c>
      <c r="O14" s="3">
        <f t="shared" si="1"/>
        <v>52.289999999999992</v>
      </c>
      <c r="P14" s="3">
        <f t="shared" si="1"/>
        <v>40.859999999999992</v>
      </c>
      <c r="Q14" s="3">
        <f t="shared" si="1"/>
        <v>32.259999999999991</v>
      </c>
      <c r="R14" s="3">
        <f t="shared" si="1"/>
        <v>28.259999999999991</v>
      </c>
      <c r="S14" s="3">
        <f t="shared" si="1"/>
        <v>28.259999999999991</v>
      </c>
      <c r="T14" s="3">
        <f t="shared" si="1"/>
        <v>26.259999999999991</v>
      </c>
      <c r="U14" s="3">
        <f t="shared" si="1"/>
        <v>19.759999999999991</v>
      </c>
      <c r="V14" s="3">
        <f t="shared" si="1"/>
        <v>13.259999999999991</v>
      </c>
      <c r="W14" s="3">
        <f t="shared" si="1"/>
        <v>6.7599999999999909</v>
      </c>
    </row>
    <row r="15" spans="1:23" x14ac:dyDescent="0.2">
      <c r="A15" s="7" t="s">
        <v>34</v>
      </c>
      <c r="B15" s="10">
        <f>Tempo!B4</f>
        <v>160</v>
      </c>
      <c r="C15" s="3">
        <f>B15-B20</f>
        <v>152.38095238095238</v>
      </c>
      <c r="D15" s="3">
        <f>C15-B20</f>
        <v>144.76190476190476</v>
      </c>
      <c r="E15" s="3">
        <f>D15-B20</f>
        <v>137.14285714285714</v>
      </c>
      <c r="F15" s="3">
        <f>E15-B20</f>
        <v>129.52380952380952</v>
      </c>
      <c r="G15" s="3">
        <f>F15-B20</f>
        <v>121.9047619047619</v>
      </c>
      <c r="H15" s="3">
        <f>G15-B20</f>
        <v>114.28571428571428</v>
      </c>
      <c r="I15" s="3">
        <f>H15-B20</f>
        <v>106.66666666666666</v>
      </c>
      <c r="J15" s="3">
        <f>I15-B20</f>
        <v>99.047619047619037</v>
      </c>
      <c r="K15" s="3">
        <f>J15-B20</f>
        <v>91.428571428571416</v>
      </c>
      <c r="L15" s="3">
        <f>K15-B20</f>
        <v>83.809523809523796</v>
      </c>
      <c r="M15" s="3">
        <f>(L15-B20)</f>
        <v>76.190476190476176</v>
      </c>
      <c r="N15" s="3">
        <f>M15-B20</f>
        <v>68.571428571428555</v>
      </c>
      <c r="O15" s="3">
        <f>(N15-B20)</f>
        <v>60.952380952380935</v>
      </c>
      <c r="P15" s="3">
        <f>(O15-B20)</f>
        <v>53.333333333333314</v>
      </c>
      <c r="Q15" s="3">
        <f>P15-B20</f>
        <v>45.714285714285694</v>
      </c>
      <c r="R15" s="3">
        <f>Q15-B20</f>
        <v>38.095238095238074</v>
      </c>
      <c r="S15" s="3">
        <f>R15-B20</f>
        <v>30.476190476190453</v>
      </c>
      <c r="T15" s="3">
        <f>S15-B20</f>
        <v>22.857142857142833</v>
      </c>
      <c r="U15" s="3">
        <f>(T15-B20) + 10</f>
        <v>25.238095238095212</v>
      </c>
      <c r="V15" s="3">
        <f>U15-B20</f>
        <v>17.619047619047592</v>
      </c>
      <c r="W15" s="3">
        <f>IF(V15-B20&lt;0,0,V15-B20)</f>
        <v>9.9999999999999734</v>
      </c>
    </row>
    <row r="17" spans="1:18" x14ac:dyDescent="0.2">
      <c r="A17" s="14"/>
      <c r="B17" s="13"/>
      <c r="C17" s="13"/>
      <c r="D17" s="11"/>
    </row>
    <row r="18" spans="1:18" x14ac:dyDescent="0.2">
      <c r="A18" s="8" t="s">
        <v>36</v>
      </c>
      <c r="B18" s="12">
        <f>COUNTA(C3:W3)</f>
        <v>21</v>
      </c>
      <c r="C18" s="13"/>
      <c r="D18" s="11"/>
    </row>
    <row r="20" spans="1:18" x14ac:dyDescent="0.2">
      <c r="A20" s="8" t="s">
        <v>37</v>
      </c>
      <c r="B20" s="9">
        <f>B15/B18</f>
        <v>7.6190476190476186</v>
      </c>
    </row>
    <row r="32" spans="1:18" x14ac:dyDescent="0.2">
      <c r="R32" s="16"/>
    </row>
    <row r="35" spans="19:19" x14ac:dyDescent="0.2">
      <c r="S35" s="16"/>
    </row>
  </sheetData>
  <mergeCells count="3">
    <mergeCell ref="C1:W1"/>
    <mergeCell ref="A1:A3"/>
    <mergeCell ref="B1:B3"/>
  </mergeCells>
  <phoneticPr fontId="1" type="noConversion"/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9A8E-961C-4A18-A039-5BA904275A7B}">
  <dimension ref="A1:W35"/>
  <sheetViews>
    <sheetView tabSelected="1" zoomScale="85" zoomScaleNormal="85" workbookViewId="0">
      <pane xSplit="1" topLeftCell="B1" activePane="topRight" state="frozen"/>
      <selection pane="topRight" activeCell="M12" sqref="M12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48</v>
      </c>
      <c r="D2" s="1" t="s">
        <v>49</v>
      </c>
      <c r="E2" s="1" t="s">
        <v>50</v>
      </c>
      <c r="F2" s="1" t="s">
        <v>51</v>
      </c>
      <c r="G2" s="1" t="s">
        <v>52</v>
      </c>
      <c r="H2" s="1" t="s">
        <v>53</v>
      </c>
      <c r="I2" s="1" t="s">
        <v>54</v>
      </c>
      <c r="J2" s="1" t="s">
        <v>55</v>
      </c>
      <c r="K2" s="1" t="s">
        <v>56</v>
      </c>
      <c r="L2" s="1" t="s">
        <v>57</v>
      </c>
      <c r="M2" s="1" t="s">
        <v>58</v>
      </c>
      <c r="N2" s="1" t="s">
        <v>59</v>
      </c>
      <c r="O2" s="1" t="s">
        <v>60</v>
      </c>
      <c r="P2" s="1" t="s">
        <v>61</v>
      </c>
      <c r="Q2" s="1" t="s">
        <v>62</v>
      </c>
      <c r="R2" s="1" t="s">
        <v>63</v>
      </c>
      <c r="S2" s="1" t="s">
        <v>64</v>
      </c>
      <c r="T2" s="1" t="s">
        <v>65</v>
      </c>
      <c r="U2" s="1" t="s">
        <v>66</v>
      </c>
      <c r="V2" s="1" t="s">
        <v>67</v>
      </c>
      <c r="W2" s="1" t="s">
        <v>68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12.46</v>
      </c>
      <c r="C5" s="3">
        <v>1.08</v>
      </c>
      <c r="D5" s="3">
        <v>2.42</v>
      </c>
      <c r="E5" s="3">
        <v>1</v>
      </c>
      <c r="F5" s="3">
        <v>2.2000000000000002</v>
      </c>
      <c r="G5" s="3">
        <v>3.08</v>
      </c>
      <c r="H5" s="3">
        <v>2.38</v>
      </c>
      <c r="I5" s="3">
        <v>0.3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10.81</v>
      </c>
      <c r="C6" s="3">
        <v>3.1</v>
      </c>
      <c r="D6" s="3">
        <v>3.71</v>
      </c>
      <c r="E6" s="3">
        <v>1</v>
      </c>
      <c r="F6" s="3"/>
      <c r="G6" s="3">
        <v>1</v>
      </c>
      <c r="H6" s="3"/>
      <c r="I6" s="3"/>
      <c r="J6" s="3">
        <v>2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2">
      <c r="A7" s="6" t="s">
        <v>5</v>
      </c>
      <c r="B7" s="3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3</v>
      </c>
      <c r="C9" s="3"/>
      <c r="D9" s="3"/>
      <c r="E9" s="3">
        <v>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2.99</v>
      </c>
      <c r="C11" s="3"/>
      <c r="D11" s="3"/>
      <c r="E11" s="3"/>
      <c r="F11" s="3"/>
      <c r="G11" s="3"/>
      <c r="H11" s="3">
        <v>1.66</v>
      </c>
      <c r="I11" s="3"/>
      <c r="J11" s="3"/>
      <c r="K11" s="3">
        <v>1</v>
      </c>
      <c r="L11" s="3"/>
      <c r="M11" s="3">
        <v>0.33</v>
      </c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6.8000000000000007</v>
      </c>
      <c r="C13" s="3"/>
      <c r="D13" s="3"/>
      <c r="E13" s="3">
        <v>2</v>
      </c>
      <c r="F13" s="3">
        <v>0.9</v>
      </c>
      <c r="G13" s="3">
        <v>0.26</v>
      </c>
      <c r="H13" s="3">
        <v>1</v>
      </c>
      <c r="I13" s="3"/>
      <c r="J13" s="3">
        <v>0.91</v>
      </c>
      <c r="K13" s="3"/>
      <c r="L13" s="3">
        <v>1.73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140</v>
      </c>
      <c r="C14" s="3">
        <f>B15-SUM(C4:C13)</f>
        <v>135.82</v>
      </c>
      <c r="D14" s="3">
        <f>C14-SUM(D4:D13)</f>
        <v>129.69</v>
      </c>
      <c r="E14" s="3">
        <f t="shared" ref="E14:W14" si="1">D14-SUM(E4:E13)</f>
        <v>122.69</v>
      </c>
      <c r="F14" s="3">
        <f t="shared" si="1"/>
        <v>119.59</v>
      </c>
      <c r="G14" s="3">
        <f t="shared" si="1"/>
        <v>115.25</v>
      </c>
      <c r="H14" s="3">
        <f t="shared" si="1"/>
        <v>110.21</v>
      </c>
      <c r="I14" s="3">
        <f t="shared" si="1"/>
        <v>109.91</v>
      </c>
      <c r="J14" s="3">
        <f t="shared" si="1"/>
        <v>107</v>
      </c>
      <c r="K14" s="3">
        <f t="shared" si="1"/>
        <v>106</v>
      </c>
      <c r="L14" s="3">
        <f t="shared" si="1"/>
        <v>104.27</v>
      </c>
      <c r="M14" s="3">
        <f t="shared" si="1"/>
        <v>103.94</v>
      </c>
      <c r="N14" s="3">
        <f t="shared" si="1"/>
        <v>103.94</v>
      </c>
      <c r="O14" s="3">
        <f t="shared" si="1"/>
        <v>103.94</v>
      </c>
      <c r="P14" s="3">
        <f t="shared" si="1"/>
        <v>103.94</v>
      </c>
      <c r="Q14" s="3">
        <f t="shared" si="1"/>
        <v>103.94</v>
      </c>
      <c r="R14" s="3">
        <f t="shared" si="1"/>
        <v>103.94</v>
      </c>
      <c r="S14" s="3">
        <f t="shared" si="1"/>
        <v>103.94</v>
      </c>
      <c r="T14" s="3">
        <f t="shared" si="1"/>
        <v>103.94</v>
      </c>
      <c r="U14" s="3">
        <f t="shared" si="1"/>
        <v>103.94</v>
      </c>
      <c r="V14" s="3">
        <f t="shared" si="1"/>
        <v>103.94</v>
      </c>
      <c r="W14" s="3">
        <f t="shared" si="1"/>
        <v>103.94</v>
      </c>
    </row>
    <row r="15" spans="1:23" x14ac:dyDescent="0.2">
      <c r="A15" s="7" t="s">
        <v>34</v>
      </c>
      <c r="B15" s="10">
        <f>Tempo!F4</f>
        <v>140</v>
      </c>
      <c r="C15" s="3">
        <f>B15-B20</f>
        <v>133.33333333333334</v>
      </c>
      <c r="D15" s="3">
        <f>C15-B20</f>
        <v>126.66666666666667</v>
      </c>
      <c r="E15" s="3">
        <f>D15-B20</f>
        <v>120</v>
      </c>
      <c r="F15" s="3">
        <f>E15-B20</f>
        <v>113.33333333333333</v>
      </c>
      <c r="G15" s="3">
        <f>F15-B20</f>
        <v>106.66666666666666</v>
      </c>
      <c r="H15" s="3">
        <f>G15-B20</f>
        <v>99.999999999999986</v>
      </c>
      <c r="I15" s="3">
        <f>H15-B20</f>
        <v>93.333333333333314</v>
      </c>
      <c r="J15" s="3">
        <f>I15-B20</f>
        <v>86.666666666666643</v>
      </c>
      <c r="K15" s="3">
        <f>J15-B20</f>
        <v>79.999999999999972</v>
      </c>
      <c r="L15" s="3">
        <f>K15-B20</f>
        <v>73.3333333333333</v>
      </c>
      <c r="M15" s="3">
        <f>(L15-B20)</f>
        <v>66.666666666666629</v>
      </c>
      <c r="N15" s="3">
        <f>M15-B20</f>
        <v>59.999999999999964</v>
      </c>
      <c r="O15" s="3">
        <f>(N15-B20)</f>
        <v>53.3333333333333</v>
      </c>
      <c r="P15" s="3">
        <f>(O15-B20)</f>
        <v>46.666666666666636</v>
      </c>
      <c r="Q15" s="3">
        <f>P15-B20</f>
        <v>39.999999999999972</v>
      </c>
      <c r="R15" s="3">
        <f>Q15-B20</f>
        <v>33.333333333333307</v>
      </c>
      <c r="S15" s="3">
        <f>R15-B20</f>
        <v>26.666666666666639</v>
      </c>
      <c r="T15" s="3">
        <f>S15-B20</f>
        <v>19.999999999999972</v>
      </c>
      <c r="U15" s="3">
        <f>(T15-B20)</f>
        <v>13.333333333333304</v>
      </c>
      <c r="V15" s="3">
        <f>U15-B20</f>
        <v>6.6666666666666368</v>
      </c>
      <c r="W15" s="3">
        <f>IF(V15-B20&lt;0,0,V15-B20)</f>
        <v>0</v>
      </c>
    </row>
    <row r="17" spans="1:20" x14ac:dyDescent="0.2">
      <c r="A17" s="14"/>
      <c r="B17" s="13"/>
      <c r="C17" s="13"/>
      <c r="D17" s="11"/>
    </row>
    <row r="18" spans="1:20" x14ac:dyDescent="0.2">
      <c r="A18" s="8" t="s">
        <v>36</v>
      </c>
      <c r="B18" s="12">
        <f>COUNTA(C3:W3)</f>
        <v>21</v>
      </c>
      <c r="C18" s="13"/>
      <c r="D18" s="11"/>
    </row>
    <row r="20" spans="1:20" x14ac:dyDescent="0.2">
      <c r="A20" s="8" t="s">
        <v>37</v>
      </c>
      <c r="B20" s="9">
        <f>B15/B18</f>
        <v>6.666666666666667</v>
      </c>
    </row>
    <row r="21" spans="1:20" x14ac:dyDescent="0.2">
      <c r="T21" s="16"/>
    </row>
    <row r="24" spans="1:20" x14ac:dyDescent="0.2">
      <c r="B24" s="17"/>
    </row>
    <row r="30" spans="1:20" x14ac:dyDescent="0.2">
      <c r="S30" t="s">
        <v>69</v>
      </c>
    </row>
    <row r="32" spans="1:20" x14ac:dyDescent="0.2">
      <c r="R32" s="16"/>
    </row>
    <row r="35" spans="19:19" x14ac:dyDescent="0.2">
      <c r="S35" s="16"/>
    </row>
  </sheetData>
  <mergeCells count="3">
    <mergeCell ref="A1:A3"/>
    <mergeCell ref="B1:B3"/>
    <mergeCell ref="C1:W1"/>
  </mergeCells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Tempo</vt:lpstr>
      <vt:lpstr>Sprint 1</vt:lpstr>
      <vt:lpstr>Sprint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Bárbara Port</dc:creator>
  <cp:keywords/>
  <dc:description/>
  <cp:lastModifiedBy>Bárbara Port</cp:lastModifiedBy>
  <cp:revision/>
  <dcterms:created xsi:type="dcterms:W3CDTF">2021-09-08T11:12:23Z</dcterms:created>
  <dcterms:modified xsi:type="dcterms:W3CDTF">2022-09-30T21:28:29Z</dcterms:modified>
  <cp:category/>
  <cp:contentStatus/>
</cp:coreProperties>
</file>