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EstaPastaDeTrabalho"/>
  <mc:AlternateContent xmlns:mc="http://schemas.openxmlformats.org/markup-compatibility/2006">
    <mc:Choice Requires="x15">
      <x15ac:absPath xmlns:x15ac="http://schemas.microsoft.com/office/spreadsheetml/2010/11/ac" url="D:\api-6-semestre\docs\Burndown\"/>
    </mc:Choice>
  </mc:AlternateContent>
  <xr:revisionPtr revIDLastSave="0" documentId="13_ncr:1_{528399C4-191F-4448-B7D7-31666D78A026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Tempo" sheetId="3" r:id="rId1"/>
    <sheet name="Sprint 1" sheetId="2" r:id="rId2"/>
    <sheet name="Sprint 2" sheetId="6" r:id="rId3"/>
    <sheet name="Sprint 3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7" l="1"/>
  <c r="L13" i="7"/>
  <c r="J13" i="7"/>
  <c r="M6" i="7"/>
  <c r="L6" i="7"/>
  <c r="B15" i="7"/>
  <c r="J8" i="3"/>
  <c r="K8" i="3" s="1"/>
  <c r="K6" i="3"/>
  <c r="J6" i="3"/>
  <c r="J5" i="3"/>
  <c r="J7" i="3" s="1"/>
  <c r="K7" i="3" s="1"/>
  <c r="K4" i="3"/>
  <c r="B18" i="7"/>
  <c r="B20" i="7"/>
  <c r="B13" i="7"/>
  <c r="B12" i="7"/>
  <c r="B11" i="7"/>
  <c r="B10" i="7"/>
  <c r="B9" i="7"/>
  <c r="B8" i="7"/>
  <c r="B7" i="7"/>
  <c r="B6" i="7"/>
  <c r="B5" i="7"/>
  <c r="B4" i="7"/>
  <c r="U13" i="6"/>
  <c r="S13" i="6"/>
  <c r="N13" i="6"/>
  <c r="K5" i="3" l="1"/>
  <c r="B14" i="7"/>
  <c r="C15" i="7"/>
  <c r="D15" i="7" s="1"/>
  <c r="E15" i="7" s="1"/>
  <c r="F15" i="7" s="1"/>
  <c r="G15" i="7" s="1"/>
  <c r="H15" i="7" s="1"/>
  <c r="I15" i="7" s="1"/>
  <c r="J15" i="7" s="1"/>
  <c r="K15" i="7" s="1"/>
  <c r="L15" i="7" s="1"/>
  <c r="M15" i="7" s="1"/>
  <c r="N15" i="7" s="1"/>
  <c r="O15" i="7" s="1"/>
  <c r="P15" i="7" s="1"/>
  <c r="Q15" i="7" s="1"/>
  <c r="R15" i="7" s="1"/>
  <c r="S15" i="7" s="1"/>
  <c r="T15" i="7" s="1"/>
  <c r="U15" i="7" s="1"/>
  <c r="V15" i="7" s="1"/>
  <c r="W15" i="7" s="1"/>
  <c r="C14" i="7"/>
  <c r="D14" i="7" s="1"/>
  <c r="E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V14" i="7" s="1"/>
  <c r="W14" i="7" s="1"/>
  <c r="R4" i="6"/>
  <c r="Q4" i="6"/>
  <c r="O4" i="6"/>
  <c r="P6" i="6"/>
  <c r="O6" i="6"/>
  <c r="B6" i="6" s="1"/>
  <c r="S6" i="6"/>
  <c r="R6" i="6"/>
  <c r="Q5" i="6"/>
  <c r="O5" i="6"/>
  <c r="M13" i="6"/>
  <c r="L13" i="6"/>
  <c r="J13" i="6"/>
  <c r="R13" i="6"/>
  <c r="B15" i="6"/>
  <c r="C14" i="6" s="1"/>
  <c r="D14" i="6" s="1"/>
  <c r="E14" i="6" s="1"/>
  <c r="F14" i="6" s="1"/>
  <c r="G14" i="6" s="1"/>
  <c r="H14" i="6" s="1"/>
  <c r="I14" i="6" s="1"/>
  <c r="F8" i="3"/>
  <c r="G8" i="3" s="1"/>
  <c r="F6" i="3"/>
  <c r="G6" i="3" s="1"/>
  <c r="F5" i="3"/>
  <c r="F7" i="3" s="1"/>
  <c r="G7" i="3" s="1"/>
  <c r="G4" i="3"/>
  <c r="B18" i="6"/>
  <c r="B12" i="6"/>
  <c r="B11" i="6"/>
  <c r="B10" i="6"/>
  <c r="B9" i="6"/>
  <c r="B8" i="6"/>
  <c r="B7" i="6"/>
  <c r="B5" i="6"/>
  <c r="B4" i="6"/>
  <c r="M13" i="2"/>
  <c r="B8" i="3"/>
  <c r="C8" i="3" s="1"/>
  <c r="B6" i="3"/>
  <c r="C6" i="3" s="1"/>
  <c r="B5" i="3"/>
  <c r="B7" i="3" s="1"/>
  <c r="C7" i="3" s="1"/>
  <c r="C4" i="3"/>
  <c r="B13" i="6" l="1"/>
  <c r="J14" i="6"/>
  <c r="K14" i="6" s="1"/>
  <c r="L14" i="6" s="1"/>
  <c r="M14" i="6" s="1"/>
  <c r="N14" i="6" s="1"/>
  <c r="O14" i="6" s="1"/>
  <c r="P14" i="6" s="1"/>
  <c r="Q14" i="6" s="1"/>
  <c r="R14" i="6" s="1"/>
  <c r="S14" i="6" s="1"/>
  <c r="T14" i="6" s="1"/>
  <c r="U14" i="6" s="1"/>
  <c r="V14" i="6" s="1"/>
  <c r="W14" i="6" s="1"/>
  <c r="B20" i="6"/>
  <c r="C15" i="6" s="1"/>
  <c r="D15" i="6" s="1"/>
  <c r="E15" i="6" s="1"/>
  <c r="F15" i="6" s="1"/>
  <c r="G15" i="6" s="1"/>
  <c r="H15" i="6" s="1"/>
  <c r="I15" i="6" s="1"/>
  <c r="J15" i="6" s="1"/>
  <c r="K15" i="6" s="1"/>
  <c r="L15" i="6" s="1"/>
  <c r="M15" i="6" s="1"/>
  <c r="N15" i="6" s="1"/>
  <c r="O15" i="6" s="1"/>
  <c r="P15" i="6" s="1"/>
  <c r="Q15" i="6" s="1"/>
  <c r="R15" i="6" s="1"/>
  <c r="S15" i="6" s="1"/>
  <c r="T15" i="6" s="1"/>
  <c r="G5" i="3"/>
  <c r="B14" i="6"/>
  <c r="C5" i="3"/>
  <c r="U15" i="6" l="1"/>
  <c r="V15" i="6" s="1"/>
  <c r="W15" i="6" s="1"/>
  <c r="B15" i="2"/>
  <c r="G6" i="2" l="1"/>
  <c r="F11" i="2"/>
  <c r="E6" i="2"/>
  <c r="D13" i="2"/>
  <c r="C13" i="2" l="1"/>
  <c r="C7" i="2"/>
  <c r="B18" i="2" l="1"/>
  <c r="B20" i="2" s="1"/>
  <c r="B7" i="2"/>
  <c r="B5" i="2"/>
  <c r="B6" i="2"/>
  <c r="B8" i="2"/>
  <c r="B9" i="2"/>
  <c r="B10" i="2"/>
  <c r="B11" i="2"/>
  <c r="B12" i="2"/>
  <c r="B13" i="2"/>
  <c r="B4" i="2"/>
  <c r="C14" i="2" l="1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U14" i="2" s="1"/>
  <c r="V14" i="2" s="1"/>
  <c r="W14" i="2" s="1"/>
  <c r="C15" i="2"/>
  <c r="D15" i="2" s="1"/>
  <c r="E15" i="2" s="1"/>
  <c r="F15" i="2" s="1"/>
  <c r="G15" i="2" s="1"/>
  <c r="H15" i="2" s="1"/>
  <c r="I15" i="2" s="1"/>
  <c r="J15" i="2" s="1"/>
  <c r="K15" i="2" s="1"/>
  <c r="L15" i="2" s="1"/>
  <c r="B14" i="2"/>
  <c r="M15" i="2" l="1"/>
  <c r="N15" i="2" s="1"/>
  <c r="O15" i="2" s="1"/>
  <c r="P15" i="2" s="1"/>
  <c r="Q15" i="2" s="1"/>
  <c r="R15" i="2" s="1"/>
  <c r="S15" i="2" s="1"/>
  <c r="T15" i="2" s="1"/>
  <c r="U15" i="2" s="1"/>
  <c r="V15" i="2" l="1"/>
  <c r="W15" i="2" s="1"/>
</calcChain>
</file>

<file path=xl/sharedStrings.xml><?xml version="1.0" encoding="utf-8"?>
<sst xmlns="http://schemas.openxmlformats.org/spreadsheetml/2006/main" count="145" uniqueCount="91">
  <si>
    <t>Atividades</t>
  </si>
  <si>
    <t>Dias</t>
  </si>
  <si>
    <t>Mock-ups</t>
  </si>
  <si>
    <t>Dev. Front-End</t>
  </si>
  <si>
    <t>Dev. Back-End</t>
  </si>
  <si>
    <t>Testes</t>
  </si>
  <si>
    <t>Banco de dados</t>
  </si>
  <si>
    <t>Backlog</t>
  </si>
  <si>
    <t>Burndown</t>
  </si>
  <si>
    <t>Readme</t>
  </si>
  <si>
    <t>Reuniões</t>
  </si>
  <si>
    <t>Outros  (guias, estudo, organização etc)</t>
  </si>
  <si>
    <t>29/08</t>
  </si>
  <si>
    <t>30/08</t>
  </si>
  <si>
    <t>31/08</t>
  </si>
  <si>
    <t>01/09</t>
  </si>
  <si>
    <t>02/09</t>
  </si>
  <si>
    <t>03/09</t>
  </si>
  <si>
    <t>04/09</t>
  </si>
  <si>
    <t>05/09</t>
  </si>
  <si>
    <t>06/09</t>
  </si>
  <si>
    <t>07/09</t>
  </si>
  <si>
    <t>08/09</t>
  </si>
  <si>
    <t>09/09</t>
  </si>
  <si>
    <t>10/09</t>
  </si>
  <si>
    <t>11/09</t>
  </si>
  <si>
    <t>12/09</t>
  </si>
  <si>
    <t>13/09</t>
  </si>
  <si>
    <t>14/09</t>
  </si>
  <si>
    <t>15/09</t>
  </si>
  <si>
    <t>16/09</t>
  </si>
  <si>
    <t>17/09</t>
  </si>
  <si>
    <t>18/09</t>
  </si>
  <si>
    <t>Total de horas</t>
  </si>
  <si>
    <t>Horas estimadas</t>
  </si>
  <si>
    <t>Horas reais</t>
  </si>
  <si>
    <t>Dias da sprint</t>
  </si>
  <si>
    <t>Média de horas por dia</t>
  </si>
  <si>
    <t>Preço por hora</t>
  </si>
  <si>
    <t>Quantidade de integrantes</t>
  </si>
  <si>
    <t>Tempo diário</t>
  </si>
  <si>
    <t>Quantidade de dias</t>
  </si>
  <si>
    <t>Total horas sprint</t>
  </si>
  <si>
    <t>Total custo sprint</t>
  </si>
  <si>
    <t>Total horas projeto</t>
  </si>
  <si>
    <t>Total custo projeto</t>
  </si>
  <si>
    <t>Equipe</t>
  </si>
  <si>
    <t>Integrante</t>
  </si>
  <si>
    <t>19/09</t>
  </si>
  <si>
    <t>20/09</t>
  </si>
  <si>
    <t>21/09</t>
  </si>
  <si>
    <t>22/09</t>
  </si>
  <si>
    <t>23/09</t>
  </si>
  <si>
    <t>24/09</t>
  </si>
  <si>
    <t>25/09</t>
  </si>
  <si>
    <t>26/09</t>
  </si>
  <si>
    <t>27/09</t>
  </si>
  <si>
    <t>28/09</t>
  </si>
  <si>
    <t>29/09</t>
  </si>
  <si>
    <t>30/09</t>
  </si>
  <si>
    <t>01/10</t>
  </si>
  <si>
    <t>02/10</t>
  </si>
  <si>
    <t>03/10</t>
  </si>
  <si>
    <t>04/10</t>
  </si>
  <si>
    <t>05/10</t>
  </si>
  <si>
    <t>06/10</t>
  </si>
  <si>
    <t>07/10</t>
  </si>
  <si>
    <t>08/10</t>
  </si>
  <si>
    <t>09/10</t>
  </si>
  <si>
    <t>\</t>
  </si>
  <si>
    <t>17/10</t>
  </si>
  <si>
    <t>18/10</t>
  </si>
  <si>
    <t>19/10</t>
  </si>
  <si>
    <t>20/10</t>
  </si>
  <si>
    <t>21/10</t>
  </si>
  <si>
    <t>22/10</t>
  </si>
  <si>
    <t>23/10</t>
  </si>
  <si>
    <t>24/10</t>
  </si>
  <si>
    <t>25/10</t>
  </si>
  <si>
    <t>26/10</t>
  </si>
  <si>
    <t>27/10</t>
  </si>
  <si>
    <t>28/10</t>
  </si>
  <si>
    <t>29/10</t>
  </si>
  <si>
    <t>30/10</t>
  </si>
  <si>
    <t>31/10</t>
  </si>
  <si>
    <t>01/11</t>
  </si>
  <si>
    <t>02/11</t>
  </si>
  <si>
    <t>03/11</t>
  </si>
  <si>
    <t>04/11</t>
  </si>
  <si>
    <t>05/11</t>
  </si>
  <si>
    <t>06/11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</si>
</sst>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8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7" borderId="1" xfId="0" applyFill="1" applyBorder="1" applyAlignment="1">
      <alignment horizontal="center" vertical="center"/>
    </xf>
    <xf numFmtId="0" fontId="3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1'!$C$2:$W$3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29/08</c:v>
                  </c:pt>
                  <c:pt idx="1">
                    <c:v>30/08</c:v>
                  </c:pt>
                  <c:pt idx="2">
                    <c:v>31/08</c:v>
                  </c:pt>
                  <c:pt idx="3">
                    <c:v>01/09</c:v>
                  </c:pt>
                  <c:pt idx="4">
                    <c:v>02/09</c:v>
                  </c:pt>
                  <c:pt idx="5">
                    <c:v>03/09</c:v>
                  </c:pt>
                  <c:pt idx="6">
                    <c:v>04/09</c:v>
                  </c:pt>
                  <c:pt idx="7">
                    <c:v>05/09</c:v>
                  </c:pt>
                  <c:pt idx="8">
                    <c:v>06/09</c:v>
                  </c:pt>
                  <c:pt idx="9">
                    <c:v>07/09</c:v>
                  </c:pt>
                  <c:pt idx="10">
                    <c:v>08/09</c:v>
                  </c:pt>
                  <c:pt idx="11">
                    <c:v>09/09</c:v>
                  </c:pt>
                  <c:pt idx="12">
                    <c:v>10/09</c:v>
                  </c:pt>
                  <c:pt idx="13">
                    <c:v>11/09</c:v>
                  </c:pt>
                  <c:pt idx="14">
                    <c:v>12/09</c:v>
                  </c:pt>
                  <c:pt idx="15">
                    <c:v>13/09</c:v>
                  </c:pt>
                  <c:pt idx="16">
                    <c:v>14/09</c:v>
                  </c:pt>
                  <c:pt idx="17">
                    <c:v>15/09</c:v>
                  </c:pt>
                  <c:pt idx="18">
                    <c:v>16/09</c:v>
                  </c:pt>
                  <c:pt idx="19">
                    <c:v>17/09</c:v>
                  </c:pt>
                  <c:pt idx="20">
                    <c:v>18/09</c:v>
                  </c:pt>
                </c:lvl>
              </c:multiLvlStrCache>
            </c:multiLvlStrRef>
          </c:cat>
          <c:val>
            <c:numRef>
              <c:f>'Sprint 1'!$C$14:$W$14</c:f>
              <c:numCache>
                <c:formatCode>General</c:formatCode>
                <c:ptCount val="21"/>
                <c:pt idx="0">
                  <c:v>143.25</c:v>
                </c:pt>
                <c:pt idx="1">
                  <c:v>138.25</c:v>
                </c:pt>
                <c:pt idx="2">
                  <c:v>134.62</c:v>
                </c:pt>
                <c:pt idx="3">
                  <c:v>132.29</c:v>
                </c:pt>
                <c:pt idx="4">
                  <c:v>124.28999999999999</c:v>
                </c:pt>
                <c:pt idx="5">
                  <c:v>108.28999999999999</c:v>
                </c:pt>
                <c:pt idx="6">
                  <c:v>101.28999999999999</c:v>
                </c:pt>
                <c:pt idx="7">
                  <c:v>100.78999999999999</c:v>
                </c:pt>
                <c:pt idx="8">
                  <c:v>89.789999999999992</c:v>
                </c:pt>
                <c:pt idx="9">
                  <c:v>89.789999999999992</c:v>
                </c:pt>
                <c:pt idx="10">
                  <c:v>85.97999999999999</c:v>
                </c:pt>
                <c:pt idx="11">
                  <c:v>85.97999999999999</c:v>
                </c:pt>
                <c:pt idx="12">
                  <c:v>52.289999999999992</c:v>
                </c:pt>
                <c:pt idx="13">
                  <c:v>40.859999999999992</c:v>
                </c:pt>
                <c:pt idx="14">
                  <c:v>32.259999999999991</c:v>
                </c:pt>
                <c:pt idx="15">
                  <c:v>28.259999999999991</c:v>
                </c:pt>
                <c:pt idx="16">
                  <c:v>28.259999999999991</c:v>
                </c:pt>
                <c:pt idx="17">
                  <c:v>26.259999999999991</c:v>
                </c:pt>
                <c:pt idx="18">
                  <c:v>19.759999999999991</c:v>
                </c:pt>
                <c:pt idx="19">
                  <c:v>13.259999999999991</c:v>
                </c:pt>
                <c:pt idx="20">
                  <c:v>6.7599999999999909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B-49C5-8FA6-216D256F23DD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1'!$C$2:$W$3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29/08</c:v>
                  </c:pt>
                  <c:pt idx="1">
                    <c:v>30/08</c:v>
                  </c:pt>
                  <c:pt idx="2">
                    <c:v>31/08</c:v>
                  </c:pt>
                  <c:pt idx="3">
                    <c:v>01/09</c:v>
                  </c:pt>
                  <c:pt idx="4">
                    <c:v>02/09</c:v>
                  </c:pt>
                  <c:pt idx="5">
                    <c:v>03/09</c:v>
                  </c:pt>
                  <c:pt idx="6">
                    <c:v>04/09</c:v>
                  </c:pt>
                  <c:pt idx="7">
                    <c:v>05/09</c:v>
                  </c:pt>
                  <c:pt idx="8">
                    <c:v>06/09</c:v>
                  </c:pt>
                  <c:pt idx="9">
                    <c:v>07/09</c:v>
                  </c:pt>
                  <c:pt idx="10">
                    <c:v>08/09</c:v>
                  </c:pt>
                  <c:pt idx="11">
                    <c:v>09/09</c:v>
                  </c:pt>
                  <c:pt idx="12">
                    <c:v>10/09</c:v>
                  </c:pt>
                  <c:pt idx="13">
                    <c:v>11/09</c:v>
                  </c:pt>
                  <c:pt idx="14">
                    <c:v>12/09</c:v>
                  </c:pt>
                  <c:pt idx="15">
                    <c:v>13/09</c:v>
                  </c:pt>
                  <c:pt idx="16">
                    <c:v>14/09</c:v>
                  </c:pt>
                  <c:pt idx="17">
                    <c:v>15/09</c:v>
                  </c:pt>
                  <c:pt idx="18">
                    <c:v>16/09</c:v>
                  </c:pt>
                  <c:pt idx="19">
                    <c:v>17/09</c:v>
                  </c:pt>
                  <c:pt idx="20">
                    <c:v>18/09</c:v>
                  </c:pt>
                </c:lvl>
              </c:multiLvlStrCache>
            </c:multiLvlStrRef>
          </c:cat>
          <c:val>
            <c:numRef>
              <c:f>'Sprint 1'!$C$15:$W$15</c:f>
              <c:numCache>
                <c:formatCode>General</c:formatCode>
                <c:ptCount val="21"/>
                <c:pt idx="0">
                  <c:v>152.38095238095238</c:v>
                </c:pt>
                <c:pt idx="1">
                  <c:v>144.76190476190476</c:v>
                </c:pt>
                <c:pt idx="2">
                  <c:v>137.14285714285714</c:v>
                </c:pt>
                <c:pt idx="3">
                  <c:v>129.52380952380952</c:v>
                </c:pt>
                <c:pt idx="4">
                  <c:v>121.9047619047619</c:v>
                </c:pt>
                <c:pt idx="5">
                  <c:v>114.28571428571428</c:v>
                </c:pt>
                <c:pt idx="6">
                  <c:v>106.66666666666666</c:v>
                </c:pt>
                <c:pt idx="7">
                  <c:v>99.047619047619037</c:v>
                </c:pt>
                <c:pt idx="8">
                  <c:v>91.428571428571416</c:v>
                </c:pt>
                <c:pt idx="9">
                  <c:v>83.809523809523796</c:v>
                </c:pt>
                <c:pt idx="10">
                  <c:v>76.190476190476176</c:v>
                </c:pt>
                <c:pt idx="11">
                  <c:v>68.571428571428555</c:v>
                </c:pt>
                <c:pt idx="12">
                  <c:v>60.952380952380935</c:v>
                </c:pt>
                <c:pt idx="13">
                  <c:v>53.333333333333314</c:v>
                </c:pt>
                <c:pt idx="14">
                  <c:v>45.714285714285694</c:v>
                </c:pt>
                <c:pt idx="15">
                  <c:v>38.095238095238074</c:v>
                </c:pt>
                <c:pt idx="16">
                  <c:v>30.476190476190453</c:v>
                </c:pt>
                <c:pt idx="17">
                  <c:v>22.857142857142833</c:v>
                </c:pt>
                <c:pt idx="18">
                  <c:v>25.238095238095212</c:v>
                </c:pt>
                <c:pt idx="19">
                  <c:v>17.619047619047592</c:v>
                </c:pt>
                <c:pt idx="20">
                  <c:v>9.9999999999999734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B-49C5-8FA6-216D256F2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Dias da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Quantidade de</a:t>
                </a:r>
                <a:r>
                  <a:rPr lang="en-US" b="1" baseline="0"/>
                  <a:t> esforço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2'!$C$2:$W$3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19/09</c:v>
                  </c:pt>
                  <c:pt idx="1">
                    <c:v>20/09</c:v>
                  </c:pt>
                  <c:pt idx="2">
                    <c:v>21/09</c:v>
                  </c:pt>
                  <c:pt idx="3">
                    <c:v>22/09</c:v>
                  </c:pt>
                  <c:pt idx="4">
                    <c:v>23/09</c:v>
                  </c:pt>
                  <c:pt idx="5">
                    <c:v>24/09</c:v>
                  </c:pt>
                  <c:pt idx="6">
                    <c:v>25/09</c:v>
                  </c:pt>
                  <c:pt idx="7">
                    <c:v>26/09</c:v>
                  </c:pt>
                  <c:pt idx="8">
                    <c:v>27/09</c:v>
                  </c:pt>
                  <c:pt idx="9">
                    <c:v>28/09</c:v>
                  </c:pt>
                  <c:pt idx="10">
                    <c:v>29/09</c:v>
                  </c:pt>
                  <c:pt idx="11">
                    <c:v>30/09</c:v>
                  </c:pt>
                  <c:pt idx="12">
                    <c:v>01/10</c:v>
                  </c:pt>
                  <c:pt idx="13">
                    <c:v>02/10</c:v>
                  </c:pt>
                  <c:pt idx="14">
                    <c:v>03/10</c:v>
                  </c:pt>
                  <c:pt idx="15">
                    <c:v>04/10</c:v>
                  </c:pt>
                  <c:pt idx="16">
                    <c:v>05/10</c:v>
                  </c:pt>
                  <c:pt idx="17">
                    <c:v>06/10</c:v>
                  </c:pt>
                  <c:pt idx="18">
                    <c:v>07/10</c:v>
                  </c:pt>
                  <c:pt idx="19">
                    <c:v>08/10</c:v>
                  </c:pt>
                  <c:pt idx="20">
                    <c:v>09/10</c:v>
                  </c:pt>
                </c:lvl>
              </c:multiLvlStrCache>
            </c:multiLvlStrRef>
          </c:cat>
          <c:val>
            <c:numRef>
              <c:f>'Sprint 2'!$C$14:$W$14</c:f>
              <c:numCache>
                <c:formatCode>General</c:formatCode>
                <c:ptCount val="21"/>
                <c:pt idx="0">
                  <c:v>135.82</c:v>
                </c:pt>
                <c:pt idx="1">
                  <c:v>129.69</c:v>
                </c:pt>
                <c:pt idx="2">
                  <c:v>122.69</c:v>
                </c:pt>
                <c:pt idx="3">
                  <c:v>119.59</c:v>
                </c:pt>
                <c:pt idx="4">
                  <c:v>115.25</c:v>
                </c:pt>
                <c:pt idx="5">
                  <c:v>110.21</c:v>
                </c:pt>
                <c:pt idx="6">
                  <c:v>109.91</c:v>
                </c:pt>
                <c:pt idx="7">
                  <c:v>102.69</c:v>
                </c:pt>
                <c:pt idx="8">
                  <c:v>96.14</c:v>
                </c:pt>
                <c:pt idx="9">
                  <c:v>86.210000000000008</c:v>
                </c:pt>
                <c:pt idx="10">
                  <c:v>81.260000000000005</c:v>
                </c:pt>
                <c:pt idx="11">
                  <c:v>77.260000000000005</c:v>
                </c:pt>
                <c:pt idx="12">
                  <c:v>67.080000000000013</c:v>
                </c:pt>
                <c:pt idx="13">
                  <c:v>63.080000000000013</c:v>
                </c:pt>
                <c:pt idx="14">
                  <c:v>54.840000000000011</c:v>
                </c:pt>
                <c:pt idx="15">
                  <c:v>36.610000000000014</c:v>
                </c:pt>
                <c:pt idx="16">
                  <c:v>27.460000000000015</c:v>
                </c:pt>
                <c:pt idx="17">
                  <c:v>23.410000000000014</c:v>
                </c:pt>
                <c:pt idx="18">
                  <c:v>21.910000000000014</c:v>
                </c:pt>
                <c:pt idx="19">
                  <c:v>9.3300000000000143</c:v>
                </c:pt>
                <c:pt idx="20">
                  <c:v>0.33000000000001428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68-4E62-92E0-DD3A7A958ADA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2'!$C$2:$W$3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19/09</c:v>
                  </c:pt>
                  <c:pt idx="1">
                    <c:v>20/09</c:v>
                  </c:pt>
                  <c:pt idx="2">
                    <c:v>21/09</c:v>
                  </c:pt>
                  <c:pt idx="3">
                    <c:v>22/09</c:v>
                  </c:pt>
                  <c:pt idx="4">
                    <c:v>23/09</c:v>
                  </c:pt>
                  <c:pt idx="5">
                    <c:v>24/09</c:v>
                  </c:pt>
                  <c:pt idx="6">
                    <c:v>25/09</c:v>
                  </c:pt>
                  <c:pt idx="7">
                    <c:v>26/09</c:v>
                  </c:pt>
                  <c:pt idx="8">
                    <c:v>27/09</c:v>
                  </c:pt>
                  <c:pt idx="9">
                    <c:v>28/09</c:v>
                  </c:pt>
                  <c:pt idx="10">
                    <c:v>29/09</c:v>
                  </c:pt>
                  <c:pt idx="11">
                    <c:v>30/09</c:v>
                  </c:pt>
                  <c:pt idx="12">
                    <c:v>01/10</c:v>
                  </c:pt>
                  <c:pt idx="13">
                    <c:v>02/10</c:v>
                  </c:pt>
                  <c:pt idx="14">
                    <c:v>03/10</c:v>
                  </c:pt>
                  <c:pt idx="15">
                    <c:v>04/10</c:v>
                  </c:pt>
                  <c:pt idx="16">
                    <c:v>05/10</c:v>
                  </c:pt>
                  <c:pt idx="17">
                    <c:v>06/10</c:v>
                  </c:pt>
                  <c:pt idx="18">
                    <c:v>07/10</c:v>
                  </c:pt>
                  <c:pt idx="19">
                    <c:v>08/10</c:v>
                  </c:pt>
                  <c:pt idx="20">
                    <c:v>09/10</c:v>
                  </c:pt>
                </c:lvl>
              </c:multiLvlStrCache>
            </c:multiLvlStrRef>
          </c:cat>
          <c:val>
            <c:numRef>
              <c:f>'Sprint 2'!$C$15:$W$15</c:f>
              <c:numCache>
                <c:formatCode>General</c:formatCode>
                <c:ptCount val="21"/>
                <c:pt idx="0">
                  <c:v>133.33333333333334</c:v>
                </c:pt>
                <c:pt idx="1">
                  <c:v>126.66666666666667</c:v>
                </c:pt>
                <c:pt idx="2">
                  <c:v>120</c:v>
                </c:pt>
                <c:pt idx="3">
                  <c:v>113.33333333333333</c:v>
                </c:pt>
                <c:pt idx="4">
                  <c:v>106.66666666666666</c:v>
                </c:pt>
                <c:pt idx="5">
                  <c:v>99.999999999999986</c:v>
                </c:pt>
                <c:pt idx="6">
                  <c:v>93.333333333333314</c:v>
                </c:pt>
                <c:pt idx="7">
                  <c:v>86.666666666666643</c:v>
                </c:pt>
                <c:pt idx="8">
                  <c:v>79.999999999999972</c:v>
                </c:pt>
                <c:pt idx="9">
                  <c:v>73.3333333333333</c:v>
                </c:pt>
                <c:pt idx="10">
                  <c:v>66.666666666666629</c:v>
                </c:pt>
                <c:pt idx="11">
                  <c:v>59.999999999999964</c:v>
                </c:pt>
                <c:pt idx="12">
                  <c:v>53.3333333333333</c:v>
                </c:pt>
                <c:pt idx="13">
                  <c:v>46.666666666666636</c:v>
                </c:pt>
                <c:pt idx="14">
                  <c:v>39.999999999999972</c:v>
                </c:pt>
                <c:pt idx="15">
                  <c:v>33.333333333333307</c:v>
                </c:pt>
                <c:pt idx="16">
                  <c:v>26.666666666666639</c:v>
                </c:pt>
                <c:pt idx="17">
                  <c:v>19.999999999999972</c:v>
                </c:pt>
                <c:pt idx="18">
                  <c:v>13.333333333333304</c:v>
                </c:pt>
                <c:pt idx="19">
                  <c:v>6.6666666666666368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68-4E62-92E0-DD3A7A958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Dias da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Quantidade de</a:t>
                </a:r>
                <a:r>
                  <a:rPr lang="en-US" b="1" baseline="0"/>
                  <a:t> esforço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3'!$C$2:$W$3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17/10</c:v>
                  </c:pt>
                  <c:pt idx="1">
                    <c:v>18/10</c:v>
                  </c:pt>
                  <c:pt idx="2">
                    <c:v>19/10</c:v>
                  </c:pt>
                  <c:pt idx="3">
                    <c:v>20/10</c:v>
                  </c:pt>
                  <c:pt idx="4">
                    <c:v>21/10</c:v>
                  </c:pt>
                  <c:pt idx="5">
                    <c:v>22/10</c:v>
                  </c:pt>
                  <c:pt idx="6">
                    <c:v>23/10</c:v>
                  </c:pt>
                  <c:pt idx="7">
                    <c:v>24/10</c:v>
                  </c:pt>
                  <c:pt idx="8">
                    <c:v>25/10</c:v>
                  </c:pt>
                  <c:pt idx="9">
                    <c:v>26/10</c:v>
                  </c:pt>
                  <c:pt idx="10">
                    <c:v>27/10</c:v>
                  </c:pt>
                  <c:pt idx="11">
                    <c:v>28/10</c:v>
                  </c:pt>
                  <c:pt idx="12">
                    <c:v>29/10</c:v>
                  </c:pt>
                  <c:pt idx="13">
                    <c:v>30/10</c:v>
                  </c:pt>
                  <c:pt idx="14">
                    <c:v>31/10</c:v>
                  </c:pt>
                  <c:pt idx="15">
                    <c:v>01/11</c:v>
                  </c:pt>
                  <c:pt idx="16">
                    <c:v>02/11</c:v>
                  </c:pt>
                  <c:pt idx="17">
                    <c:v>03/11</c:v>
                  </c:pt>
                  <c:pt idx="18">
                    <c:v>04/11</c:v>
                  </c:pt>
                  <c:pt idx="19">
                    <c:v>05/11</c:v>
                  </c:pt>
                  <c:pt idx="20">
                    <c:v>06/11</c:v>
                  </c:pt>
                </c:lvl>
              </c:multiLvlStrCache>
            </c:multiLvlStrRef>
          </c:cat>
          <c:val>
            <c:numRef>
              <c:f>'Sprint 3'!$C$14:$W$14</c:f>
              <c:numCache>
                <c:formatCode>General</c:formatCode>
                <c:ptCount val="21"/>
                <c:pt idx="0">
                  <c:v>147.84</c:v>
                </c:pt>
                <c:pt idx="1">
                  <c:v>145.34</c:v>
                </c:pt>
                <c:pt idx="2">
                  <c:v>132.68</c:v>
                </c:pt>
                <c:pt idx="3">
                  <c:v>119.35000000000001</c:v>
                </c:pt>
                <c:pt idx="4">
                  <c:v>109.09</c:v>
                </c:pt>
                <c:pt idx="5">
                  <c:v>97.41</c:v>
                </c:pt>
                <c:pt idx="6">
                  <c:v>87.41</c:v>
                </c:pt>
                <c:pt idx="7">
                  <c:v>76.12</c:v>
                </c:pt>
                <c:pt idx="8">
                  <c:v>69.040000000000006</c:v>
                </c:pt>
                <c:pt idx="9">
                  <c:v>58.38000000000001</c:v>
                </c:pt>
                <c:pt idx="10">
                  <c:v>50.600000000000009</c:v>
                </c:pt>
                <c:pt idx="11">
                  <c:v>46.600000000000009</c:v>
                </c:pt>
                <c:pt idx="12">
                  <c:v>41.27000000000001</c:v>
                </c:pt>
                <c:pt idx="13">
                  <c:v>27.27000000000001</c:v>
                </c:pt>
                <c:pt idx="14">
                  <c:v>20.27000000000001</c:v>
                </c:pt>
                <c:pt idx="15">
                  <c:v>19.27000000000001</c:v>
                </c:pt>
                <c:pt idx="16">
                  <c:v>17.940000000000012</c:v>
                </c:pt>
                <c:pt idx="17">
                  <c:v>12.940000000000012</c:v>
                </c:pt>
                <c:pt idx="18">
                  <c:v>7.9400000000000119</c:v>
                </c:pt>
                <c:pt idx="19">
                  <c:v>3.9400000000000119</c:v>
                </c:pt>
                <c:pt idx="20">
                  <c:v>-5.9999999999988063E-2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86-4CE2-95EE-205B5A8FD00E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3'!$C$2:$W$3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17/10</c:v>
                  </c:pt>
                  <c:pt idx="1">
                    <c:v>18/10</c:v>
                  </c:pt>
                  <c:pt idx="2">
                    <c:v>19/10</c:v>
                  </c:pt>
                  <c:pt idx="3">
                    <c:v>20/10</c:v>
                  </c:pt>
                  <c:pt idx="4">
                    <c:v>21/10</c:v>
                  </c:pt>
                  <c:pt idx="5">
                    <c:v>22/10</c:v>
                  </c:pt>
                  <c:pt idx="6">
                    <c:v>23/10</c:v>
                  </c:pt>
                  <c:pt idx="7">
                    <c:v>24/10</c:v>
                  </c:pt>
                  <c:pt idx="8">
                    <c:v>25/10</c:v>
                  </c:pt>
                  <c:pt idx="9">
                    <c:v>26/10</c:v>
                  </c:pt>
                  <c:pt idx="10">
                    <c:v>27/10</c:v>
                  </c:pt>
                  <c:pt idx="11">
                    <c:v>28/10</c:v>
                  </c:pt>
                  <c:pt idx="12">
                    <c:v>29/10</c:v>
                  </c:pt>
                  <c:pt idx="13">
                    <c:v>30/10</c:v>
                  </c:pt>
                  <c:pt idx="14">
                    <c:v>31/10</c:v>
                  </c:pt>
                  <c:pt idx="15">
                    <c:v>01/11</c:v>
                  </c:pt>
                  <c:pt idx="16">
                    <c:v>02/11</c:v>
                  </c:pt>
                  <c:pt idx="17">
                    <c:v>03/11</c:v>
                  </c:pt>
                  <c:pt idx="18">
                    <c:v>04/11</c:v>
                  </c:pt>
                  <c:pt idx="19">
                    <c:v>05/11</c:v>
                  </c:pt>
                  <c:pt idx="20">
                    <c:v>06/11</c:v>
                  </c:pt>
                </c:lvl>
              </c:multiLvlStrCache>
            </c:multiLvlStrRef>
          </c:cat>
          <c:val>
            <c:numRef>
              <c:f>'Sprint 3'!$C$15:$W$15</c:f>
              <c:numCache>
                <c:formatCode>General</c:formatCode>
                <c:ptCount val="21"/>
                <c:pt idx="0">
                  <c:v>142.85714285714286</c:v>
                </c:pt>
                <c:pt idx="1">
                  <c:v>135.71428571428572</c:v>
                </c:pt>
                <c:pt idx="2">
                  <c:v>128.57142857142858</c:v>
                </c:pt>
                <c:pt idx="3">
                  <c:v>121.42857142857144</c:v>
                </c:pt>
                <c:pt idx="4">
                  <c:v>114.28571428571431</c:v>
                </c:pt>
                <c:pt idx="5">
                  <c:v>107.14285714285717</c:v>
                </c:pt>
                <c:pt idx="6">
                  <c:v>100.00000000000003</c:v>
                </c:pt>
                <c:pt idx="7">
                  <c:v>92.85714285714289</c:v>
                </c:pt>
                <c:pt idx="8">
                  <c:v>85.714285714285751</c:v>
                </c:pt>
                <c:pt idx="9">
                  <c:v>78.571428571428612</c:v>
                </c:pt>
                <c:pt idx="10">
                  <c:v>71.428571428571473</c:v>
                </c:pt>
                <c:pt idx="11">
                  <c:v>64.285714285714334</c:v>
                </c:pt>
                <c:pt idx="12">
                  <c:v>57.142857142857189</c:v>
                </c:pt>
                <c:pt idx="13">
                  <c:v>50.000000000000043</c:v>
                </c:pt>
                <c:pt idx="14">
                  <c:v>42.857142857142897</c:v>
                </c:pt>
                <c:pt idx="15">
                  <c:v>35.714285714285751</c:v>
                </c:pt>
                <c:pt idx="16">
                  <c:v>28.571428571428608</c:v>
                </c:pt>
                <c:pt idx="17">
                  <c:v>21.428571428571466</c:v>
                </c:pt>
                <c:pt idx="18">
                  <c:v>14.285714285714324</c:v>
                </c:pt>
                <c:pt idx="19">
                  <c:v>7.1428571428571805</c:v>
                </c:pt>
                <c:pt idx="20">
                  <c:v>3.730349362740526E-14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86-4CE2-95EE-205B5A8FD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217563</xdr:colOff>
      <xdr:row>15</xdr:row>
      <xdr:rowOff>152400</xdr:rowOff>
    </xdr:from>
    <xdr:to>
      <xdr:col>16</xdr:col>
      <xdr:colOff>542925</xdr:colOff>
      <xdr:row>44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12B40D-BC60-4309-A450-3A647962A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160779</xdr:colOff>
      <xdr:row>15</xdr:row>
      <xdr:rowOff>120194</xdr:rowOff>
    </xdr:from>
    <xdr:to>
      <xdr:col>16</xdr:col>
      <xdr:colOff>486141</xdr:colOff>
      <xdr:row>44</xdr:row>
      <xdr:rowOff>63800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384D09-DB17-413E-89C5-6C48CF626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256029</xdr:colOff>
      <xdr:row>15</xdr:row>
      <xdr:rowOff>82094</xdr:rowOff>
    </xdr:from>
    <xdr:to>
      <xdr:col>16</xdr:col>
      <xdr:colOff>581391</xdr:colOff>
      <xdr:row>44</xdr:row>
      <xdr:rowOff>25700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0DB901-65E2-4805-B3C1-81568357E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3CFB-FAFD-448D-BA08-3C7BDBA6E633}">
  <dimension ref="A1:K9"/>
  <sheetViews>
    <sheetView workbookViewId="0">
      <selection activeCell="J4" sqref="J4"/>
    </sheetView>
  </sheetViews>
  <sheetFormatPr defaultRowHeight="12.75" x14ac:dyDescent="0.2"/>
  <cols>
    <col min="1" max="1" width="25.140625" customWidth="1"/>
  </cols>
  <sheetData>
    <row r="1" spans="1:11" x14ac:dyDescent="0.2">
      <c r="A1" s="12"/>
      <c r="B1" s="12" t="s">
        <v>46</v>
      </c>
      <c r="C1" s="12" t="s">
        <v>47</v>
      </c>
      <c r="E1" s="12"/>
      <c r="F1" s="12" t="s">
        <v>46</v>
      </c>
      <c r="G1" s="12" t="s">
        <v>47</v>
      </c>
      <c r="I1" s="12"/>
      <c r="J1" s="12" t="s">
        <v>46</v>
      </c>
      <c r="K1" s="12" t="s">
        <v>47</v>
      </c>
    </row>
    <row r="2" spans="1:11" x14ac:dyDescent="0.2">
      <c r="A2" s="12" t="s">
        <v>38</v>
      </c>
      <c r="B2" s="12">
        <v>50</v>
      </c>
      <c r="C2" s="12"/>
      <c r="E2" s="12" t="s">
        <v>38</v>
      </c>
      <c r="F2" s="12">
        <v>50</v>
      </c>
      <c r="G2" s="12"/>
      <c r="I2" s="12" t="s">
        <v>38</v>
      </c>
      <c r="J2" s="12">
        <v>50</v>
      </c>
      <c r="K2" s="12"/>
    </row>
    <row r="3" spans="1:11" x14ac:dyDescent="0.2">
      <c r="A3" s="12" t="s">
        <v>39</v>
      </c>
      <c r="B3" s="12">
        <v>7</v>
      </c>
      <c r="C3" s="12"/>
      <c r="E3" s="12" t="s">
        <v>39</v>
      </c>
      <c r="F3" s="12">
        <v>7</v>
      </c>
      <c r="G3" s="12"/>
      <c r="I3" s="12" t="s">
        <v>39</v>
      </c>
      <c r="J3" s="12">
        <v>7</v>
      </c>
      <c r="K3" s="12"/>
    </row>
    <row r="4" spans="1:11" x14ac:dyDescent="0.2">
      <c r="A4" s="15" t="s">
        <v>42</v>
      </c>
      <c r="B4" s="15">
        <v>160</v>
      </c>
      <c r="C4" s="12">
        <f>B4/7</f>
        <v>22.857142857142858</v>
      </c>
      <c r="E4" s="15" t="s">
        <v>42</v>
      </c>
      <c r="F4" s="15">
        <v>140</v>
      </c>
      <c r="G4" s="12">
        <f>F4/7</f>
        <v>20</v>
      </c>
      <c r="I4" s="15" t="s">
        <v>42</v>
      </c>
      <c r="J4" s="15">
        <v>150</v>
      </c>
      <c r="K4" s="12">
        <f>J4/7</f>
        <v>21.428571428571427</v>
      </c>
    </row>
    <row r="5" spans="1:11" x14ac:dyDescent="0.2">
      <c r="A5" s="12" t="s">
        <v>43</v>
      </c>
      <c r="B5" s="12">
        <f>B2*B4</f>
        <v>8000</v>
      </c>
      <c r="C5" s="12">
        <f>B5/7</f>
        <v>1142.8571428571429</v>
      </c>
      <c r="E5" s="12" t="s">
        <v>43</v>
      </c>
      <c r="F5" s="12">
        <f>F2*F4</f>
        <v>7000</v>
      </c>
      <c r="G5" s="12">
        <f>F5/7</f>
        <v>1000</v>
      </c>
      <c r="I5" s="12" t="s">
        <v>43</v>
      </c>
      <c r="J5" s="12">
        <f>J2*J4</f>
        <v>7500</v>
      </c>
      <c r="K5" s="12">
        <f>J5/7</f>
        <v>1071.4285714285713</v>
      </c>
    </row>
    <row r="6" spans="1:11" x14ac:dyDescent="0.2">
      <c r="A6" s="12" t="s">
        <v>44</v>
      </c>
      <c r="B6" s="12">
        <f>B4*4</f>
        <v>640</v>
      </c>
      <c r="C6" s="12">
        <f>B6/7</f>
        <v>91.428571428571431</v>
      </c>
      <c r="E6" s="12" t="s">
        <v>44</v>
      </c>
      <c r="F6" s="12">
        <f>F4*4</f>
        <v>560</v>
      </c>
      <c r="G6" s="12">
        <f>F6/7</f>
        <v>80</v>
      </c>
      <c r="I6" s="12" t="s">
        <v>44</v>
      </c>
      <c r="J6" s="12">
        <f>J4*4</f>
        <v>600</v>
      </c>
      <c r="K6" s="12">
        <f>J6/7</f>
        <v>85.714285714285708</v>
      </c>
    </row>
    <row r="7" spans="1:11" x14ac:dyDescent="0.2">
      <c r="A7" s="12" t="s">
        <v>45</v>
      </c>
      <c r="B7" s="12">
        <f>B5*4</f>
        <v>32000</v>
      </c>
      <c r="C7" s="12">
        <f>B7/7</f>
        <v>4571.4285714285716</v>
      </c>
      <c r="E7" s="12" t="s">
        <v>45</v>
      </c>
      <c r="F7" s="12">
        <f>F5*4</f>
        <v>28000</v>
      </c>
      <c r="G7" s="12">
        <f>F7/7</f>
        <v>4000</v>
      </c>
      <c r="I7" s="12" t="s">
        <v>45</v>
      </c>
      <c r="J7" s="12">
        <f>J5*4</f>
        <v>30000</v>
      </c>
      <c r="K7" s="12">
        <f>J7/7</f>
        <v>4285.7142857142853</v>
      </c>
    </row>
    <row r="8" spans="1:11" x14ac:dyDescent="0.2">
      <c r="A8" s="12" t="s">
        <v>40</v>
      </c>
      <c r="B8" s="12">
        <f>B4/B9</f>
        <v>7.6190476190476186</v>
      </c>
      <c r="C8" s="12">
        <f>B8/7</f>
        <v>1.0884353741496597</v>
      </c>
      <c r="E8" s="12" t="s">
        <v>40</v>
      </c>
      <c r="F8" s="12">
        <f>F4/F9</f>
        <v>6.666666666666667</v>
      </c>
      <c r="G8" s="12">
        <f>F8/7</f>
        <v>0.95238095238095244</v>
      </c>
      <c r="I8" s="12" t="s">
        <v>40</v>
      </c>
      <c r="J8" s="12">
        <f>J4/J9</f>
        <v>7.1428571428571432</v>
      </c>
      <c r="K8" s="12">
        <f>J8/7</f>
        <v>1.0204081632653061</v>
      </c>
    </row>
    <row r="9" spans="1:11" x14ac:dyDescent="0.2">
      <c r="A9" s="12" t="s">
        <v>41</v>
      </c>
      <c r="B9" s="12">
        <v>21</v>
      </c>
      <c r="C9" s="12"/>
      <c r="E9" s="12" t="s">
        <v>41</v>
      </c>
      <c r="F9" s="12">
        <v>21</v>
      </c>
      <c r="G9" s="12"/>
      <c r="I9" s="12" t="s">
        <v>41</v>
      </c>
      <c r="J9" s="12">
        <v>21</v>
      </c>
      <c r="K9" s="1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4BA60-9604-4D54-BDB3-BA720851CBCD}">
  <sheetPr codeName="Planilha1"/>
  <dimension ref="A1:W35"/>
  <sheetViews>
    <sheetView zoomScale="85" zoomScaleNormal="85" workbookViewId="0">
      <pane xSplit="1" topLeftCell="B1" activePane="topRight" state="frozen"/>
      <selection pane="topRight" activeCell="T30" sqref="T30"/>
    </sheetView>
  </sheetViews>
  <sheetFormatPr defaultRowHeight="12.75" x14ac:dyDescent="0.2"/>
  <cols>
    <col min="1" max="1" width="40.28515625" customWidth="1"/>
    <col min="2" max="2" width="14.85546875" customWidth="1"/>
    <col min="4" max="4" width="13" customWidth="1"/>
    <col min="7" max="7" width="5.85546875" customWidth="1"/>
    <col min="23" max="23" width="9.140625" customWidth="1"/>
  </cols>
  <sheetData>
    <row r="1" spans="1:23" x14ac:dyDescent="0.2">
      <c r="A1" s="19" t="s">
        <v>0</v>
      </c>
      <c r="B1" s="19" t="s">
        <v>33</v>
      </c>
      <c r="C1" s="18" t="s">
        <v>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">
      <c r="A2" s="19"/>
      <c r="B2" s="19"/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25</v>
      </c>
      <c r="Q2" s="1" t="s">
        <v>26</v>
      </c>
      <c r="R2" s="1" t="s">
        <v>27</v>
      </c>
      <c r="S2" s="1" t="s">
        <v>28</v>
      </c>
      <c r="T2" s="1" t="s">
        <v>29</v>
      </c>
      <c r="U2" s="1" t="s">
        <v>30</v>
      </c>
      <c r="V2" s="1" t="s">
        <v>31</v>
      </c>
      <c r="W2" s="1" t="s">
        <v>32</v>
      </c>
    </row>
    <row r="3" spans="1:23" x14ac:dyDescent="0.2">
      <c r="A3" s="19"/>
      <c r="B3" s="19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">
      <c r="A6" s="6" t="s">
        <v>4</v>
      </c>
      <c r="B6" s="3">
        <f t="shared" si="0"/>
        <v>70.27000000000001</v>
      </c>
      <c r="C6" s="3"/>
      <c r="D6" s="3"/>
      <c r="E6" s="3">
        <f>0.3+3.33</f>
        <v>3.63</v>
      </c>
      <c r="F6" s="3"/>
      <c r="G6" s="3">
        <f>4</f>
        <v>4</v>
      </c>
      <c r="H6" s="3"/>
      <c r="I6" s="3">
        <v>7</v>
      </c>
      <c r="J6" s="3">
        <v>0.5</v>
      </c>
      <c r="K6" s="3"/>
      <c r="L6" s="3"/>
      <c r="M6" s="3"/>
      <c r="N6" s="3"/>
      <c r="O6" s="3">
        <v>11.61</v>
      </c>
      <c r="P6" s="3">
        <v>11.43</v>
      </c>
      <c r="Q6" s="3">
        <v>8.6</v>
      </c>
      <c r="R6" s="3">
        <v>4</v>
      </c>
      <c r="S6" s="3"/>
      <c r="T6" s="3"/>
      <c r="U6" s="3">
        <v>6.5</v>
      </c>
      <c r="V6" s="3">
        <v>6.5</v>
      </c>
      <c r="W6" s="3">
        <v>6.5</v>
      </c>
    </row>
    <row r="7" spans="1:23" x14ac:dyDescent="0.2">
      <c r="A7" s="6" t="s">
        <v>5</v>
      </c>
      <c r="B7" s="3">
        <f t="shared" si="0"/>
        <v>1</v>
      </c>
      <c r="C7" s="3">
        <f>0.5+0.5</f>
        <v>1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0.25</v>
      </c>
      <c r="C9" s="3">
        <v>0.25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4</v>
      </c>
      <c r="C10" s="3"/>
      <c r="D10" s="3">
        <v>4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4.33</v>
      </c>
      <c r="C11" s="3"/>
      <c r="D11" s="3"/>
      <c r="E11" s="3"/>
      <c r="F11" s="3">
        <f>2.33</f>
        <v>2.33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>
        <v>2</v>
      </c>
      <c r="U11" s="3"/>
      <c r="V11" s="3"/>
      <c r="W11" s="3"/>
    </row>
    <row r="12" spans="1:23" x14ac:dyDescent="0.2">
      <c r="A12" s="6" t="s">
        <v>10</v>
      </c>
      <c r="B12" s="3">
        <f t="shared" si="0"/>
        <v>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73.39</v>
      </c>
      <c r="C13" s="3">
        <f>1.5+14 +N("Obs.: 14 horas por conta do que foi gastado de horas no final de semana")</f>
        <v>15.5</v>
      </c>
      <c r="D13" s="3">
        <f>1 + N("Obs.: rodar o projeto")</f>
        <v>1</v>
      </c>
      <c r="E13" s="3"/>
      <c r="F13" s="3"/>
      <c r="G13" s="3">
        <v>4</v>
      </c>
      <c r="H13" s="3">
        <v>16</v>
      </c>
      <c r="I13" s="3"/>
      <c r="J13" s="3"/>
      <c r="K13" s="3">
        <v>11</v>
      </c>
      <c r="L13" s="3"/>
      <c r="M13" s="3">
        <f>3.81</f>
        <v>3.81</v>
      </c>
      <c r="N13" s="3"/>
      <c r="O13" s="3">
        <v>22.08</v>
      </c>
      <c r="P13" s="3"/>
      <c r="Q13" s="3"/>
      <c r="R13" s="3"/>
      <c r="S13" s="3"/>
      <c r="T13" s="3"/>
      <c r="U13" s="3"/>
      <c r="V13" s="3"/>
      <c r="W13" s="3"/>
    </row>
    <row r="14" spans="1:23" x14ac:dyDescent="0.2">
      <c r="A14" s="7" t="s">
        <v>35</v>
      </c>
      <c r="B14" s="5">
        <f>B15</f>
        <v>160</v>
      </c>
      <c r="C14" s="3">
        <f>B15-SUM(C4:C13)</f>
        <v>143.25</v>
      </c>
      <c r="D14" s="3">
        <f>C14-SUM(D4:D13)</f>
        <v>138.25</v>
      </c>
      <c r="E14" s="3">
        <f t="shared" ref="E14:W14" si="1">D14-SUM(E4:E13)</f>
        <v>134.62</v>
      </c>
      <c r="F14" s="3">
        <f t="shared" si="1"/>
        <v>132.29</v>
      </c>
      <c r="G14" s="3">
        <f t="shared" si="1"/>
        <v>124.28999999999999</v>
      </c>
      <c r="H14" s="3">
        <f t="shared" si="1"/>
        <v>108.28999999999999</v>
      </c>
      <c r="I14" s="3">
        <f t="shared" si="1"/>
        <v>101.28999999999999</v>
      </c>
      <c r="J14" s="3">
        <f t="shared" si="1"/>
        <v>100.78999999999999</v>
      </c>
      <c r="K14" s="3">
        <f t="shared" si="1"/>
        <v>89.789999999999992</v>
      </c>
      <c r="L14" s="3">
        <f t="shared" si="1"/>
        <v>89.789999999999992</v>
      </c>
      <c r="M14" s="3">
        <f t="shared" si="1"/>
        <v>85.97999999999999</v>
      </c>
      <c r="N14" s="3">
        <f t="shared" si="1"/>
        <v>85.97999999999999</v>
      </c>
      <c r="O14" s="3">
        <f t="shared" si="1"/>
        <v>52.289999999999992</v>
      </c>
      <c r="P14" s="3">
        <f t="shared" si="1"/>
        <v>40.859999999999992</v>
      </c>
      <c r="Q14" s="3">
        <f t="shared" si="1"/>
        <v>32.259999999999991</v>
      </c>
      <c r="R14" s="3">
        <f t="shared" si="1"/>
        <v>28.259999999999991</v>
      </c>
      <c r="S14" s="3">
        <f t="shared" si="1"/>
        <v>28.259999999999991</v>
      </c>
      <c r="T14" s="3">
        <f t="shared" si="1"/>
        <v>26.259999999999991</v>
      </c>
      <c r="U14" s="3">
        <f t="shared" si="1"/>
        <v>19.759999999999991</v>
      </c>
      <c r="V14" s="3">
        <f t="shared" si="1"/>
        <v>13.259999999999991</v>
      </c>
      <c r="W14" s="3">
        <f t="shared" si="1"/>
        <v>6.7599999999999909</v>
      </c>
    </row>
    <row r="15" spans="1:23" x14ac:dyDescent="0.2">
      <c r="A15" s="7" t="s">
        <v>34</v>
      </c>
      <c r="B15" s="10">
        <f>Tempo!B4</f>
        <v>160</v>
      </c>
      <c r="C15" s="3">
        <f>B15-B20</f>
        <v>152.38095238095238</v>
      </c>
      <c r="D15" s="3">
        <f>C15-B20</f>
        <v>144.76190476190476</v>
      </c>
      <c r="E15" s="3">
        <f>D15-B20</f>
        <v>137.14285714285714</v>
      </c>
      <c r="F15" s="3">
        <f>E15-B20</f>
        <v>129.52380952380952</v>
      </c>
      <c r="G15" s="3">
        <f>F15-B20</f>
        <v>121.9047619047619</v>
      </c>
      <c r="H15" s="3">
        <f>G15-B20</f>
        <v>114.28571428571428</v>
      </c>
      <c r="I15" s="3">
        <f>H15-B20</f>
        <v>106.66666666666666</v>
      </c>
      <c r="J15" s="3">
        <f>I15-B20</f>
        <v>99.047619047619037</v>
      </c>
      <c r="K15" s="3">
        <f>J15-B20</f>
        <v>91.428571428571416</v>
      </c>
      <c r="L15" s="3">
        <f>K15-B20</f>
        <v>83.809523809523796</v>
      </c>
      <c r="M15" s="3">
        <f>(L15-B20)</f>
        <v>76.190476190476176</v>
      </c>
      <c r="N15" s="3">
        <f>M15-B20</f>
        <v>68.571428571428555</v>
      </c>
      <c r="O15" s="3">
        <f>(N15-B20)</f>
        <v>60.952380952380935</v>
      </c>
      <c r="P15" s="3">
        <f>(O15-B20)</f>
        <v>53.333333333333314</v>
      </c>
      <c r="Q15" s="3">
        <f>P15-B20</f>
        <v>45.714285714285694</v>
      </c>
      <c r="R15" s="3">
        <f>Q15-B20</f>
        <v>38.095238095238074</v>
      </c>
      <c r="S15" s="3">
        <f>R15-B20</f>
        <v>30.476190476190453</v>
      </c>
      <c r="T15" s="3">
        <f>S15-B20</f>
        <v>22.857142857142833</v>
      </c>
      <c r="U15" s="3">
        <f>(T15-B20) + 10</f>
        <v>25.238095238095212</v>
      </c>
      <c r="V15" s="3">
        <f>U15-B20</f>
        <v>17.619047619047592</v>
      </c>
      <c r="W15" s="3">
        <f>IF(V15-B20&lt;0,0,V15-B20)</f>
        <v>9.9999999999999734</v>
      </c>
    </row>
    <row r="17" spans="1:18" x14ac:dyDescent="0.2">
      <c r="A17" s="14"/>
      <c r="B17" s="13"/>
      <c r="C17" s="13"/>
      <c r="D17" s="11"/>
    </row>
    <row r="18" spans="1:18" x14ac:dyDescent="0.2">
      <c r="A18" s="8" t="s">
        <v>36</v>
      </c>
      <c r="B18" s="12">
        <f>COUNTA(C3:W3)</f>
        <v>21</v>
      </c>
      <c r="C18" s="13"/>
      <c r="D18" s="11"/>
    </row>
    <row r="20" spans="1:18" x14ac:dyDescent="0.2">
      <c r="A20" s="8" t="s">
        <v>37</v>
      </c>
      <c r="B20" s="9">
        <f>B15/B18</f>
        <v>7.6190476190476186</v>
      </c>
    </row>
    <row r="32" spans="1:18" x14ac:dyDescent="0.2">
      <c r="R32" s="16"/>
    </row>
    <row r="35" spans="19:19" x14ac:dyDescent="0.2">
      <c r="S35" s="16"/>
    </row>
  </sheetData>
  <mergeCells count="3">
    <mergeCell ref="C1:W1"/>
    <mergeCell ref="A1:A3"/>
    <mergeCell ref="B1:B3"/>
  </mergeCells>
  <phoneticPr fontId="1" type="noConversion"/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09A8E-961C-4A18-A039-5BA904275A7B}">
  <dimension ref="A1:W35"/>
  <sheetViews>
    <sheetView zoomScaleNormal="100" workbookViewId="0">
      <pane xSplit="1" topLeftCell="B1" activePane="topRight" state="frozen"/>
      <selection pane="topRight" activeCell="W20" sqref="W20"/>
    </sheetView>
  </sheetViews>
  <sheetFormatPr defaultRowHeight="12.75" x14ac:dyDescent="0.2"/>
  <cols>
    <col min="1" max="1" width="40.28515625" customWidth="1"/>
    <col min="2" max="2" width="14.85546875" customWidth="1"/>
    <col min="4" max="4" width="13" customWidth="1"/>
    <col min="7" max="7" width="5.85546875" customWidth="1"/>
    <col min="23" max="23" width="9.140625" customWidth="1"/>
  </cols>
  <sheetData>
    <row r="1" spans="1:23" x14ac:dyDescent="0.2">
      <c r="A1" s="19" t="s">
        <v>0</v>
      </c>
      <c r="B1" s="19" t="s">
        <v>33</v>
      </c>
      <c r="C1" s="18" t="s">
        <v>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">
      <c r="A2" s="19"/>
      <c r="B2" s="19"/>
      <c r="C2" s="1" t="s">
        <v>48</v>
      </c>
      <c r="D2" s="1" t="s">
        <v>49</v>
      </c>
      <c r="E2" s="1" t="s">
        <v>50</v>
      </c>
      <c r="F2" s="1" t="s">
        <v>51</v>
      </c>
      <c r="G2" s="1" t="s">
        <v>52</v>
      </c>
      <c r="H2" s="1" t="s">
        <v>53</v>
      </c>
      <c r="I2" s="1" t="s">
        <v>54</v>
      </c>
      <c r="J2" s="1" t="s">
        <v>55</v>
      </c>
      <c r="K2" s="1" t="s">
        <v>56</v>
      </c>
      <c r="L2" s="1" t="s">
        <v>57</v>
      </c>
      <c r="M2" s="1" t="s">
        <v>58</v>
      </c>
      <c r="N2" s="1" t="s">
        <v>59</v>
      </c>
      <c r="O2" s="1" t="s">
        <v>60</v>
      </c>
      <c r="P2" s="1" t="s">
        <v>61</v>
      </c>
      <c r="Q2" s="1" t="s">
        <v>62</v>
      </c>
      <c r="R2" s="1" t="s">
        <v>63</v>
      </c>
      <c r="S2" s="1" t="s">
        <v>64</v>
      </c>
      <c r="T2" s="1" t="s">
        <v>65</v>
      </c>
      <c r="U2" s="1" t="s">
        <v>66</v>
      </c>
      <c r="V2" s="1" t="s">
        <v>67</v>
      </c>
      <c r="W2" s="1" t="s">
        <v>68</v>
      </c>
    </row>
    <row r="3" spans="1:23" x14ac:dyDescent="0.2">
      <c r="A3" s="19"/>
      <c r="B3" s="19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14.4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>
        <f>1.51+4</f>
        <v>5.51</v>
      </c>
      <c r="P4" s="3"/>
      <c r="Q4" s="3">
        <f>0.41</f>
        <v>0.41</v>
      </c>
      <c r="R4" s="3">
        <f>3.48+1.5+3.5</f>
        <v>8.48</v>
      </c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45.55</v>
      </c>
      <c r="C5" s="3">
        <v>1.08</v>
      </c>
      <c r="D5" s="3">
        <v>2.42</v>
      </c>
      <c r="E5" s="3">
        <v>1</v>
      </c>
      <c r="F5" s="3">
        <v>2.2000000000000002</v>
      </c>
      <c r="G5" s="3">
        <v>3.08</v>
      </c>
      <c r="H5" s="3">
        <v>2.38</v>
      </c>
      <c r="I5" s="3">
        <v>0.3</v>
      </c>
      <c r="J5" s="3">
        <v>3</v>
      </c>
      <c r="K5" s="3">
        <v>4</v>
      </c>
      <c r="L5" s="3">
        <v>5</v>
      </c>
      <c r="M5" s="3">
        <v>2</v>
      </c>
      <c r="N5" s="3"/>
      <c r="O5" s="3">
        <f>1+0.16</f>
        <v>1.1599999999999999</v>
      </c>
      <c r="P5" s="3">
        <v>2</v>
      </c>
      <c r="Q5" s="3">
        <f>2+5.3</f>
        <v>7.3</v>
      </c>
      <c r="R5" s="3"/>
      <c r="S5" s="3">
        <v>2</v>
      </c>
      <c r="T5" s="3">
        <v>4.05</v>
      </c>
      <c r="U5" s="3"/>
      <c r="V5" s="3">
        <v>2.58</v>
      </c>
      <c r="W5" s="3"/>
    </row>
    <row r="6" spans="1:23" x14ac:dyDescent="0.2">
      <c r="A6" s="6" t="s">
        <v>4</v>
      </c>
      <c r="B6" s="3">
        <f t="shared" si="0"/>
        <v>44.22</v>
      </c>
      <c r="C6" s="3">
        <v>3.1</v>
      </c>
      <c r="D6" s="3">
        <v>3.71</v>
      </c>
      <c r="E6" s="3">
        <v>1</v>
      </c>
      <c r="F6" s="3"/>
      <c r="G6" s="3">
        <v>1</v>
      </c>
      <c r="H6" s="3"/>
      <c r="I6" s="3"/>
      <c r="J6" s="3">
        <v>2</v>
      </c>
      <c r="K6" s="3"/>
      <c r="L6" s="3"/>
      <c r="M6" s="3"/>
      <c r="N6" s="3"/>
      <c r="O6" s="3">
        <f>3.51</f>
        <v>3.51</v>
      </c>
      <c r="P6" s="3">
        <f>2</f>
        <v>2</v>
      </c>
      <c r="Q6" s="3"/>
      <c r="R6" s="3">
        <f>3.9</f>
        <v>3.9</v>
      </c>
      <c r="S6" s="3">
        <f>5</f>
        <v>5</v>
      </c>
      <c r="T6" s="3"/>
      <c r="U6" s="3"/>
      <c r="V6" s="3">
        <v>10</v>
      </c>
      <c r="W6" s="3">
        <v>9</v>
      </c>
    </row>
    <row r="7" spans="1:23" x14ac:dyDescent="0.2">
      <c r="A7" s="6" t="s">
        <v>5</v>
      </c>
      <c r="B7" s="3">
        <f t="shared" si="0"/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3</v>
      </c>
      <c r="C9" s="3"/>
      <c r="D9" s="3"/>
      <c r="E9" s="3">
        <v>3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2.99</v>
      </c>
      <c r="C11" s="3"/>
      <c r="D11" s="3"/>
      <c r="E11" s="3"/>
      <c r="F11" s="3"/>
      <c r="G11" s="3"/>
      <c r="H11" s="3">
        <v>1.66</v>
      </c>
      <c r="I11" s="3"/>
      <c r="J11" s="3"/>
      <c r="K11" s="3">
        <v>1</v>
      </c>
      <c r="L11" s="3"/>
      <c r="M11" s="3">
        <v>0.33</v>
      </c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2">
      <c r="A12" s="6" t="s">
        <v>10</v>
      </c>
      <c r="B12" s="3">
        <f t="shared" si="0"/>
        <v>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29.509999999999998</v>
      </c>
      <c r="C13" s="3"/>
      <c r="D13" s="3"/>
      <c r="E13" s="3">
        <v>2</v>
      </c>
      <c r="F13" s="3">
        <v>0.9</v>
      </c>
      <c r="G13" s="3">
        <v>0.26</v>
      </c>
      <c r="H13" s="3">
        <v>1</v>
      </c>
      <c r="I13" s="3"/>
      <c r="J13" s="3">
        <f>1.77+0.45</f>
        <v>2.2200000000000002</v>
      </c>
      <c r="K13" s="3">
        <v>1.55</v>
      </c>
      <c r="L13" s="3">
        <f>1.73+1.86+0.13+1.21</f>
        <v>4.93</v>
      </c>
      <c r="M13" s="3">
        <f>1.6+0.36+0.66</f>
        <v>2.62</v>
      </c>
      <c r="N13" s="3">
        <f>0.55+1.45+1.5+0.5</f>
        <v>4</v>
      </c>
      <c r="O13" s="3"/>
      <c r="P13" s="3"/>
      <c r="Q13" s="3">
        <v>0.53</v>
      </c>
      <c r="R13" s="3">
        <f>4+0.63+0.76+0.46</f>
        <v>5.85</v>
      </c>
      <c r="S13" s="3">
        <f>0.33+0.33+1.16+0.33</f>
        <v>2.15</v>
      </c>
      <c r="T13" s="3"/>
      <c r="U13" s="3">
        <f>1.5</f>
        <v>1.5</v>
      </c>
      <c r="V13" s="3"/>
      <c r="W13" s="3"/>
    </row>
    <row r="14" spans="1:23" x14ac:dyDescent="0.2">
      <c r="A14" s="7" t="s">
        <v>35</v>
      </c>
      <c r="B14" s="5">
        <f>B15</f>
        <v>140</v>
      </c>
      <c r="C14" s="3">
        <f>B15-SUM(C4:C13)</f>
        <v>135.82</v>
      </c>
      <c r="D14" s="3">
        <f>C14-SUM(D4:D13)</f>
        <v>129.69</v>
      </c>
      <c r="E14" s="3">
        <f t="shared" ref="E14:W14" si="1">D14-SUM(E4:E13)</f>
        <v>122.69</v>
      </c>
      <c r="F14" s="3">
        <f t="shared" si="1"/>
        <v>119.59</v>
      </c>
      <c r="G14" s="3">
        <f t="shared" si="1"/>
        <v>115.25</v>
      </c>
      <c r="H14" s="3">
        <f t="shared" si="1"/>
        <v>110.21</v>
      </c>
      <c r="I14" s="3">
        <f t="shared" si="1"/>
        <v>109.91</v>
      </c>
      <c r="J14" s="3">
        <f t="shared" si="1"/>
        <v>102.69</v>
      </c>
      <c r="K14" s="3">
        <f t="shared" si="1"/>
        <v>96.14</v>
      </c>
      <c r="L14" s="3">
        <f t="shared" si="1"/>
        <v>86.210000000000008</v>
      </c>
      <c r="M14" s="3">
        <f t="shared" si="1"/>
        <v>81.260000000000005</v>
      </c>
      <c r="N14" s="3">
        <f t="shared" si="1"/>
        <v>77.260000000000005</v>
      </c>
      <c r="O14" s="3">
        <f t="shared" si="1"/>
        <v>67.080000000000013</v>
      </c>
      <c r="P14" s="3">
        <f t="shared" si="1"/>
        <v>63.080000000000013</v>
      </c>
      <c r="Q14" s="3">
        <f t="shared" si="1"/>
        <v>54.840000000000011</v>
      </c>
      <c r="R14" s="3">
        <f t="shared" si="1"/>
        <v>36.610000000000014</v>
      </c>
      <c r="S14" s="3">
        <f t="shared" si="1"/>
        <v>27.460000000000015</v>
      </c>
      <c r="T14" s="3">
        <f t="shared" si="1"/>
        <v>23.410000000000014</v>
      </c>
      <c r="U14" s="3">
        <f t="shared" si="1"/>
        <v>21.910000000000014</v>
      </c>
      <c r="V14" s="3">
        <f>U14-SUM(V4:V13)</f>
        <v>9.3300000000000143</v>
      </c>
      <c r="W14" s="3">
        <f t="shared" si="1"/>
        <v>0.33000000000001428</v>
      </c>
    </row>
    <row r="15" spans="1:23" x14ac:dyDescent="0.2">
      <c r="A15" s="7" t="s">
        <v>34</v>
      </c>
      <c r="B15" s="10">
        <f>Tempo!F4</f>
        <v>140</v>
      </c>
      <c r="C15" s="3">
        <f>B15-B20</f>
        <v>133.33333333333334</v>
      </c>
      <c r="D15" s="3">
        <f>C15-B20</f>
        <v>126.66666666666667</v>
      </c>
      <c r="E15" s="3">
        <f>D15-B20</f>
        <v>120</v>
      </c>
      <c r="F15" s="3">
        <f>E15-B20</f>
        <v>113.33333333333333</v>
      </c>
      <c r="G15" s="3">
        <f>F15-B20</f>
        <v>106.66666666666666</v>
      </c>
      <c r="H15" s="3">
        <f>G15-B20</f>
        <v>99.999999999999986</v>
      </c>
      <c r="I15" s="3">
        <f>H15-B20</f>
        <v>93.333333333333314</v>
      </c>
      <c r="J15" s="3">
        <f>I15-B20</f>
        <v>86.666666666666643</v>
      </c>
      <c r="K15" s="3">
        <f>J15-B20</f>
        <v>79.999999999999972</v>
      </c>
      <c r="L15" s="3">
        <f>K15-B20</f>
        <v>73.3333333333333</v>
      </c>
      <c r="M15" s="3">
        <f>(L15-B20)</f>
        <v>66.666666666666629</v>
      </c>
      <c r="N15" s="3">
        <f>M15-B20</f>
        <v>59.999999999999964</v>
      </c>
      <c r="O15" s="3">
        <f>(N15-B20)</f>
        <v>53.3333333333333</v>
      </c>
      <c r="P15" s="3">
        <f>(O15-B20)</f>
        <v>46.666666666666636</v>
      </c>
      <c r="Q15" s="3">
        <f>P15-B20</f>
        <v>39.999999999999972</v>
      </c>
      <c r="R15" s="3">
        <f>Q15-B20</f>
        <v>33.333333333333307</v>
      </c>
      <c r="S15" s="3">
        <f>R15-B20</f>
        <v>26.666666666666639</v>
      </c>
      <c r="T15" s="3">
        <f>S15-B20</f>
        <v>19.999999999999972</v>
      </c>
      <c r="U15" s="3">
        <f>(T15-B20)</f>
        <v>13.333333333333304</v>
      </c>
      <c r="V15" s="3">
        <f>U15-B20</f>
        <v>6.6666666666666368</v>
      </c>
      <c r="W15" s="3">
        <f>IF(V15-B20&lt;0,0,V15-B20)</f>
        <v>0</v>
      </c>
    </row>
    <row r="17" spans="1:20" x14ac:dyDescent="0.2">
      <c r="A17" s="14"/>
      <c r="B17" s="13"/>
      <c r="C17" s="13"/>
      <c r="D17" s="11"/>
    </row>
    <row r="18" spans="1:20" x14ac:dyDescent="0.2">
      <c r="A18" s="8" t="s">
        <v>36</v>
      </c>
      <c r="B18" s="12">
        <f>COUNTA(C3:W3)</f>
        <v>21</v>
      </c>
      <c r="C18" s="13"/>
      <c r="D18" s="11"/>
    </row>
    <row r="20" spans="1:20" x14ac:dyDescent="0.2">
      <c r="A20" s="8" t="s">
        <v>37</v>
      </c>
      <c r="B20" s="9">
        <f>B15/B18</f>
        <v>6.666666666666667</v>
      </c>
    </row>
    <row r="21" spans="1:20" x14ac:dyDescent="0.2">
      <c r="T21" s="16"/>
    </row>
    <row r="24" spans="1:20" x14ac:dyDescent="0.2">
      <c r="B24" s="17"/>
    </row>
    <row r="30" spans="1:20" x14ac:dyDescent="0.2">
      <c r="S30" t="s">
        <v>69</v>
      </c>
    </row>
    <row r="32" spans="1:20" x14ac:dyDescent="0.2">
      <c r="R32" s="16"/>
    </row>
    <row r="35" spans="19:19" x14ac:dyDescent="0.2">
      <c r="S35" s="16"/>
    </row>
  </sheetData>
  <mergeCells count="3">
    <mergeCell ref="A1:A3"/>
    <mergeCell ref="B1:B3"/>
    <mergeCell ref="C1:W1"/>
  </mergeCells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91D87-3A65-488E-9A9A-734FA0D4B672}">
  <dimension ref="A1:W35"/>
  <sheetViews>
    <sheetView tabSelected="1" topLeftCell="A14" zoomScaleNormal="100" workbookViewId="0">
      <pane xSplit="1" topLeftCell="B1" activePane="topRight" state="frozen"/>
      <selection pane="topRight" activeCell="W23" sqref="W23"/>
    </sheetView>
  </sheetViews>
  <sheetFormatPr defaultRowHeight="12.75" x14ac:dyDescent="0.2"/>
  <cols>
    <col min="1" max="1" width="40.28515625" customWidth="1"/>
    <col min="2" max="2" width="14.85546875" customWidth="1"/>
    <col min="4" max="4" width="9.140625" customWidth="1"/>
    <col min="7" max="7" width="9.140625" customWidth="1"/>
    <col min="23" max="23" width="9.140625" customWidth="1"/>
  </cols>
  <sheetData>
    <row r="1" spans="1:23" x14ac:dyDescent="0.2">
      <c r="A1" s="19" t="s">
        <v>0</v>
      </c>
      <c r="B1" s="19" t="s">
        <v>33</v>
      </c>
      <c r="C1" s="18" t="s">
        <v>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">
      <c r="A2" s="19"/>
      <c r="B2" s="19"/>
      <c r="C2" s="1" t="s">
        <v>70</v>
      </c>
      <c r="D2" s="1" t="s">
        <v>71</v>
      </c>
      <c r="E2" s="1" t="s">
        <v>72</v>
      </c>
      <c r="F2" s="1" t="s">
        <v>73</v>
      </c>
      <c r="G2" s="1" t="s">
        <v>74</v>
      </c>
      <c r="H2" s="1" t="s">
        <v>75</v>
      </c>
      <c r="I2" s="1" t="s">
        <v>76</v>
      </c>
      <c r="J2" s="1" t="s">
        <v>77</v>
      </c>
      <c r="K2" s="1" t="s">
        <v>78</v>
      </c>
      <c r="L2" s="1" t="s">
        <v>79</v>
      </c>
      <c r="M2" s="1" t="s">
        <v>80</v>
      </c>
      <c r="N2" s="1" t="s">
        <v>81</v>
      </c>
      <c r="O2" s="1" t="s">
        <v>82</v>
      </c>
      <c r="P2" s="1" t="s">
        <v>83</v>
      </c>
      <c r="Q2" s="1" t="s">
        <v>84</v>
      </c>
      <c r="R2" s="1" t="s">
        <v>85</v>
      </c>
      <c r="S2" s="1" t="s">
        <v>86</v>
      </c>
      <c r="T2" s="1" t="s">
        <v>87</v>
      </c>
      <c r="U2" s="1" t="s">
        <v>88</v>
      </c>
      <c r="V2" s="1" t="s">
        <v>89</v>
      </c>
      <c r="W2" s="1" t="s">
        <v>90</v>
      </c>
    </row>
    <row r="3" spans="1:23" x14ac:dyDescent="0.2">
      <c r="A3" s="19"/>
      <c r="B3" s="19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12.5</v>
      </c>
      <c r="C5" s="3"/>
      <c r="D5" s="3"/>
      <c r="E5" s="3"/>
      <c r="F5" s="3">
        <v>2</v>
      </c>
      <c r="G5" s="3"/>
      <c r="H5" s="3"/>
      <c r="I5" s="3"/>
      <c r="J5" s="3">
        <v>0.5</v>
      </c>
      <c r="K5" s="3"/>
      <c r="L5" s="3"/>
      <c r="M5" s="3"/>
      <c r="N5" s="3"/>
      <c r="O5" s="3"/>
      <c r="P5" s="3">
        <v>10</v>
      </c>
      <c r="Q5" s="3"/>
      <c r="R5" s="3"/>
      <c r="S5" s="3"/>
      <c r="T5" s="3"/>
      <c r="U5" s="3"/>
      <c r="V5" s="3"/>
      <c r="W5" s="3"/>
    </row>
    <row r="6" spans="1:23" x14ac:dyDescent="0.2">
      <c r="A6" s="6" t="s">
        <v>4</v>
      </c>
      <c r="B6" s="3">
        <f t="shared" si="0"/>
        <v>84.24</v>
      </c>
      <c r="C6" s="3"/>
      <c r="D6" s="3"/>
      <c r="E6" s="3">
        <v>9.66</v>
      </c>
      <c r="F6" s="3">
        <v>10</v>
      </c>
      <c r="G6" s="3">
        <v>10</v>
      </c>
      <c r="H6" s="3">
        <v>10</v>
      </c>
      <c r="I6" s="4">
        <v>10</v>
      </c>
      <c r="J6" s="3">
        <v>7.5</v>
      </c>
      <c r="K6" s="3">
        <v>7</v>
      </c>
      <c r="L6" s="3">
        <f>6+1</f>
        <v>7</v>
      </c>
      <c r="M6" s="3">
        <f>6+0.08</f>
        <v>6.08</v>
      </c>
      <c r="N6" s="3">
        <v>4</v>
      </c>
      <c r="O6" s="3">
        <v>3</v>
      </c>
      <c r="P6" s="3"/>
      <c r="Q6" s="3"/>
      <c r="R6" s="3"/>
      <c r="S6" s="3"/>
      <c r="T6" s="3"/>
      <c r="U6" s="3"/>
      <c r="V6" s="3"/>
      <c r="W6" s="3"/>
    </row>
    <row r="7" spans="1:23" x14ac:dyDescent="0.2">
      <c r="A7" s="6" t="s">
        <v>5</v>
      </c>
      <c r="B7" s="3">
        <f t="shared" si="0"/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2</v>
      </c>
      <c r="C8" s="3">
        <v>1</v>
      </c>
      <c r="D8" s="3">
        <v>1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1</v>
      </c>
      <c r="C9" s="3">
        <v>1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0.16</v>
      </c>
      <c r="C10" s="3">
        <v>0.16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2">
      <c r="A12" s="6" t="s">
        <v>10</v>
      </c>
      <c r="B12" s="3">
        <f t="shared" si="0"/>
        <v>0.69</v>
      </c>
      <c r="C12" s="4"/>
      <c r="D12" s="4"/>
      <c r="E12" s="4"/>
      <c r="F12" s="4">
        <v>0.33</v>
      </c>
      <c r="G12" s="4">
        <v>0.16</v>
      </c>
      <c r="H12" s="4"/>
      <c r="I12" s="4"/>
      <c r="J12" s="4">
        <v>0.2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49.47</v>
      </c>
      <c r="C13" s="3"/>
      <c r="D13" s="3">
        <v>1.5</v>
      </c>
      <c r="E13" s="3">
        <v>3</v>
      </c>
      <c r="F13" s="3">
        <v>1</v>
      </c>
      <c r="G13" s="3">
        <v>0.1</v>
      </c>
      <c r="H13" s="3">
        <v>1.68</v>
      </c>
      <c r="I13" s="3"/>
      <c r="J13" s="3">
        <f>2.43 + 0.66</f>
        <v>3.0900000000000003</v>
      </c>
      <c r="K13" s="3">
        <f>0.08</f>
        <v>0.08</v>
      </c>
      <c r="L13" s="4">
        <f>0.5 + 1  + 0.66 + 0.5 + 1</f>
        <v>3.66</v>
      </c>
      <c r="M13" s="3">
        <v>1.7</v>
      </c>
      <c r="N13" s="3"/>
      <c r="O13" s="3">
        <v>2.33</v>
      </c>
      <c r="P13" s="3">
        <v>4</v>
      </c>
      <c r="Q13" s="3">
        <v>7</v>
      </c>
      <c r="R13" s="3">
        <v>1</v>
      </c>
      <c r="S13" s="3">
        <v>1.33</v>
      </c>
      <c r="T13" s="3">
        <v>5</v>
      </c>
      <c r="U13" s="3">
        <v>5</v>
      </c>
      <c r="V13" s="3">
        <v>4</v>
      </c>
      <c r="W13" s="3">
        <v>4</v>
      </c>
    </row>
    <row r="14" spans="1:23" x14ac:dyDescent="0.2">
      <c r="A14" s="7" t="s">
        <v>35</v>
      </c>
      <c r="B14" s="5">
        <f>B15</f>
        <v>150</v>
      </c>
      <c r="C14" s="3">
        <f>B15-SUM(C4:C13)</f>
        <v>147.84</v>
      </c>
      <c r="D14" s="3">
        <f>C14-SUM(D4:D13)</f>
        <v>145.34</v>
      </c>
      <c r="E14" s="3">
        <f t="shared" ref="E14:W14" si="1">D14-SUM(E4:E13)</f>
        <v>132.68</v>
      </c>
      <c r="F14" s="3">
        <f t="shared" si="1"/>
        <v>119.35000000000001</v>
      </c>
      <c r="G14" s="3">
        <f t="shared" si="1"/>
        <v>109.09</v>
      </c>
      <c r="H14" s="3">
        <f t="shared" si="1"/>
        <v>97.41</v>
      </c>
      <c r="I14" s="3">
        <f t="shared" si="1"/>
        <v>87.41</v>
      </c>
      <c r="J14" s="3">
        <f t="shared" si="1"/>
        <v>76.12</v>
      </c>
      <c r="K14" s="3">
        <f t="shared" si="1"/>
        <v>69.040000000000006</v>
      </c>
      <c r="L14" s="3">
        <f t="shared" si="1"/>
        <v>58.38000000000001</v>
      </c>
      <c r="M14" s="3">
        <f t="shared" si="1"/>
        <v>50.600000000000009</v>
      </c>
      <c r="N14" s="3">
        <f t="shared" si="1"/>
        <v>46.600000000000009</v>
      </c>
      <c r="O14" s="3">
        <f t="shared" si="1"/>
        <v>41.27000000000001</v>
      </c>
      <c r="P14" s="3">
        <f t="shared" si="1"/>
        <v>27.27000000000001</v>
      </c>
      <c r="Q14" s="3">
        <f t="shared" si="1"/>
        <v>20.27000000000001</v>
      </c>
      <c r="R14" s="3">
        <f t="shared" si="1"/>
        <v>19.27000000000001</v>
      </c>
      <c r="S14" s="3">
        <f t="shared" si="1"/>
        <v>17.940000000000012</v>
      </c>
      <c r="T14" s="3">
        <f t="shared" si="1"/>
        <v>12.940000000000012</v>
      </c>
      <c r="U14" s="3">
        <f t="shared" si="1"/>
        <v>7.9400000000000119</v>
      </c>
      <c r="V14" s="3">
        <f>U14-SUM(V4:V13)</f>
        <v>3.9400000000000119</v>
      </c>
      <c r="W14" s="3">
        <f t="shared" si="1"/>
        <v>-5.9999999999988063E-2</v>
      </c>
    </row>
    <row r="15" spans="1:23" x14ac:dyDescent="0.2">
      <c r="A15" s="7" t="s">
        <v>34</v>
      </c>
      <c r="B15" s="10">
        <f>Tempo!J4</f>
        <v>150</v>
      </c>
      <c r="C15" s="3">
        <f>B15-B20</f>
        <v>142.85714285714286</v>
      </c>
      <c r="D15" s="3">
        <f>C15-B20</f>
        <v>135.71428571428572</v>
      </c>
      <c r="E15" s="3">
        <f>D15-B20</f>
        <v>128.57142857142858</v>
      </c>
      <c r="F15" s="3">
        <f>E15-B20</f>
        <v>121.42857142857144</v>
      </c>
      <c r="G15" s="3">
        <f>F15-B20</f>
        <v>114.28571428571431</v>
      </c>
      <c r="H15" s="3">
        <f>G15-B20</f>
        <v>107.14285714285717</v>
      </c>
      <c r="I15" s="3">
        <f>H15-B20</f>
        <v>100.00000000000003</v>
      </c>
      <c r="J15" s="3">
        <f>I15-B20</f>
        <v>92.85714285714289</v>
      </c>
      <c r="K15" s="3">
        <f>J15-B20</f>
        <v>85.714285714285751</v>
      </c>
      <c r="L15" s="3">
        <f>K15-B20</f>
        <v>78.571428571428612</v>
      </c>
      <c r="M15" s="3">
        <f>(L15-B20)</f>
        <v>71.428571428571473</v>
      </c>
      <c r="N15" s="3">
        <f>M15-B20</f>
        <v>64.285714285714334</v>
      </c>
      <c r="O15" s="3">
        <f>(N15-B20)</f>
        <v>57.142857142857189</v>
      </c>
      <c r="P15" s="3">
        <f>(O15-B20)</f>
        <v>50.000000000000043</v>
      </c>
      <c r="Q15" s="3">
        <f>P15-B20</f>
        <v>42.857142857142897</v>
      </c>
      <c r="R15" s="3">
        <f>Q15-B20</f>
        <v>35.714285714285751</v>
      </c>
      <c r="S15" s="3">
        <f>R15-B20</f>
        <v>28.571428571428608</v>
      </c>
      <c r="T15" s="3">
        <f>S15-B20</f>
        <v>21.428571428571466</v>
      </c>
      <c r="U15" s="3">
        <f>(T15-B20)</f>
        <v>14.285714285714324</v>
      </c>
      <c r="V15" s="3">
        <f>U15-B20</f>
        <v>7.1428571428571805</v>
      </c>
      <c r="W15" s="3">
        <f>IF(V15-B20&lt;0,0,V15-B20)</f>
        <v>3.730349362740526E-14</v>
      </c>
    </row>
    <row r="17" spans="1:20" x14ac:dyDescent="0.2">
      <c r="A17" s="14"/>
      <c r="B17" s="13"/>
      <c r="C17" s="13"/>
      <c r="D17" s="11"/>
    </row>
    <row r="18" spans="1:20" x14ac:dyDescent="0.2">
      <c r="A18" s="8" t="s">
        <v>36</v>
      </c>
      <c r="B18" s="12">
        <f>COUNTA(C3:W3)</f>
        <v>21</v>
      </c>
      <c r="C18" s="13"/>
      <c r="D18" s="11"/>
    </row>
    <row r="20" spans="1:20" x14ac:dyDescent="0.2">
      <c r="A20" s="8" t="s">
        <v>37</v>
      </c>
      <c r="B20" s="9">
        <f>B15/B18</f>
        <v>7.1428571428571432</v>
      </c>
    </row>
    <row r="21" spans="1:20" x14ac:dyDescent="0.2">
      <c r="T21" s="16"/>
    </row>
    <row r="24" spans="1:20" x14ac:dyDescent="0.2">
      <c r="B24" s="17"/>
    </row>
    <row r="32" spans="1:20" x14ac:dyDescent="0.2">
      <c r="R32" s="16"/>
    </row>
    <row r="35" spans="19:19" x14ac:dyDescent="0.2">
      <c r="S35" s="16"/>
    </row>
  </sheetData>
  <mergeCells count="3">
    <mergeCell ref="A1:A3"/>
    <mergeCell ref="B1:B3"/>
    <mergeCell ref="C1:W1"/>
  </mergeCells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Tempo</vt:lpstr>
      <vt:lpstr>Sprint 1</vt:lpstr>
      <vt:lpstr>Sprint 2</vt:lpstr>
      <vt:lpstr>Sprint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Bárbara Port</dc:creator>
  <cp:keywords/>
  <dc:description/>
  <cp:lastModifiedBy>Bárbara Port</cp:lastModifiedBy>
  <cp:revision/>
  <dcterms:created xsi:type="dcterms:W3CDTF">2021-09-08T11:12:23Z</dcterms:created>
  <dcterms:modified xsi:type="dcterms:W3CDTF">2022-11-03T20:00:26Z</dcterms:modified>
  <cp:category/>
  <cp:contentStatus/>
</cp:coreProperties>
</file>