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0" windowWidth="4464" windowHeight="1248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M7" i="1"/>
  <c r="L8" s="1"/>
  <c r="C12"/>
  <c r="C7"/>
  <c r="C4"/>
  <c r="C29"/>
  <c r="J15"/>
  <c r="C34" s="1"/>
  <c r="J8"/>
  <c r="C31" s="1"/>
  <c r="L3"/>
  <c r="C5"/>
  <c r="F23"/>
  <c r="F22"/>
  <c r="E24"/>
  <c r="E23"/>
  <c r="E22"/>
  <c r="E21"/>
  <c r="E20"/>
  <c r="E19"/>
  <c r="F16"/>
  <c r="E16"/>
  <c r="F14"/>
  <c r="F15"/>
  <c r="J21" s="1"/>
  <c r="J22" s="1"/>
  <c r="E15"/>
  <c r="E14"/>
  <c r="E13"/>
  <c r="E11"/>
  <c r="B26"/>
  <c r="B19"/>
  <c r="B14"/>
  <c r="E3"/>
  <c r="E10"/>
  <c r="F4"/>
  <c r="F20" s="1"/>
  <c r="F8"/>
  <c r="F24" s="1"/>
  <c r="C33" l="1"/>
  <c r="C30"/>
  <c r="J20" s="1"/>
  <c r="C32"/>
  <c r="C11" s="1"/>
  <c r="C8"/>
  <c r="F11"/>
  <c r="C6"/>
  <c r="F5"/>
  <c r="F21" s="1"/>
  <c r="F13"/>
  <c r="C10" l="1"/>
</calcChain>
</file>

<file path=xl/sharedStrings.xml><?xml version="1.0" encoding="utf-8"?>
<sst xmlns="http://schemas.openxmlformats.org/spreadsheetml/2006/main" count="58" uniqueCount="47">
  <si>
    <t xml:space="preserve">Medida de la taza de rendimiento </t>
  </si>
  <si>
    <t xml:space="preserve">Valor anual equivalente </t>
  </si>
  <si>
    <t>Método de recuperación de la inversión</t>
  </si>
  <si>
    <t xml:space="preserve">Índice de rentabilidad del proyecto </t>
  </si>
  <si>
    <t xml:space="preserve">Tasa interna de retorno </t>
  </si>
  <si>
    <t xml:space="preserve">Análisis de sensibilidad </t>
  </si>
  <si>
    <t>Resultados de análisis</t>
  </si>
  <si>
    <t>Inversión inicial</t>
  </si>
  <si>
    <t>Interés</t>
  </si>
  <si>
    <t>TREMA</t>
  </si>
  <si>
    <t>Flujo de efectivo neto</t>
  </si>
  <si>
    <t>Valor del rescate</t>
  </si>
  <si>
    <t>Número de años del proyecto</t>
  </si>
  <si>
    <t>Tasa de interés TREMA</t>
  </si>
  <si>
    <t>Flujos netos de efectivo</t>
  </si>
  <si>
    <t>Inversión inicial neta</t>
  </si>
  <si>
    <t>Valor de salvamento</t>
  </si>
  <si>
    <t>Año en que segenegar el FNE</t>
  </si>
  <si>
    <t>Sumatoria</t>
  </si>
  <si>
    <t>Valores Optimistas</t>
  </si>
  <si>
    <t>Valores Pesimistas</t>
  </si>
  <si>
    <t>Costos Variables</t>
  </si>
  <si>
    <t>Costos Fijos</t>
  </si>
  <si>
    <t>Amortización</t>
  </si>
  <si>
    <t>Impuestos</t>
  </si>
  <si>
    <t>Total</t>
  </si>
  <si>
    <t>Flujos</t>
  </si>
  <si>
    <t>Suma de flujos</t>
  </si>
  <si>
    <t>V Optimistas de 3 años</t>
  </si>
  <si>
    <t>V Pesimistas de 3 años</t>
  </si>
  <si>
    <t>Cantidades Anuales</t>
  </si>
  <si>
    <t>Primer año</t>
  </si>
  <si>
    <t>Segundo Año</t>
  </si>
  <si>
    <t>Tercer Año</t>
  </si>
  <si>
    <t>FNEO 1</t>
  </si>
  <si>
    <t>FNEO 3</t>
  </si>
  <si>
    <t>FNEO 2</t>
  </si>
  <si>
    <t>FNEP 1</t>
  </si>
  <si>
    <t>FNEP 2</t>
  </si>
  <si>
    <t>FNEP 3</t>
  </si>
  <si>
    <t>Valor presente neto pesimista</t>
  </si>
  <si>
    <t>Valor presente neto optimista</t>
  </si>
  <si>
    <t>!</t>
  </si>
  <si>
    <t>Monto</t>
  </si>
  <si>
    <t>Tasa de interes nominal anual</t>
  </si>
  <si>
    <t>Períodos en años</t>
  </si>
  <si>
    <t>Pagos</t>
  </si>
</sst>
</file>

<file path=xl/styles.xml><?xml version="1.0" encoding="utf-8"?>
<styleSheet xmlns="http://schemas.openxmlformats.org/spreadsheetml/2006/main">
  <numFmts count="2">
    <numFmt numFmtId="8" formatCode="&quot;$&quot;#,##0.00;[Red]\-&quot;$&quot;#,##0.00"/>
    <numFmt numFmtId="164" formatCode="&quot;$&quot;#,##0.00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DEC7DF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5F276"/>
        <bgColor indexed="64"/>
      </patternFill>
    </fill>
    <fill>
      <patternFill patternType="solid">
        <fgColor rgb="FFF4F6A8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1C3DA6"/>
        <bgColor indexed="64"/>
      </patternFill>
    </fill>
    <fill>
      <patternFill patternType="solid">
        <fgColor rgb="FF77E1E9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3C18F"/>
        <bgColor indexed="64"/>
      </patternFill>
    </fill>
    <fill>
      <patternFill patternType="solid">
        <fgColor rgb="FFBCE6C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71978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/>
      <bottom style="medium">
        <color indexed="64"/>
      </bottom>
      <diagonal/>
    </border>
    <border>
      <left style="thin">
        <color rgb="FFB2B2B2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16" borderId="0" applyNumberFormat="0" applyBorder="0" applyAlignment="0" applyProtection="0"/>
    <xf numFmtId="0" fontId="7" fillId="17" borderId="9" applyNumberFormat="0" applyAlignment="0" applyProtection="0"/>
    <xf numFmtId="0" fontId="5" fillId="18" borderId="10" applyNumberFormat="0" applyFont="0" applyAlignment="0" applyProtection="0"/>
  </cellStyleXfs>
  <cellXfs count="100">
    <xf numFmtId="0" fontId="0" fillId="0" borderId="0" xfId="0"/>
    <xf numFmtId="0" fontId="0" fillId="3" borderId="1" xfId="0" applyFill="1" applyBorder="1"/>
    <xf numFmtId="0" fontId="0" fillId="3" borderId="3" xfId="0" applyFill="1" applyBorder="1"/>
    <xf numFmtId="0" fontId="0" fillId="3" borderId="5" xfId="0" applyFill="1" applyBorder="1"/>
    <xf numFmtId="9" fontId="0" fillId="2" borderId="4" xfId="0" applyNumberFormat="1" applyFill="1" applyBorder="1"/>
    <xf numFmtId="0" fontId="0" fillId="4" borderId="3" xfId="0" applyFill="1" applyBorder="1"/>
    <xf numFmtId="10" fontId="0" fillId="2" borderId="6" xfId="0" applyNumberFormat="1" applyFill="1" applyBorder="1"/>
    <xf numFmtId="0" fontId="0" fillId="4" borderId="1" xfId="0" applyFill="1" applyBorder="1"/>
    <xf numFmtId="0" fontId="0" fillId="4" borderId="5" xfId="0" applyFill="1" applyBorder="1"/>
    <xf numFmtId="0" fontId="0" fillId="5" borderId="3" xfId="0" applyFill="1" applyBorder="1"/>
    <xf numFmtId="0" fontId="3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9" fontId="0" fillId="6" borderId="6" xfId="0" applyNumberFormat="1" applyFill="1" applyBorder="1"/>
    <xf numFmtId="0" fontId="0" fillId="6" borderId="4" xfId="0" applyNumberFormat="1" applyFill="1" applyBorder="1"/>
    <xf numFmtId="10" fontId="0" fillId="2" borderId="2" xfId="0" applyNumberFormat="1" applyFill="1" applyBorder="1"/>
    <xf numFmtId="0" fontId="3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0" fillId="10" borderId="3" xfId="0" applyFill="1" applyBorder="1"/>
    <xf numFmtId="0" fontId="0" fillId="12" borderId="4" xfId="0" applyFill="1" applyBorder="1"/>
    <xf numFmtId="0" fontId="0" fillId="5" borderId="5" xfId="0" applyFill="1" applyBorder="1"/>
    <xf numFmtId="0" fontId="0" fillId="7" borderId="0" xfId="0" applyFill="1"/>
    <xf numFmtId="0" fontId="2" fillId="7" borderId="0" xfId="0" applyFont="1" applyFill="1" applyBorder="1"/>
    <xf numFmtId="0" fontId="0" fillId="10" borderId="5" xfId="0" applyFill="1" applyBorder="1"/>
    <xf numFmtId="0" fontId="0" fillId="7" borderId="0" xfId="0" applyFill="1" applyBorder="1"/>
    <xf numFmtId="0" fontId="0" fillId="11" borderId="4" xfId="0" applyNumberFormat="1" applyFill="1" applyBorder="1"/>
    <xf numFmtId="10" fontId="0" fillId="11" borderId="6" xfId="0" applyNumberFormat="1" applyFill="1" applyBorder="1"/>
    <xf numFmtId="0" fontId="0" fillId="13" borderId="3" xfId="0" applyFill="1" applyBorder="1"/>
    <xf numFmtId="0" fontId="0" fillId="13" borderId="1" xfId="0" applyFill="1" applyBorder="1"/>
    <xf numFmtId="0" fontId="0" fillId="13" borderId="5" xfId="0" applyFill="1" applyBorder="1"/>
    <xf numFmtId="10" fontId="0" fillId="12" borderId="6" xfId="0" applyNumberFormat="1" applyFill="1" applyBorder="1"/>
    <xf numFmtId="0" fontId="0" fillId="15" borderId="2" xfId="0" applyFill="1" applyBorder="1"/>
    <xf numFmtId="0" fontId="0" fillId="15" borderId="4" xfId="0" applyFill="1" applyBorder="1"/>
    <xf numFmtId="10" fontId="0" fillId="15" borderId="6" xfId="0" applyNumberFormat="1" applyFill="1" applyBorder="1"/>
    <xf numFmtId="0" fontId="4" fillId="14" borderId="1" xfId="0" applyFont="1" applyFill="1" applyBorder="1"/>
    <xf numFmtId="0" fontId="4" fillId="14" borderId="3" xfId="0" applyFont="1" applyFill="1" applyBorder="1"/>
    <xf numFmtId="0" fontId="4" fillId="14" borderId="5" xfId="0" applyFont="1" applyFill="1" applyBorder="1"/>
    <xf numFmtId="0" fontId="0" fillId="20" borderId="3" xfId="0" applyFill="1" applyBorder="1"/>
    <xf numFmtId="164" fontId="0" fillId="9" borderId="4" xfId="0" applyNumberFormat="1" applyFill="1" applyBorder="1"/>
    <xf numFmtId="164" fontId="0" fillId="9" borderId="6" xfId="0" applyNumberFormat="1" applyFill="1" applyBorder="1"/>
    <xf numFmtId="164" fontId="0" fillId="15" borderId="4" xfId="0" applyNumberFormat="1" applyFill="1" applyBorder="1"/>
    <xf numFmtId="10" fontId="0" fillId="15" borderId="4" xfId="0" applyNumberFormat="1" applyFill="1" applyBorder="1"/>
    <xf numFmtId="0" fontId="0" fillId="23" borderId="12" xfId="3" applyFont="1" applyFill="1" applyBorder="1" applyAlignment="1">
      <alignment horizontal="center"/>
    </xf>
    <xf numFmtId="0" fontId="5" fillId="24" borderId="12" xfId="3" applyFont="1" applyFill="1" applyBorder="1" applyAlignment="1">
      <alignment horizontal="center"/>
    </xf>
    <xf numFmtId="0" fontId="5" fillId="24" borderId="11" xfId="3" applyFont="1" applyFill="1" applyBorder="1" applyAlignment="1">
      <alignment horizontal="center"/>
    </xf>
    <xf numFmtId="0" fontId="5" fillId="24" borderId="14" xfId="3" applyFont="1" applyFill="1" applyBorder="1"/>
    <xf numFmtId="0" fontId="5" fillId="24" borderId="15" xfId="3" applyFont="1" applyFill="1" applyBorder="1"/>
    <xf numFmtId="0" fontId="5" fillId="7" borderId="0" xfId="0" applyFont="1" applyFill="1"/>
    <xf numFmtId="0" fontId="5" fillId="23" borderId="12" xfId="3" applyFont="1" applyFill="1" applyBorder="1" applyAlignment="1">
      <alignment horizontal="center"/>
    </xf>
    <xf numFmtId="0" fontId="5" fillId="23" borderId="11" xfId="3" applyFont="1" applyFill="1" applyBorder="1" applyAlignment="1">
      <alignment horizontal="center"/>
    </xf>
    <xf numFmtId="0" fontId="5" fillId="23" borderId="14" xfId="3" applyFont="1" applyFill="1" applyBorder="1"/>
    <xf numFmtId="0" fontId="5" fillId="23" borderId="15" xfId="3" applyFont="1" applyFill="1" applyBorder="1"/>
    <xf numFmtId="164" fontId="5" fillId="19" borderId="13" xfId="2" applyNumberFormat="1" applyFont="1" applyFill="1" applyBorder="1"/>
    <xf numFmtId="164" fontId="5" fillId="19" borderId="17" xfId="2" applyNumberFormat="1" applyFont="1" applyFill="1" applyBorder="1"/>
    <xf numFmtId="164" fontId="5" fillId="19" borderId="11" xfId="2" applyNumberFormat="1" applyFont="1" applyFill="1" applyBorder="1"/>
    <xf numFmtId="164" fontId="5" fillId="19" borderId="16" xfId="2" applyNumberFormat="1" applyFont="1" applyFill="1" applyBorder="1"/>
    <xf numFmtId="0" fontId="0" fillId="23" borderId="18" xfId="3" applyFont="1" applyFill="1" applyBorder="1" applyAlignment="1">
      <alignment horizontal="center"/>
    </xf>
    <xf numFmtId="0" fontId="5" fillId="23" borderId="16" xfId="3" applyFont="1" applyFill="1" applyBorder="1" applyAlignment="1">
      <alignment horizontal="center"/>
    </xf>
    <xf numFmtId="164" fontId="5" fillId="19" borderId="19" xfId="2" applyNumberFormat="1" applyFont="1" applyFill="1" applyBorder="1"/>
    <xf numFmtId="0" fontId="0" fillId="23" borderId="20" xfId="3" applyFont="1" applyFill="1" applyBorder="1" applyAlignment="1">
      <alignment horizontal="center"/>
    </xf>
    <xf numFmtId="0" fontId="5" fillId="23" borderId="21" xfId="3" applyFont="1" applyFill="1" applyBorder="1" applyAlignment="1">
      <alignment horizontal="center"/>
    </xf>
    <xf numFmtId="164" fontId="5" fillId="19" borderId="22" xfId="2" applyNumberFormat="1" applyFont="1" applyFill="1" applyBorder="1"/>
    <xf numFmtId="0" fontId="3" fillId="8" borderId="23" xfId="1" applyFont="1" applyFill="1" applyBorder="1" applyAlignment="1">
      <alignment horizontal="center"/>
    </xf>
    <xf numFmtId="0" fontId="3" fillId="8" borderId="24" xfId="1" applyFont="1" applyFill="1" applyBorder="1" applyAlignment="1">
      <alignment horizontal="center"/>
    </xf>
    <xf numFmtId="0" fontId="3" fillId="8" borderId="25" xfId="1" applyFont="1" applyFill="1" applyBorder="1" applyAlignment="1">
      <alignment horizontal="center"/>
    </xf>
    <xf numFmtId="0" fontId="5" fillId="23" borderId="20" xfId="3" applyFont="1" applyFill="1" applyBorder="1" applyAlignment="1">
      <alignment horizontal="center"/>
    </xf>
    <xf numFmtId="0" fontId="5" fillId="24" borderId="20" xfId="3" applyFont="1" applyFill="1" applyBorder="1" applyAlignment="1">
      <alignment horizontal="center"/>
    </xf>
    <xf numFmtId="0" fontId="5" fillId="24" borderId="21" xfId="3" applyFont="1" applyFill="1" applyBorder="1" applyAlignment="1">
      <alignment horizontal="center"/>
    </xf>
    <xf numFmtId="164" fontId="5" fillId="19" borderId="21" xfId="2" applyNumberFormat="1" applyFont="1" applyFill="1" applyBorder="1"/>
    <xf numFmtId="0" fontId="5" fillId="7" borderId="0" xfId="3" applyFont="1" applyFill="1" applyBorder="1" applyAlignment="1">
      <alignment horizontal="center"/>
    </xf>
    <xf numFmtId="164" fontId="5" fillId="7" borderId="0" xfId="2" applyNumberFormat="1" applyFont="1" applyFill="1" applyBorder="1"/>
    <xf numFmtId="0" fontId="5" fillId="7" borderId="0" xfId="3" applyFont="1" applyFill="1" applyBorder="1"/>
    <xf numFmtId="0" fontId="0" fillId="5" borderId="26" xfId="0" applyFill="1" applyBorder="1"/>
    <xf numFmtId="164" fontId="0" fillId="9" borderId="27" xfId="0" applyNumberFormat="1" applyFill="1" applyBorder="1"/>
    <xf numFmtId="164" fontId="0" fillId="2" borderId="2" xfId="0" applyNumberFormat="1" applyFill="1" applyBorder="1"/>
    <xf numFmtId="164" fontId="0" fillId="6" borderId="2" xfId="0" applyNumberFormat="1" applyFill="1" applyBorder="1"/>
    <xf numFmtId="164" fontId="0" fillId="6" borderId="4" xfId="0" applyNumberFormat="1" applyFill="1" applyBorder="1"/>
    <xf numFmtId="164" fontId="0" fillId="12" borderId="2" xfId="0" applyNumberFormat="1" applyFill="1" applyBorder="1"/>
    <xf numFmtId="164" fontId="0" fillId="12" borderId="4" xfId="0" applyNumberFormat="1" applyFill="1" applyBorder="1"/>
    <xf numFmtId="164" fontId="0" fillId="11" borderId="4" xfId="0" applyNumberFormat="1" applyFill="1" applyBorder="1"/>
    <xf numFmtId="164" fontId="0" fillId="15" borderId="2" xfId="0" applyNumberFormat="1" applyFill="1" applyBorder="1"/>
    <xf numFmtId="10" fontId="0" fillId="12" borderId="4" xfId="0" applyNumberFormat="1" applyFill="1" applyBorder="1"/>
    <xf numFmtId="0" fontId="0" fillId="21" borderId="3" xfId="0" applyFill="1" applyBorder="1"/>
    <xf numFmtId="164" fontId="0" fillId="11" borderId="6" xfId="0" applyNumberFormat="1" applyFill="1" applyBorder="1"/>
    <xf numFmtId="164" fontId="0" fillId="6" borderId="4" xfId="0" applyNumberFormat="1" applyFont="1" applyFill="1" applyBorder="1"/>
    <xf numFmtId="0" fontId="0" fillId="4" borderId="7" xfId="0" applyFill="1" applyBorder="1"/>
    <xf numFmtId="164" fontId="0" fillId="25" borderId="8" xfId="0" applyNumberFormat="1" applyFill="1" applyBorder="1"/>
    <xf numFmtId="0" fontId="0" fillId="9" borderId="4" xfId="0" applyNumberFormat="1" applyFont="1" applyFill="1" applyBorder="1"/>
    <xf numFmtId="164" fontId="0" fillId="22" borderId="4" xfId="0" applyNumberFormat="1" applyFill="1" applyBorder="1"/>
    <xf numFmtId="9" fontId="0" fillId="22" borderId="4" xfId="0" applyNumberFormat="1" applyFill="1" applyBorder="1"/>
    <xf numFmtId="0" fontId="0" fillId="22" borderId="4" xfId="0" applyFill="1" applyBorder="1"/>
    <xf numFmtId="0" fontId="0" fillId="22" borderId="6" xfId="0" applyFill="1" applyBorder="1"/>
    <xf numFmtId="8" fontId="0" fillId="26" borderId="4" xfId="0" applyNumberFormat="1" applyFill="1" applyBorder="1"/>
    <xf numFmtId="8" fontId="0" fillId="26" borderId="1" xfId="0" applyNumberFormat="1" applyFill="1" applyBorder="1"/>
    <xf numFmtId="0" fontId="0" fillId="15" borderId="28" xfId="0" applyFill="1" applyBorder="1"/>
    <xf numFmtId="9" fontId="0" fillId="21" borderId="3" xfId="0" applyNumberFormat="1" applyFill="1" applyBorder="1"/>
    <xf numFmtId="0" fontId="0" fillId="22" borderId="0" xfId="0" applyFill="1" applyBorder="1"/>
    <xf numFmtId="10" fontId="0" fillId="21" borderId="3" xfId="0" applyNumberFormat="1" applyFill="1" applyBorder="1"/>
    <xf numFmtId="9" fontId="0" fillId="21" borderId="5" xfId="0" applyNumberFormat="1" applyFill="1" applyBorder="1"/>
    <xf numFmtId="0" fontId="0" fillId="22" borderId="29" xfId="0" applyFill="1" applyBorder="1"/>
    <xf numFmtId="0" fontId="8" fillId="26" borderId="4" xfId="0" applyFont="1" applyFill="1" applyBorder="1"/>
  </cellXfs>
  <cellStyles count="4">
    <cellStyle name="Buena" xfId="1" builtinId="26"/>
    <cellStyle name="Cálculo" xfId="2" builtinId="22"/>
    <cellStyle name="Normal" xfId="0" builtinId="0"/>
    <cellStyle name="Notas" xfId="3" builtinId="10"/>
  </cellStyles>
  <dxfs count="0"/>
  <tableStyles count="0" defaultTableStyle="TableStyleMedium2" defaultPivotStyle="PivotStyleLight16"/>
  <colors>
    <mruColors>
      <color rgb="FFF71978"/>
      <color rgb="FFBCE6CE"/>
      <color rgb="FF03C18F"/>
      <color rgb="FF77E1E9"/>
      <color rgb="FFAC18A1"/>
      <color rgb="FFE7BCBB"/>
      <color rgb="FFDEC7DF"/>
      <color rgb="FF1C3DA6"/>
      <color rgb="FF7F4180"/>
      <color rgb="FFF4F6A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topLeftCell="D1" workbookViewId="0">
      <selection activeCell="M21" sqref="M21"/>
    </sheetView>
  </sheetViews>
  <sheetFormatPr baseColWidth="10" defaultRowHeight="14.4"/>
  <cols>
    <col min="1" max="1" width="1.21875" customWidth="1"/>
    <col min="2" max="2" width="33.88671875" customWidth="1"/>
    <col min="3" max="3" width="16.44140625" customWidth="1"/>
    <col min="4" max="4" width="2.33203125" customWidth="1"/>
    <col min="5" max="5" width="30.77734375" customWidth="1"/>
    <col min="6" max="6" width="12.44140625" customWidth="1"/>
    <col min="7" max="7" width="8.21875" customWidth="1"/>
    <col min="8" max="8" width="16.109375" customWidth="1"/>
    <col min="9" max="9" width="3" customWidth="1"/>
    <col min="11" max="11" width="1.77734375" customWidth="1"/>
    <col min="12" max="12" width="22" customWidth="1"/>
  </cols>
  <sheetData>
    <row r="1" spans="1:19" ht="3.6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ht="1.2" customHeight="1" thickBot="1">
      <c r="A2" s="20"/>
      <c r="B2" s="20"/>
      <c r="C2" s="20"/>
      <c r="D2" s="20"/>
      <c r="E2" s="20"/>
      <c r="F2" s="20"/>
      <c r="G2" s="20"/>
      <c r="H2" s="20"/>
      <c r="I2" s="20"/>
      <c r="L2" s="20"/>
      <c r="M2" s="20"/>
      <c r="N2" s="20"/>
      <c r="O2" s="20"/>
      <c r="P2" s="20"/>
      <c r="Q2" s="20"/>
      <c r="R2" s="20"/>
      <c r="S2" s="20"/>
    </row>
    <row r="3" spans="1:19" ht="13.2" customHeight="1" thickBot="1">
      <c r="A3" s="20"/>
      <c r="B3" s="15" t="s">
        <v>6</v>
      </c>
      <c r="C3" s="16"/>
      <c r="D3" s="20"/>
      <c r="E3" s="15" t="str">
        <f>B10</f>
        <v>Valor presente neto optimista</v>
      </c>
      <c r="F3" s="16"/>
      <c r="G3" s="20"/>
      <c r="H3" s="61" t="s">
        <v>19</v>
      </c>
      <c r="I3" s="62"/>
      <c r="J3" s="63"/>
      <c r="K3" s="20"/>
      <c r="L3" s="15" t="str">
        <f>B9</f>
        <v xml:space="preserve">Análisis de sensibilidad </v>
      </c>
      <c r="M3" s="16"/>
      <c r="N3" s="20"/>
      <c r="O3" s="20"/>
      <c r="P3" s="20"/>
      <c r="Q3" s="20"/>
      <c r="R3" s="20"/>
      <c r="S3" s="20"/>
    </row>
    <row r="4" spans="1:19">
      <c r="A4" s="20"/>
      <c r="B4" s="1" t="s">
        <v>0</v>
      </c>
      <c r="C4" s="14">
        <f>((C15*C16)/(C15-C17))</f>
        <v>7.0000132160249529E-2</v>
      </c>
      <c r="D4" s="20"/>
      <c r="E4" s="17" t="s">
        <v>14</v>
      </c>
      <c r="F4" s="78">
        <f>C21</f>
        <v>900000</v>
      </c>
      <c r="G4" s="20"/>
      <c r="H4" s="65" t="s">
        <v>21</v>
      </c>
      <c r="I4" s="66"/>
      <c r="J4" s="67">
        <v>2900</v>
      </c>
      <c r="K4" s="20"/>
      <c r="L4" s="81" t="s">
        <v>43</v>
      </c>
      <c r="M4" s="87">
        <v>50000</v>
      </c>
      <c r="N4" s="20"/>
      <c r="O4" s="20"/>
      <c r="P4" s="20"/>
      <c r="Q4" s="20"/>
      <c r="R4" s="20"/>
      <c r="S4" s="20"/>
    </row>
    <row r="5" spans="1:19">
      <c r="A5" s="20"/>
      <c r="B5" s="5" t="s">
        <v>1</v>
      </c>
      <c r="C5" s="83">
        <f>(C21-((C20-C22)*(C24*(1+C24)*(C23))/((1+C24)*(C23-1))+(C22*C24)))</f>
        <v>862567.9865</v>
      </c>
      <c r="D5" s="20" t="s">
        <v>42</v>
      </c>
      <c r="E5" s="17" t="s">
        <v>15</v>
      </c>
      <c r="F5" s="78">
        <f>C15</f>
        <v>50000</v>
      </c>
      <c r="G5" s="20"/>
      <c r="H5" s="42" t="s">
        <v>22</v>
      </c>
      <c r="I5" s="43"/>
      <c r="J5" s="53">
        <v>1340</v>
      </c>
      <c r="K5" s="20"/>
      <c r="L5" s="81" t="s">
        <v>44</v>
      </c>
      <c r="M5" s="88">
        <v>0.22</v>
      </c>
      <c r="N5" s="20"/>
      <c r="O5" s="20"/>
      <c r="P5" s="20"/>
      <c r="Q5" s="20"/>
      <c r="R5" s="20"/>
      <c r="S5" s="20"/>
    </row>
    <row r="6" spans="1:19">
      <c r="A6" s="20"/>
      <c r="B6" s="9" t="s">
        <v>2</v>
      </c>
      <c r="C6" s="86">
        <f>1+((C15-C29)/C30)</f>
        <v>1.4616077780412615</v>
      </c>
      <c r="D6" s="20"/>
      <c r="E6" s="17" t="s">
        <v>16</v>
      </c>
      <c r="F6" s="24">
        <v>9.4399999999999998E-2</v>
      </c>
      <c r="G6" s="20"/>
      <c r="H6" s="42" t="s">
        <v>23</v>
      </c>
      <c r="I6" s="43"/>
      <c r="J6" s="53">
        <v>1700</v>
      </c>
      <c r="K6" s="20"/>
      <c r="L6" s="81" t="s">
        <v>45</v>
      </c>
      <c r="M6" s="89">
        <v>5</v>
      </c>
      <c r="N6" s="20"/>
      <c r="O6" s="20"/>
      <c r="P6" s="20"/>
      <c r="Q6" s="20"/>
      <c r="R6" s="20"/>
      <c r="S6" s="20"/>
    </row>
    <row r="7" spans="1:19" ht="15" thickBot="1">
      <c r="A7" s="20"/>
      <c r="B7" s="26" t="s">
        <v>3</v>
      </c>
      <c r="C7" s="80">
        <f>((C15*C16)/(C15*(1-C17)))</f>
        <v>7.7296819787985874E-2</v>
      </c>
      <c r="D7" s="20"/>
      <c r="E7" s="17" t="s">
        <v>17</v>
      </c>
      <c r="F7" s="24"/>
      <c r="G7" s="20"/>
      <c r="H7" s="42" t="s">
        <v>24</v>
      </c>
      <c r="I7" s="43"/>
      <c r="J7" s="53">
        <v>3300</v>
      </c>
      <c r="K7" s="20"/>
      <c r="L7" s="81" t="s">
        <v>46</v>
      </c>
      <c r="M7" s="91">
        <f>PMT(M5,M6,-M4)</f>
        <v>17460.296742412425</v>
      </c>
      <c r="N7" s="20"/>
      <c r="O7" s="20"/>
      <c r="P7" s="20"/>
      <c r="Q7" s="20"/>
      <c r="R7" s="20"/>
      <c r="S7" s="20"/>
    </row>
    <row r="8" spans="1:19" ht="15" thickBot="1">
      <c r="A8" s="20"/>
      <c r="B8" s="36" t="s">
        <v>4</v>
      </c>
      <c r="C8" s="40">
        <f>IRR(C28:C31)</f>
        <v>0.36397910000008776</v>
      </c>
      <c r="D8" s="20"/>
      <c r="E8" s="22" t="s">
        <v>13</v>
      </c>
      <c r="F8" s="25">
        <f>C17</f>
        <v>9.4399999999999998E-2</v>
      </c>
      <c r="G8" s="20"/>
      <c r="H8" s="44" t="s">
        <v>25</v>
      </c>
      <c r="I8" s="45"/>
      <c r="J8" s="54">
        <f>J4+J5+J6+J7</f>
        <v>9240</v>
      </c>
      <c r="K8" s="20"/>
      <c r="L8" s="92">
        <f>M7</f>
        <v>17460.296742412425</v>
      </c>
      <c r="M8" s="93">
        <v>1</v>
      </c>
      <c r="N8" s="93">
        <v>2</v>
      </c>
      <c r="O8" s="93">
        <v>3</v>
      </c>
      <c r="P8" s="93">
        <v>4</v>
      </c>
      <c r="Q8" s="30">
        <v>5</v>
      </c>
      <c r="R8" s="20"/>
      <c r="S8" s="20"/>
    </row>
    <row r="9" spans="1:19" ht="15" thickBot="1">
      <c r="A9" s="20"/>
      <c r="B9" s="81" t="s">
        <v>5</v>
      </c>
      <c r="C9" s="99"/>
      <c r="D9" s="20"/>
      <c r="E9" s="23"/>
      <c r="F9" s="23"/>
      <c r="G9" s="20"/>
      <c r="H9" s="46"/>
      <c r="I9" s="46"/>
      <c r="J9" s="46"/>
      <c r="K9" s="20"/>
      <c r="L9" s="94">
        <v>0.15</v>
      </c>
      <c r="M9" s="95">
        <f t="dataTable" ref="M9:Q17" dt2D="1" dtr="1" r1="M6" r2="M5"/>
        <v>57500.000000000022</v>
      </c>
      <c r="N9" s="95">
        <v>30755.813953488385</v>
      </c>
      <c r="O9" s="95">
        <v>21898.848092152639</v>
      </c>
      <c r="P9" s="95">
        <v>17513.267579542899</v>
      </c>
      <c r="Q9" s="89">
        <v>14915.777623076421</v>
      </c>
      <c r="R9" s="20"/>
      <c r="S9" s="20"/>
    </row>
    <row r="10" spans="1:19" ht="15" thickBot="1">
      <c r="A10" s="20"/>
      <c r="B10" s="17" t="s">
        <v>41</v>
      </c>
      <c r="C10" s="78">
        <f>-C15+(C29/(1+C17))+(C30/((1+C17)^2))+(C31/((1+C17)^3))</f>
        <v>28679.973365280239</v>
      </c>
      <c r="D10" s="20"/>
      <c r="E10" s="15" t="str">
        <f>B7</f>
        <v xml:space="preserve">Índice de rentabilidad del proyecto </v>
      </c>
      <c r="F10" s="16"/>
      <c r="G10" s="20"/>
      <c r="H10" s="61" t="s">
        <v>20</v>
      </c>
      <c r="I10" s="62"/>
      <c r="J10" s="63"/>
      <c r="K10" s="20"/>
      <c r="L10" s="94">
        <v>0.18</v>
      </c>
      <c r="M10" s="95">
        <v>59000.000000000022</v>
      </c>
      <c r="N10" s="95">
        <v>31935.779816513772</v>
      </c>
      <c r="O10" s="95">
        <v>22996.193035494347</v>
      </c>
      <c r="P10" s="95">
        <v>18586.933546444478</v>
      </c>
      <c r="Q10" s="89">
        <v>15988.892089739347</v>
      </c>
      <c r="R10" s="20"/>
      <c r="S10" s="20"/>
    </row>
    <row r="11" spans="1:19" ht="15" thickBot="1">
      <c r="A11" s="20"/>
      <c r="B11" s="22" t="s">
        <v>40</v>
      </c>
      <c r="C11" s="82">
        <f>-C15+(C32/(1+C17))+(C33/((1+C17)^2))+(C34/((1+C17)^3))</f>
        <v>16674.641748086979</v>
      </c>
      <c r="D11" s="20"/>
      <c r="E11" s="27" t="str">
        <f>E4</f>
        <v>Flujos netos de efectivo</v>
      </c>
      <c r="F11" s="76">
        <f>F4</f>
        <v>900000</v>
      </c>
      <c r="G11" s="20"/>
      <c r="H11" s="64" t="s">
        <v>21</v>
      </c>
      <c r="I11" s="59"/>
      <c r="J11" s="60">
        <v>6500</v>
      </c>
      <c r="K11" s="20"/>
      <c r="L11" s="96">
        <v>0.22500000000000001</v>
      </c>
      <c r="M11" s="95">
        <v>61249.999999999978</v>
      </c>
      <c r="N11" s="95">
        <v>33721.910112359539</v>
      </c>
      <c r="O11" s="95">
        <v>24670.567018956546</v>
      </c>
      <c r="P11" s="95">
        <v>20236.517415589919</v>
      </c>
      <c r="Q11" s="89">
        <v>17647.325598033738</v>
      </c>
      <c r="R11" s="20"/>
      <c r="S11" s="20"/>
    </row>
    <row r="12" spans="1:19" ht="15" thickBot="1">
      <c r="A12" s="20"/>
      <c r="B12" s="84" t="s">
        <v>1</v>
      </c>
      <c r="C12" s="85">
        <f>((PMT(C17,3,-C15)*3))+C15</f>
        <v>109723.46477902861</v>
      </c>
      <c r="D12" s="20" t="s">
        <v>42</v>
      </c>
      <c r="E12" s="26" t="s">
        <v>18</v>
      </c>
      <c r="F12" s="77"/>
      <c r="G12" s="20"/>
      <c r="H12" s="47" t="s">
        <v>22</v>
      </c>
      <c r="I12" s="48"/>
      <c r="J12" s="51">
        <v>2320</v>
      </c>
      <c r="K12" s="20"/>
      <c r="L12" s="94">
        <v>0.24</v>
      </c>
      <c r="M12" s="95">
        <v>62000</v>
      </c>
      <c r="N12" s="95">
        <v>34321.428571428565</v>
      </c>
      <c r="O12" s="95">
        <v>25235.916984328673</v>
      </c>
      <c r="P12" s="95">
        <v>20796.275445865605</v>
      </c>
      <c r="Q12" s="89">
        <v>18212.385743789364</v>
      </c>
      <c r="R12" s="20"/>
      <c r="S12" s="20"/>
    </row>
    <row r="13" spans="1:19" ht="15" thickBot="1">
      <c r="A13" s="20"/>
      <c r="B13" s="20"/>
      <c r="C13" s="20"/>
      <c r="D13" s="20"/>
      <c r="E13" s="26" t="str">
        <f>E5</f>
        <v>Inversión inicial neta</v>
      </c>
      <c r="F13" s="77">
        <f>C15</f>
        <v>50000</v>
      </c>
      <c r="G13" s="20"/>
      <c r="H13" s="47" t="s">
        <v>23</v>
      </c>
      <c r="I13" s="48"/>
      <c r="J13" s="51">
        <v>800</v>
      </c>
      <c r="K13" s="20"/>
      <c r="L13" s="94">
        <v>0.26</v>
      </c>
      <c r="M13" s="95">
        <v>63000</v>
      </c>
      <c r="N13" s="95">
        <v>35123.89380530973</v>
      </c>
      <c r="O13" s="95">
        <v>25995.113837197212</v>
      </c>
      <c r="P13" s="95">
        <v>21549.966689329776</v>
      </c>
      <c r="Q13" s="89">
        <v>18974.822271024783</v>
      </c>
      <c r="R13" s="20"/>
      <c r="S13" s="20"/>
    </row>
    <row r="14" spans="1:19" ht="15" thickBot="1">
      <c r="A14" s="20"/>
      <c r="B14" s="15" t="str">
        <f>B4</f>
        <v xml:space="preserve">Medida de la taza de rendimiento </v>
      </c>
      <c r="C14" s="16"/>
      <c r="D14" s="20"/>
      <c r="E14" s="26" t="str">
        <f>E6</f>
        <v>Valor de salvamento</v>
      </c>
      <c r="F14" s="18">
        <f>F6</f>
        <v>9.4399999999999998E-2</v>
      </c>
      <c r="G14" s="20"/>
      <c r="H14" s="47" t="s">
        <v>24</v>
      </c>
      <c r="I14" s="48"/>
      <c r="J14" s="51">
        <v>4400</v>
      </c>
      <c r="K14" s="20"/>
      <c r="L14" s="94">
        <v>0.27</v>
      </c>
      <c r="M14" s="95">
        <v>63500</v>
      </c>
      <c r="N14" s="95">
        <v>35526.431718061671</v>
      </c>
      <c r="O14" s="95">
        <v>26376.973396172965</v>
      </c>
      <c r="P14" s="95">
        <v>21929.879336393158</v>
      </c>
      <c r="Q14" s="89">
        <v>19359.789710593908</v>
      </c>
      <c r="R14" s="20"/>
      <c r="S14" s="20"/>
    </row>
    <row r="15" spans="1:19" ht="15" thickBot="1">
      <c r="A15" s="20"/>
      <c r="B15" s="1" t="s">
        <v>7</v>
      </c>
      <c r="C15" s="73">
        <v>50000</v>
      </c>
      <c r="D15" s="20"/>
      <c r="E15" s="26" t="str">
        <f>B23</f>
        <v>Número de años del proyecto</v>
      </c>
      <c r="F15" s="18">
        <f>C23</f>
        <v>3</v>
      </c>
      <c r="G15" s="20"/>
      <c r="H15" s="49" t="s">
        <v>25</v>
      </c>
      <c r="I15" s="50"/>
      <c r="J15" s="52">
        <f>J14+J13+J12+J11</f>
        <v>14020</v>
      </c>
      <c r="K15" s="20"/>
      <c r="L15" s="96">
        <v>0.2722</v>
      </c>
      <c r="M15" s="95">
        <v>63610</v>
      </c>
      <c r="N15" s="95">
        <v>35615.105184402782</v>
      </c>
      <c r="O15" s="95">
        <v>26461.181539172849</v>
      </c>
      <c r="P15" s="95">
        <v>22013.729369908368</v>
      </c>
      <c r="Q15" s="89">
        <v>19444.810558651578</v>
      </c>
      <c r="R15" s="20"/>
      <c r="S15" s="20"/>
    </row>
    <row r="16" spans="1:19" ht="15" thickBot="1">
      <c r="A16" s="20"/>
      <c r="B16" s="2" t="s">
        <v>8</v>
      </c>
      <c r="C16" s="4">
        <v>7.0000000000000007E-2</v>
      </c>
      <c r="D16" s="20"/>
      <c r="E16" s="28" t="str">
        <f>E8</f>
        <v>Tasa de interés TREMA</v>
      </c>
      <c r="F16" s="29">
        <f>C17</f>
        <v>9.4399999999999998E-2</v>
      </c>
      <c r="G16" s="20"/>
      <c r="H16" s="20"/>
      <c r="I16" s="20"/>
      <c r="J16" s="20"/>
      <c r="K16" s="20"/>
      <c r="L16" s="96">
        <v>0.28499999999999998</v>
      </c>
      <c r="M16" s="95">
        <v>64250.000000000007</v>
      </c>
      <c r="N16" s="95">
        <v>36131.838074398256</v>
      </c>
      <c r="O16" s="95">
        <v>26952.525897274678</v>
      </c>
      <c r="P16" s="95">
        <v>22503.482097671174</v>
      </c>
      <c r="Q16" s="89">
        <v>19941.783248805008</v>
      </c>
      <c r="R16" s="20"/>
      <c r="S16" s="20"/>
    </row>
    <row r="17" spans="1:19" ht="15" thickBot="1">
      <c r="A17" s="20"/>
      <c r="B17" s="3" t="s">
        <v>9</v>
      </c>
      <c r="C17" s="6">
        <v>9.4399999999999998E-2</v>
      </c>
      <c r="D17" s="20"/>
      <c r="E17" s="20"/>
      <c r="F17" s="20"/>
      <c r="G17" s="20"/>
      <c r="H17" s="20"/>
      <c r="I17" s="20"/>
      <c r="J17" s="20"/>
      <c r="K17" s="20"/>
      <c r="L17" s="97">
        <v>0.3</v>
      </c>
      <c r="M17" s="98">
        <v>64999.999999999985</v>
      </c>
      <c r="N17" s="98">
        <v>36739.130434782601</v>
      </c>
      <c r="O17" s="98">
        <v>27531.328320802</v>
      </c>
      <c r="P17" s="98">
        <v>23081.46112817197</v>
      </c>
      <c r="Q17" s="90">
        <v>20529.077418142006</v>
      </c>
      <c r="R17" s="20"/>
      <c r="S17" s="20"/>
    </row>
    <row r="18" spans="1:19" ht="7.2" customHeight="1" thickBot="1">
      <c r="A18" s="20"/>
      <c r="B18" s="21"/>
      <c r="C18" s="21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1:19" ht="15" thickBot="1">
      <c r="A19" s="20"/>
      <c r="B19" s="10" t="str">
        <f>B5</f>
        <v xml:space="preserve">Valor anual equivalente </v>
      </c>
      <c r="C19" s="11"/>
      <c r="D19" s="20"/>
      <c r="E19" s="10" t="str">
        <f>B8</f>
        <v xml:space="preserve">Tasa interna de retorno </v>
      </c>
      <c r="F19" s="11"/>
      <c r="G19" s="20"/>
      <c r="H19" s="61" t="s">
        <v>26</v>
      </c>
      <c r="I19" s="62"/>
      <c r="J19" s="63"/>
      <c r="K19" s="20"/>
      <c r="L19" s="20"/>
      <c r="M19" s="20"/>
      <c r="N19" s="20"/>
      <c r="O19" s="20"/>
      <c r="P19" s="20"/>
      <c r="Q19" s="20"/>
      <c r="R19" s="20"/>
      <c r="S19" s="20"/>
    </row>
    <row r="20" spans="1:19">
      <c r="A20" s="20"/>
      <c r="B20" s="7" t="s">
        <v>7</v>
      </c>
      <c r="C20" s="74">
        <v>356495.7</v>
      </c>
      <c r="D20" s="20"/>
      <c r="E20" s="33" t="str">
        <f t="shared" ref="E20:F24" si="0">E4</f>
        <v>Flujos netos de efectivo</v>
      </c>
      <c r="F20" s="79">
        <f t="shared" si="0"/>
        <v>900000</v>
      </c>
      <c r="G20" s="20"/>
      <c r="H20" s="58" t="s">
        <v>27</v>
      </c>
      <c r="I20" s="59"/>
      <c r="J20" s="60">
        <f>C29+C30+C31</f>
        <v>93114</v>
      </c>
      <c r="K20" s="20"/>
      <c r="L20" s="20"/>
      <c r="M20" s="20"/>
      <c r="N20" s="20"/>
      <c r="O20" s="20"/>
      <c r="P20" s="20"/>
      <c r="Q20" s="20"/>
      <c r="R20" s="20"/>
      <c r="S20" s="20"/>
    </row>
    <row r="21" spans="1:19">
      <c r="A21" s="20"/>
      <c r="B21" s="5" t="s">
        <v>10</v>
      </c>
      <c r="C21" s="75">
        <v>900000</v>
      </c>
      <c r="D21" s="20"/>
      <c r="E21" s="34" t="str">
        <f t="shared" si="0"/>
        <v>Inversión inicial neta</v>
      </c>
      <c r="F21" s="39">
        <f t="shared" si="0"/>
        <v>50000</v>
      </c>
      <c r="G21" s="20"/>
      <c r="H21" s="41" t="s">
        <v>28</v>
      </c>
      <c r="I21" s="48"/>
      <c r="J21" s="51">
        <f>F15*J8</f>
        <v>27720</v>
      </c>
      <c r="K21" s="20"/>
      <c r="L21" s="20"/>
      <c r="M21" s="20"/>
      <c r="N21" s="20"/>
      <c r="O21" s="20"/>
      <c r="P21" s="20"/>
      <c r="Q21" s="20"/>
      <c r="R21" s="20"/>
      <c r="S21" s="20"/>
    </row>
    <row r="22" spans="1:19" ht="15" thickBot="1">
      <c r="A22" s="20"/>
      <c r="B22" s="5" t="s">
        <v>11</v>
      </c>
      <c r="C22" s="13">
        <v>1</v>
      </c>
      <c r="D22" s="20"/>
      <c r="E22" s="34" t="str">
        <f t="shared" si="0"/>
        <v>Valor de salvamento</v>
      </c>
      <c r="F22" s="31">
        <f t="shared" si="0"/>
        <v>9.4399999999999998E-2</v>
      </c>
      <c r="G22" s="20"/>
      <c r="H22" s="55" t="s">
        <v>29</v>
      </c>
      <c r="I22" s="56"/>
      <c r="J22" s="57">
        <f>F15*J21</f>
        <v>83160</v>
      </c>
      <c r="K22" s="20"/>
      <c r="L22" s="20"/>
      <c r="M22" s="20"/>
      <c r="N22" s="20"/>
      <c r="O22" s="20"/>
      <c r="P22" s="20"/>
      <c r="Q22" s="20"/>
      <c r="R22" s="20"/>
      <c r="S22" s="20"/>
    </row>
    <row r="23" spans="1:19">
      <c r="A23" s="20"/>
      <c r="B23" s="5" t="s">
        <v>12</v>
      </c>
      <c r="C23" s="13">
        <v>3</v>
      </c>
      <c r="D23" s="20"/>
      <c r="E23" s="34" t="str">
        <f t="shared" si="0"/>
        <v>Año en que segenegar el FNE</v>
      </c>
      <c r="F23" s="31">
        <f t="shared" si="0"/>
        <v>0</v>
      </c>
      <c r="G23" s="20"/>
      <c r="H23" s="68"/>
      <c r="I23" s="68"/>
      <c r="J23" s="69"/>
      <c r="K23" s="20"/>
      <c r="L23" s="20"/>
      <c r="M23" s="20"/>
      <c r="N23" s="20"/>
      <c r="O23" s="20"/>
      <c r="P23" s="20"/>
      <c r="Q23" s="20"/>
      <c r="R23" s="20"/>
      <c r="S23" s="20"/>
    </row>
    <row r="24" spans="1:19" ht="15" thickBot="1">
      <c r="A24" s="20"/>
      <c r="B24" s="8" t="s">
        <v>13</v>
      </c>
      <c r="C24" s="12">
        <v>7.0000000000000007E-2</v>
      </c>
      <c r="D24" s="20"/>
      <c r="E24" s="35" t="str">
        <f t="shared" si="0"/>
        <v>Tasa de interés TREMA</v>
      </c>
      <c r="F24" s="32">
        <f t="shared" si="0"/>
        <v>9.4399999999999998E-2</v>
      </c>
      <c r="G24" s="20"/>
      <c r="H24" s="70"/>
      <c r="I24" s="70"/>
      <c r="J24" s="69"/>
      <c r="K24" s="20"/>
      <c r="L24" s="20"/>
      <c r="M24" s="20"/>
      <c r="N24" s="20"/>
      <c r="O24" s="20"/>
      <c r="P24" s="20"/>
      <c r="Q24" s="20"/>
      <c r="R24" s="20"/>
      <c r="S24" s="20"/>
    </row>
    <row r="25" spans="1:19" ht="7.2" customHeight="1" thickBo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spans="1:19" ht="15" thickBot="1">
      <c r="A26" s="20"/>
      <c r="B26" s="15" t="str">
        <f>B6</f>
        <v>Método de recuperación de la inversión</v>
      </c>
      <c r="C26" s="16"/>
      <c r="D26" s="20"/>
      <c r="E26" s="20"/>
      <c r="F26" s="20"/>
      <c r="G26" s="20"/>
      <c r="H26" s="61" t="s">
        <v>30</v>
      </c>
      <c r="I26" s="62"/>
      <c r="J26" s="63"/>
      <c r="K26" s="20"/>
      <c r="L26" s="20"/>
      <c r="M26" s="20"/>
      <c r="N26" s="20"/>
      <c r="O26" s="20"/>
      <c r="P26" s="20"/>
      <c r="Q26" s="20"/>
      <c r="R26" s="20"/>
      <c r="S26" s="20"/>
    </row>
    <row r="27" spans="1:19">
      <c r="A27" s="20"/>
      <c r="B27" s="9" t="s">
        <v>10</v>
      </c>
      <c r="C27" s="37"/>
      <c r="D27" s="20"/>
      <c r="E27" s="20"/>
      <c r="F27" s="20"/>
      <c r="G27" s="20"/>
      <c r="H27" s="58" t="s">
        <v>31</v>
      </c>
      <c r="I27" s="59"/>
      <c r="J27" s="60">
        <v>39774</v>
      </c>
      <c r="K27" s="20"/>
      <c r="L27" s="20"/>
      <c r="M27" s="20"/>
      <c r="N27" s="20"/>
      <c r="O27" s="20"/>
      <c r="P27" s="20"/>
      <c r="Q27" s="20"/>
      <c r="R27" s="20"/>
      <c r="S27" s="20"/>
    </row>
    <row r="28" spans="1:19">
      <c r="A28" s="20"/>
      <c r="B28" s="9" t="s">
        <v>7</v>
      </c>
      <c r="C28" s="37">
        <v>-53095.7</v>
      </c>
      <c r="D28" s="20"/>
      <c r="E28" s="20"/>
      <c r="F28" s="20"/>
      <c r="G28" s="20"/>
      <c r="H28" s="41" t="s">
        <v>32</v>
      </c>
      <c r="I28" s="48"/>
      <c r="J28" s="51">
        <v>51410</v>
      </c>
      <c r="K28" s="20"/>
      <c r="L28" s="20"/>
      <c r="M28" s="20"/>
      <c r="N28" s="20"/>
      <c r="O28" s="20"/>
      <c r="P28" s="20"/>
      <c r="Q28" s="20"/>
      <c r="R28" s="20"/>
      <c r="S28" s="20"/>
    </row>
    <row r="29" spans="1:19" ht="15" thickBot="1">
      <c r="A29" s="20"/>
      <c r="B29" s="9" t="s">
        <v>34</v>
      </c>
      <c r="C29" s="37">
        <f>J27-J8</f>
        <v>30534</v>
      </c>
      <c r="D29" s="20"/>
      <c r="E29" s="20"/>
      <c r="F29" s="20"/>
      <c r="G29" s="20"/>
      <c r="H29" s="55" t="s">
        <v>33</v>
      </c>
      <c r="I29" s="56"/>
      <c r="J29" s="57">
        <v>29650</v>
      </c>
      <c r="K29" s="20"/>
      <c r="L29" s="20"/>
      <c r="M29" s="20"/>
      <c r="N29" s="20"/>
      <c r="O29" s="20"/>
      <c r="P29" s="20"/>
      <c r="Q29" s="20"/>
      <c r="R29" s="20"/>
      <c r="S29" s="20"/>
    </row>
    <row r="30" spans="1:19">
      <c r="A30" s="20"/>
      <c r="B30" s="9" t="s">
        <v>36</v>
      </c>
      <c r="C30" s="37">
        <f>J28-J8</f>
        <v>42170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spans="1:19">
      <c r="A31" s="20"/>
      <c r="B31" s="71" t="s">
        <v>35</v>
      </c>
      <c r="C31" s="72">
        <f>J29-J8</f>
        <v>20410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spans="1:19">
      <c r="A32" s="20"/>
      <c r="B32" s="9" t="s">
        <v>37</v>
      </c>
      <c r="C32" s="37">
        <f>J27-J15</f>
        <v>25754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spans="1:19">
      <c r="A33" s="20"/>
      <c r="B33" s="9" t="s">
        <v>38</v>
      </c>
      <c r="C33" s="37">
        <f>J28-J15</f>
        <v>37390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spans="1:19" ht="15" thickBot="1">
      <c r="A34" s="20"/>
      <c r="B34" s="19" t="s">
        <v>39</v>
      </c>
      <c r="C34" s="38">
        <f>J29-J15</f>
        <v>15630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spans="1:19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</row>
    <row r="36" spans="1:19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spans="1:19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</row>
    <row r="38" spans="1:19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spans="1:1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spans="1:19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spans="1:19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spans="1:19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spans="1:19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19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spans="1:19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spans="1:19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spans="1:19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</row>
  </sheetData>
  <mergeCells count="19">
    <mergeCell ref="H27:I27"/>
    <mergeCell ref="H26:J26"/>
    <mergeCell ref="H28:I28"/>
    <mergeCell ref="H29:I29"/>
    <mergeCell ref="H22:I22"/>
    <mergeCell ref="H23:I23"/>
    <mergeCell ref="H20:I20"/>
    <mergeCell ref="H21:I21"/>
    <mergeCell ref="H19:J19"/>
    <mergeCell ref="H4:I4"/>
    <mergeCell ref="H5:I5"/>
    <mergeCell ref="H6:I6"/>
    <mergeCell ref="H7:I7"/>
    <mergeCell ref="H3:J3"/>
    <mergeCell ref="H11:I11"/>
    <mergeCell ref="H12:I12"/>
    <mergeCell ref="H13:I13"/>
    <mergeCell ref="H14:I14"/>
    <mergeCell ref="H10:J10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Engetsu</dc:creator>
  <cp:lastModifiedBy>Engetsu</cp:lastModifiedBy>
  <dcterms:created xsi:type="dcterms:W3CDTF">2014-03-31T02:50:32Z</dcterms:created>
  <dcterms:modified xsi:type="dcterms:W3CDTF">2014-03-31T08:10:01Z</dcterms:modified>
</cp:coreProperties>
</file>