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diegobar_petrobras_com_br/Documents/Documents/1 - Tarefas/01 - E&amp;P Competências/Curso/BI MASTER/Dissertação/"/>
    </mc:Choice>
  </mc:AlternateContent>
  <xr:revisionPtr revIDLastSave="193" documentId="8_{9F3C9D06-6062-468D-8E44-4F2FD8BB2FFA}" xr6:coauthVersionLast="45" xr6:coauthVersionMax="45" xr10:uidLastSave="{B16F1F5D-3227-4051-80CE-946B5685C549}"/>
  <bookViews>
    <workbookView xWindow="-1230" yWindow="-13620" windowWidth="21840" windowHeight="13140" firstSheet="15" activeTab="20" xr2:uid="{61BF18C1-89AF-4C32-A4AB-D18191BAAD0E}"/>
  </bookViews>
  <sheets>
    <sheet name="Gráfico2" sheetId="3" r:id="rId1"/>
    <sheet name="Gráfico3" sheetId="4" r:id="rId2"/>
    <sheet name="Gráfico4" sheetId="5" r:id="rId3"/>
    <sheet name="Gráfico5" sheetId="6" r:id="rId4"/>
    <sheet name="Gráfico6" sheetId="7" r:id="rId5"/>
    <sheet name="Gráfico7" sheetId="8" r:id="rId6"/>
    <sheet name="Gráfico1" sheetId="9" r:id="rId7"/>
    <sheet name="Gráfico8" sheetId="10" r:id="rId8"/>
    <sheet name="Gráfico9" sheetId="11" r:id="rId9"/>
    <sheet name="Gráfico10" sheetId="12" r:id="rId10"/>
    <sheet name="Gráfico11" sheetId="13" r:id="rId11"/>
    <sheet name="Gráfico12" sheetId="14" r:id="rId12"/>
    <sheet name="Gráfico13" sheetId="15" r:id="rId13"/>
    <sheet name="Gráfico16" sheetId="18" r:id="rId14"/>
    <sheet name="Gráfico17" sheetId="19" r:id="rId15"/>
    <sheet name="Gráfico18" sheetId="20" r:id="rId16"/>
    <sheet name="Gráfico19" sheetId="21" r:id="rId17"/>
    <sheet name="Gráfico20" sheetId="22" r:id="rId18"/>
    <sheet name="Gráfico21" sheetId="23" r:id="rId19"/>
    <sheet name="Gráfico14" sheetId="24" r:id="rId20"/>
    <sheet name="Planilha1" sheetId="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" i="1"/>
  <c r="O27" i="1" l="1"/>
  <c r="O28" i="1"/>
  <c r="O29" i="1"/>
  <c r="O26" i="1"/>
  <c r="N37" i="1"/>
  <c r="N36" i="1"/>
  <c r="N27" i="1"/>
  <c r="N28" i="1"/>
  <c r="N29" i="1"/>
  <c r="N26" i="1"/>
  <c r="M37" i="1"/>
  <c r="M36" i="1"/>
  <c r="M27" i="1"/>
  <c r="M28" i="1"/>
  <c r="M29" i="1"/>
  <c r="M26" i="1"/>
  <c r="L37" i="1"/>
  <c r="L36" i="1"/>
  <c r="L27" i="1"/>
  <c r="L28" i="1"/>
  <c r="L29" i="1"/>
  <c r="L26" i="1"/>
  <c r="K37" i="1"/>
  <c r="K36" i="1"/>
  <c r="K27" i="1"/>
  <c r="K28" i="1"/>
  <c r="K29" i="1"/>
  <c r="K26" i="1"/>
  <c r="E27" i="1"/>
  <c r="E28" i="1"/>
  <c r="E29" i="1"/>
  <c r="E26" i="1"/>
  <c r="O49" i="1"/>
  <c r="O39" i="1"/>
  <c r="O40" i="1"/>
  <c r="O41" i="1"/>
  <c r="O38" i="1"/>
  <c r="N49" i="1"/>
  <c r="N39" i="1"/>
  <c r="N40" i="1"/>
  <c r="N41" i="1"/>
  <c r="N38" i="1"/>
  <c r="M49" i="1"/>
  <c r="M48" i="1"/>
  <c r="M39" i="1"/>
  <c r="M40" i="1"/>
  <c r="M41" i="1"/>
  <c r="M38" i="1"/>
  <c r="R38" i="1" a="1"/>
  <c r="R38" i="1" s="1"/>
  <c r="L49" i="1"/>
  <c r="L48" i="1"/>
  <c r="L39" i="1"/>
  <c r="L40" i="1"/>
  <c r="L41" i="1"/>
  <c r="L38" i="1"/>
  <c r="K49" i="1"/>
  <c r="K48" i="1"/>
  <c r="K39" i="1"/>
  <c r="K40" i="1"/>
  <c r="K41" i="1"/>
  <c r="K38" i="1"/>
  <c r="C39" i="1"/>
  <c r="C40" i="1"/>
  <c r="C41" i="1"/>
  <c r="C38" i="1"/>
  <c r="M50" i="1"/>
  <c r="L50" i="1"/>
  <c r="K50" i="1"/>
  <c r="M54" i="1"/>
  <c r="L54" i="1"/>
  <c r="K54" i="1"/>
  <c r="E54" i="1"/>
  <c r="M53" i="1"/>
  <c r="L53" i="1"/>
  <c r="K53" i="1"/>
  <c r="E53" i="1"/>
  <c r="Q18" i="1" l="1"/>
  <c r="Q19" i="1"/>
  <c r="Q20" i="1"/>
  <c r="Q22" i="1"/>
  <c r="Q23" i="1"/>
  <c r="Q24" i="1"/>
  <c r="Q3" i="1"/>
  <c r="Q16" i="1" s="1"/>
  <c r="Q4" i="1"/>
  <c r="Q17" i="1" s="1"/>
  <c r="Q5" i="1"/>
  <c r="Q6" i="1"/>
  <c r="Q7" i="1"/>
  <c r="Q8" i="1"/>
  <c r="Q21" i="1" s="1"/>
  <c r="Q9" i="1"/>
  <c r="Q10" i="1"/>
  <c r="Q11" i="1"/>
  <c r="Q12" i="1"/>
  <c r="Q25" i="1" s="1"/>
  <c r="Q13" i="1"/>
  <c r="Q2" i="1"/>
  <c r="Q15" i="1" s="1"/>
  <c r="P3" i="1"/>
  <c r="P4" i="1"/>
  <c r="P5" i="1"/>
  <c r="P6" i="1"/>
  <c r="P7" i="1"/>
  <c r="P8" i="1"/>
  <c r="P9" i="1"/>
  <c r="P10" i="1"/>
  <c r="P11" i="1"/>
  <c r="P12" i="1"/>
  <c r="P13" i="1"/>
  <c r="P2" i="1"/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" i="1"/>
  <c r="R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<sst xmlns="http://schemas.openxmlformats.org/spreadsheetml/2006/main" count="15" uniqueCount="15">
  <si>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I-60</t>
  </si>
  <si>
    <t>I-55</t>
  </si>
  <si>
    <t>I-45</t>
  </si>
  <si>
    <t>I-30</t>
  </si>
  <si>
    <t>I-10</t>
  </si>
  <si>
    <t>I-15</t>
  </si>
  <si>
    <t>I-5</t>
  </si>
  <si>
    <t>Bitola</t>
  </si>
  <si>
    <t>Tensão</t>
  </si>
  <si>
    <t>Rca</t>
  </si>
  <si>
    <t>XL</t>
  </si>
  <si>
    <t>XC</t>
  </si>
  <si>
    <t>Custo</t>
  </si>
  <si>
    <t>Peso</t>
  </si>
  <si>
    <t>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</si>
</sst>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.0000"/>
    <numFmt numFmtId="165" formatCode="_-[$$-409]* #,##0.00_ ;_-[$$-409]* \-#,##0.00\ ;_-[$$-409]* &quot;-&quot;??_ ;_-@_ "/>
    <numFmt numFmtId="166" formatCode="[$$-409]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" fontId="0" fillId="3" borderId="0" xfId="0" applyNumberFormat="1" applyFill="1"/>
    <xf numFmtId="165" fontId="0" fillId="0" borderId="0" xfId="0" applyNumberFormat="1"/>
    <xf numFmtId="2" fontId="0" fillId="0" borderId="0" xfId="0" applyNumberFormat="1"/>
    <xf numFmtId="164" fontId="0" fillId="3" borderId="0" xfId="0" applyNumberFormat="1" applyFill="1"/>
    <xf numFmtId="1" fontId="0" fillId="2" borderId="0" xfId="0" applyNumberFormat="1" applyFill="1"/>
    <xf numFmtId="165" fontId="0" fillId="0" borderId="0" xfId="1" applyNumberFormat="1" applyFont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" fontId="0" fillId="5" borderId="0" xfId="0" applyNumberFormat="1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3" fillId="5" borderId="0" xfId="0" applyFont="1" applyFill="1" applyAlignment="1">
      <alignment horizontal="center"/>
    </xf>
    <xf numFmtId="166" fontId="2" fillId="6" borderId="0" xfId="0" applyNumberFormat="1" applyFont="1" applyFill="1" applyAlignment="1">
      <alignment horizontal="center"/>
    </xf>
    <xf numFmtId="1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calcChain" Target="calcChain.xml"/><Relationship Id="rId3" Type="http://schemas.openxmlformats.org/officeDocument/2006/relationships/chartsheet" Target="chartsheets/sheet3.xml"/><Relationship Id="rId21" Type="http://schemas.openxmlformats.org/officeDocument/2006/relationships/worksheet" Target="worksheets/sheet1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sheetMetadata" Target="metadata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styles" Target="styles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Planilha1!$L$14:$L$25</c:f>
              <c:numCache>
                <c:formatCode>0.0000</c:formatCode>
                <c:ptCount val="12"/>
                <c:pt idx="0">
                  <c:v>0.1852</c:v>
                </c:pt>
                <c:pt idx="1">
                  <c:v>0.17899999999999999</c:v>
                </c:pt>
                <c:pt idx="2">
                  <c:v>0.16800000000000001</c:v>
                </c:pt>
                <c:pt idx="3">
                  <c:v>0.16</c:v>
                </c:pt>
                <c:pt idx="4">
                  <c:v>0.155</c:v>
                </c:pt>
                <c:pt idx="5">
                  <c:v>0.14899999999999999</c:v>
                </c:pt>
                <c:pt idx="6">
                  <c:v>0.14499999999999999</c:v>
                </c:pt>
                <c:pt idx="7">
                  <c:v>0.13800000000000001</c:v>
                </c:pt>
                <c:pt idx="8">
                  <c:v>0.13300000000000001</c:v>
                </c:pt>
                <c:pt idx="9">
                  <c:v>0.129</c:v>
                </c:pt>
                <c:pt idx="10">
                  <c:v>0.124</c:v>
                </c:pt>
                <c:pt idx="11">
                  <c:v>0.11480000000000003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FE-4782-BEBD-7E5587F52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2355152"/>
        <c:axId val="869661136"/>
      </c:barChart>
      <c:catAx>
        <c:axId val="20223551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661136"/>
        <c:crosses val="autoZero"/>
        <c:auto val="1"/>
        <c:lblAlgn val="ctr"/>
        <c:lblOffset val="100"/>
        <c:noMultiLvlLbl val="0"/>
      </c:catAx>
      <c:valAx>
        <c:axId val="86966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235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Planilha1!$M$14:$M$25</c:f>
              <c:numCache>
                <c:formatCode>0</c:formatCode>
                <c:ptCount val="12"/>
                <c:pt idx="0">
                  <c:v>20314.34</c:v>
                </c:pt>
                <c:pt idx="1">
                  <c:v>19063</c:v>
                </c:pt>
                <c:pt idx="2">
                  <c:v>17244</c:v>
                </c:pt>
                <c:pt idx="3">
                  <c:v>15680</c:v>
                </c:pt>
                <c:pt idx="4">
                  <c:v>14663</c:v>
                </c:pt>
                <c:pt idx="5">
                  <c:v>13715</c:v>
                </c:pt>
                <c:pt idx="6">
                  <c:v>12781</c:v>
                </c:pt>
                <c:pt idx="7">
                  <c:v>11528</c:v>
                </c:pt>
                <c:pt idx="8">
                  <c:v>10665</c:v>
                </c:pt>
                <c:pt idx="9">
                  <c:v>9879</c:v>
                </c:pt>
                <c:pt idx="10">
                  <c:v>9145.1924066778101</c:v>
                </c:pt>
                <c:pt idx="11">
                  <c:v>8442.0766014552264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9-491C-82B7-566B64723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533680"/>
        <c:axId val="869654480"/>
      </c:barChart>
      <c:catAx>
        <c:axId val="635533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654480"/>
        <c:crosses val="autoZero"/>
        <c:auto val="1"/>
        <c:lblAlgn val="ctr"/>
        <c:lblOffset val="100"/>
        <c:noMultiLvlLbl val="0"/>
      </c:catAx>
      <c:valAx>
        <c:axId val="86965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553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Planilha1!#REF!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242-4161-877A-048D8972E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1397968"/>
        <c:axId val="869666544"/>
      </c:barChart>
      <c:catAx>
        <c:axId val="2031397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666544"/>
        <c:crosses val="autoZero"/>
        <c:auto val="1"/>
        <c:lblAlgn val="ctr"/>
        <c:lblOffset val="100"/>
        <c:noMultiLvlLbl val="0"/>
      </c:catAx>
      <c:valAx>
        <c:axId val="8696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139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Planilha1!$N$2:$N$13</c:f>
              <c:numCache>
                <c:formatCode>_-[$$-409]* #,##0.00_ ;_-[$$-409]* \-#,##0.00\ ;_-[$$-409]* "-"??_ ;_-@_ </c:formatCode>
                <c:ptCount val="12"/>
                <c:pt idx="0">
                  <c:v>180</c:v>
                </c:pt>
                <c:pt idx="1">
                  <c:v>200</c:v>
                </c:pt>
                <c:pt idx="2">
                  <c:v>220</c:v>
                </c:pt>
                <c:pt idx="3">
                  <c:v>248.6</c:v>
                </c:pt>
                <c:pt idx="4">
                  <c:v>273.89999999999998</c:v>
                </c:pt>
                <c:pt idx="5">
                  <c:v>299.2</c:v>
                </c:pt>
                <c:pt idx="6">
                  <c:v>341</c:v>
                </c:pt>
                <c:pt idx="7">
                  <c:v>382.8</c:v>
                </c:pt>
                <c:pt idx="8">
                  <c:v>478.5</c:v>
                </c:pt>
                <c:pt idx="9">
                  <c:v>526.78899082568807</c:v>
                </c:pt>
                <c:pt idx="10">
                  <c:v>578.58990825688068</c:v>
                </c:pt>
                <c:pt idx="11">
                  <c:v>633.0247706422017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C-44F5-91F1-B5A6C9F46F5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FC-44F5-91F1-B5A6C9F46F5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Planilha1!$N$14:$N$25</c:f>
              <c:numCache>
                <c:formatCode>_-[$$-409]* #,##0.00_ ;_-[$$-409]* \-#,##0.00\ ;_-[$$-409]* "-"??_ ;_-@_ </c:formatCode>
                <c:ptCount val="12"/>
                <c:pt idx="0">
                  <c:v>282.57979999999998</c:v>
                </c:pt>
                <c:pt idx="1">
                  <c:v>296.97199999999998</c:v>
                </c:pt>
                <c:pt idx="2">
                  <c:v>316.91660000000002</c:v>
                </c:pt>
                <c:pt idx="3">
                  <c:v>342.41359999999997</c:v>
                </c:pt>
                <c:pt idx="4">
                  <c:v>373.46300000000002</c:v>
                </c:pt>
                <c:pt idx="5">
                  <c:v>410.06479999999999</c:v>
                </c:pt>
                <c:pt idx="6">
                  <c:v>452.21899999999999</c:v>
                </c:pt>
                <c:pt idx="7">
                  <c:v>499.92560000000003</c:v>
                </c:pt>
                <c:pt idx="8">
                  <c:v>553.18460000000005</c:v>
                </c:pt>
                <c:pt idx="9">
                  <c:v>611.99600000000009</c:v>
                </c:pt>
                <c:pt idx="10">
                  <c:v>676.35979999999995</c:v>
                </c:pt>
                <c:pt idx="11">
                  <c:v>746.27599999999995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FC-44F5-91F1-B5A6C9F46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1659040"/>
        <c:axId val="869670704"/>
      </c:barChart>
      <c:catAx>
        <c:axId val="881659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9670704"/>
        <c:crosses val="autoZero"/>
        <c:auto val="1"/>
        <c:lblAlgn val="ctr"/>
        <c:lblOffset val="100"/>
        <c:noMultiLvlLbl val="0"/>
      </c:catAx>
      <c:valAx>
        <c:axId val="8696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8165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Planilha1!$O$14:$O$25</c:f>
              <c:numCache>
                <c:formatCode>0.00</c:formatCode>
                <c:ptCount val="12"/>
                <c:pt idx="0">
                  <c:v>26.5</c:v>
                </c:pt>
                <c:pt idx="1">
                  <c:v>26.812999999999999</c:v>
                </c:pt>
                <c:pt idx="2">
                  <c:v>26.994399999999999</c:v>
                </c:pt>
                <c:pt idx="3">
                  <c:v>27.676200000000001</c:v>
                </c:pt>
                <c:pt idx="4">
                  <c:v>28.8584</c:v>
                </c:pt>
                <c:pt idx="5">
                  <c:v>30.540999999999997</c:v>
                </c:pt>
                <c:pt idx="6">
                  <c:v>32.723999999999997</c:v>
                </c:pt>
                <c:pt idx="7">
                  <c:v>35.407399999999996</c:v>
                </c:pt>
                <c:pt idx="8">
                  <c:v>38.591200000000001</c:v>
                </c:pt>
                <c:pt idx="9">
                  <c:v>42.275399999999998</c:v>
                </c:pt>
                <c:pt idx="10">
                  <c:v>46.459999999999994</c:v>
                </c:pt>
                <c:pt idx="11">
                  <c:v>51.144999999999996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2C-4153-A7A4-46B54B246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0927648"/>
        <c:axId val="1265057184"/>
      </c:barChart>
      <c:catAx>
        <c:axId val="203092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5057184"/>
        <c:crosses val="autoZero"/>
        <c:auto val="1"/>
        <c:lblAlgn val="ctr"/>
        <c:lblOffset val="100"/>
        <c:noMultiLvlLbl val="0"/>
      </c:catAx>
      <c:valAx>
        <c:axId val="12650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092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Planilha1!$L$2:$L$13</c:f>
              <c:numCache>
                <c:formatCode>0.0000</c:formatCode>
                <c:ptCount val="12"/>
                <c:pt idx="0">
                  <c:v>0.16800000000000001</c:v>
                </c:pt>
                <c:pt idx="1">
                  <c:v>0.161</c:v>
                </c:pt>
                <c:pt idx="2">
                  <c:v>0.152</c:v>
                </c:pt>
                <c:pt idx="3">
                  <c:v>0.14399999999999999</c:v>
                </c:pt>
                <c:pt idx="4">
                  <c:v>0.13900000000000001</c:v>
                </c:pt>
                <c:pt idx="5">
                  <c:v>0.13500000000000001</c:v>
                </c:pt>
                <c:pt idx="6">
                  <c:v>0.13</c:v>
                </c:pt>
                <c:pt idx="7">
                  <c:v>0.125</c:v>
                </c:pt>
                <c:pt idx="8">
                  <c:v>0.121</c:v>
                </c:pt>
                <c:pt idx="9">
                  <c:v>0.11700000000000001</c:v>
                </c:pt>
                <c:pt idx="10">
                  <c:v>0.114</c:v>
                </c:pt>
                <c:pt idx="11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C-48C0-B7B9-9D1C4EC3261E}"/>
            </c:ext>
          </c:extLst>
        </c:ser>
        <c:ser>
          <c:idx val="1"/>
          <c:order val="1"/>
          <c:tx>
            <c:strRef>
              <c:f>Planilha1!$L$14:$L$25</c:f>
              <c:strCache>
                <c:ptCount val="12"/>
                <c:pt idx="0">
                  <c:v>0,1852</c:v>
                </c:pt>
                <c:pt idx="1">
                  <c:v>0,1790</c:v>
                </c:pt>
                <c:pt idx="2">
                  <c:v>0,1680</c:v>
                </c:pt>
                <c:pt idx="3">
                  <c:v>0,1600</c:v>
                </c:pt>
                <c:pt idx="4">
                  <c:v>0,1550</c:v>
                </c:pt>
                <c:pt idx="5">
                  <c:v>0,1490</c:v>
                </c:pt>
                <c:pt idx="6">
                  <c:v>0,1450</c:v>
                </c:pt>
                <c:pt idx="7">
                  <c:v>0,1380</c:v>
                </c:pt>
                <c:pt idx="8">
                  <c:v>0,1330</c:v>
                </c:pt>
                <c:pt idx="9">
                  <c:v>0,1290</c:v>
                </c:pt>
                <c:pt idx="10">
                  <c:v>0,1240</c:v>
                </c:pt>
                <c:pt idx="11">
                  <c:v>0,1148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Planilha1!$L$14:$L$25</c:f>
              <c:numCache>
                <c:formatCode>0.0000</c:formatCode>
                <c:ptCount val="12"/>
                <c:pt idx="0">
                  <c:v>0.1852</c:v>
                </c:pt>
                <c:pt idx="1">
                  <c:v>0.17899999999999999</c:v>
                </c:pt>
                <c:pt idx="2">
                  <c:v>0.16800000000000001</c:v>
                </c:pt>
                <c:pt idx="3">
                  <c:v>0.16</c:v>
                </c:pt>
                <c:pt idx="4">
                  <c:v>0.155</c:v>
                </c:pt>
                <c:pt idx="5">
                  <c:v>0.14899999999999999</c:v>
                </c:pt>
                <c:pt idx="6">
                  <c:v>0.14499999999999999</c:v>
                </c:pt>
                <c:pt idx="7">
                  <c:v>0.13800000000000001</c:v>
                </c:pt>
                <c:pt idx="8">
                  <c:v>0.13300000000000001</c:v>
                </c:pt>
                <c:pt idx="9">
                  <c:v>0.129</c:v>
                </c:pt>
                <c:pt idx="10">
                  <c:v>0.124</c:v>
                </c:pt>
                <c:pt idx="11">
                  <c:v>0.11480000000000003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C-48C0-B7B9-9D1C4EC32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1642832"/>
        <c:axId val="2019484272"/>
      </c:lineChart>
      <c:catAx>
        <c:axId val="64164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19484272"/>
        <c:crosses val="autoZero"/>
        <c:auto val="1"/>
        <c:lblAlgn val="ctr"/>
        <c:lblOffset val="100"/>
        <c:noMultiLvlLbl val="0"/>
      </c:catAx>
      <c:valAx>
        <c:axId val="20194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164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Planilha1!$O$2:$O$13</c:f>
              <c:numCache>
                <c:formatCode>0.00</c:formatCode>
                <c:ptCount val="12"/>
                <c:pt idx="0">
                  <c:v>23.570399999999999</c:v>
                </c:pt>
                <c:pt idx="1">
                  <c:v>24.414000000000001</c:v>
                </c:pt>
                <c:pt idx="2">
                  <c:v>25.430799999999998</c:v>
                </c:pt>
                <c:pt idx="3">
                  <c:v>26.620799999999999</c:v>
                </c:pt>
                <c:pt idx="4">
                  <c:v>27.984000000000002</c:v>
                </c:pt>
                <c:pt idx="5">
                  <c:v>29.520400000000002</c:v>
                </c:pt>
                <c:pt idx="6">
                  <c:v>31.229999999999997</c:v>
                </c:pt>
                <c:pt idx="7">
                  <c:v>33.1128</c:v>
                </c:pt>
                <c:pt idx="8">
                  <c:v>35.168799999999997</c:v>
                </c:pt>
                <c:pt idx="9">
                  <c:v>37.398000000000003</c:v>
                </c:pt>
                <c:pt idx="10">
                  <c:v>39.800400000000003</c:v>
                </c:pt>
                <c:pt idx="11">
                  <c:v>42.375999999999998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2-437F-8890-B47215EF091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Planilha1!$P$2:$P$13</c:f>
            </c:numRef>
          </c:val>
          <c:extLst>
            <c:ext xmlns:c16="http://schemas.microsoft.com/office/drawing/2014/chart" uri="{C3380CC4-5D6E-409C-BE32-E72D297353CC}">
              <c16:uniqueId val="{00000001-B492-437F-8890-B47215EF0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87376"/>
        <c:axId val="590354575"/>
      </c:barChart>
      <c:catAx>
        <c:axId val="9378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54575"/>
        <c:crosses val="autoZero"/>
        <c:auto val="1"/>
        <c:lblAlgn val="ctr"/>
        <c:lblOffset val="100"/>
        <c:noMultiLvlLbl val="0"/>
      </c:catAx>
      <c:valAx>
        <c:axId val="59035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78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cat>
            <c:numRef>
              <c:f>Planilha1!$C$38:$C$49</c:f>
              <c:numCache>
                <c:formatCode>General</c:formatCode>
                <c:ptCount val="12"/>
                <c:pt idx="0">
                  <c:v>35</c:v>
                </c:pt>
                <c:pt idx="1">
                  <c:v>50</c:v>
                </c:pt>
                <c:pt idx="2">
                  <c:v>70</c:v>
                </c:pt>
                <c:pt idx="3">
                  <c:v>95</c:v>
                </c:pt>
                <c:pt idx="4">
                  <c:v>120</c:v>
                </c:pt>
                <c:pt idx="5">
                  <c:v>150</c:v>
                </c:pt>
                <c:pt idx="6">
                  <c:v>185</c:v>
                </c:pt>
                <c:pt idx="7">
                  <c:v>240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630</c:v>
                </c:pt>
              </c:numCache>
            </c:numRef>
          </c:cat>
          <c:val>
            <c:numRef>
              <c:f>Planilha1!$E$38:$E$49</c:f>
              <c:numCache>
                <c:formatCode>0</c:formatCode>
                <c:ptCount val="12"/>
                <c:pt idx="0">
                  <c:v>245.01420000000002</c:v>
                </c:pt>
                <c:pt idx="1">
                  <c:v>258.00456000000003</c:v>
                </c:pt>
                <c:pt idx="2">
                  <c:v>280.27907999999996</c:v>
                </c:pt>
                <c:pt idx="3">
                  <c:v>311.83776</c:v>
                </c:pt>
                <c:pt idx="4">
                  <c:v>353.916</c:v>
                </c:pt>
                <c:pt idx="5">
                  <c:v>401.94</c:v>
                </c:pt>
                <c:pt idx="6">
                  <c:v>458.31599999999997</c:v>
                </c:pt>
                <c:pt idx="7">
                  <c:v>535.572</c:v>
                </c:pt>
                <c:pt idx="8">
                  <c:v>608.65199999999993</c:v>
                </c:pt>
                <c:pt idx="9">
                  <c:v>695.30399999999997</c:v>
                </c:pt>
                <c:pt idx="10">
                  <c:v>792.70499999999993</c:v>
                </c:pt>
                <c:pt idx="11">
                  <c:v>898.53696000000002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D-4063-BA61-D70BC7159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2434032"/>
        <c:axId val="725543951"/>
      </c:barChart>
      <c:catAx>
        <c:axId val="44243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5543951"/>
        <c:crosses val="autoZero"/>
        <c:auto val="1"/>
        <c:lblAlgn val="ctr"/>
        <c:lblOffset val="100"/>
        <c:noMultiLvlLbl val="0"/>
      </c:catAx>
      <c:valAx>
        <c:axId val="72554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24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Planilha1!$K$38:$K$49</c:f>
              <c:numCache>
                <c:formatCode>0.0000</c:formatCode>
                <c:ptCount val="12"/>
                <c:pt idx="0">
                  <c:v>0.32479999999999998</c:v>
                </c:pt>
                <c:pt idx="1">
                  <c:v>0.2767</c:v>
                </c:pt>
                <c:pt idx="2">
                  <c:v>0.23319999999999999</c:v>
                </c:pt>
                <c:pt idx="3">
                  <c:v>0.1943</c:v>
                </c:pt>
                <c:pt idx="4">
                  <c:v>0.1582895</c:v>
                </c:pt>
                <c:pt idx="5">
                  <c:v>0.12936349999999999</c:v>
                </c:pt>
                <c:pt idx="6">
                  <c:v>0.10365150000000001</c:v>
                </c:pt>
                <c:pt idx="7">
                  <c:v>8.0350000000000005E-2</c:v>
                </c:pt>
                <c:pt idx="8">
                  <c:v>6.5083500000000002E-2</c:v>
                </c:pt>
                <c:pt idx="9">
                  <c:v>5.3031000000000002E-2</c:v>
                </c:pt>
                <c:pt idx="10">
                  <c:v>5.0800000000000012E-2</c:v>
                </c:pt>
                <c:pt idx="11">
                  <c:v>4.8699999999999966E-2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37-4E98-B01D-8E166FFBB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120400"/>
        <c:axId val="210950544"/>
      </c:barChart>
      <c:catAx>
        <c:axId val="36812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950544"/>
        <c:crosses val="autoZero"/>
        <c:auto val="1"/>
        <c:lblAlgn val="ctr"/>
        <c:lblOffset val="100"/>
        <c:noMultiLvlLbl val="0"/>
      </c:catAx>
      <c:valAx>
        <c:axId val="21095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12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Planilha1!$L$38:$L$49</c:f>
              <c:numCache>
                <c:formatCode>General</c:formatCode>
                <c:ptCount val="12"/>
                <c:pt idx="0">
                  <c:v>0.14257999999999998</c:v>
                </c:pt>
                <c:pt idx="1">
                  <c:v>0.13941999999999999</c:v>
                </c:pt>
                <c:pt idx="2">
                  <c:v>0.13622000000000001</c:v>
                </c:pt>
                <c:pt idx="3">
                  <c:v>0.13297999999999999</c:v>
                </c:pt>
                <c:pt idx="4">
                  <c:v>0.13</c:v>
                </c:pt>
                <c:pt idx="5">
                  <c:v>0.126</c:v>
                </c:pt>
                <c:pt idx="6">
                  <c:v>0.122</c:v>
                </c:pt>
                <c:pt idx="7">
                  <c:v>0.12</c:v>
                </c:pt>
                <c:pt idx="8">
                  <c:v>0.11700000000000001</c:v>
                </c:pt>
                <c:pt idx="9">
                  <c:v>0.112</c:v>
                </c:pt>
                <c:pt idx="10">
                  <c:v>0.10918</c:v>
                </c:pt>
                <c:pt idx="11">
                  <c:v>0.10561999999999999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8-4BDE-9FA5-BB29496FB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172400"/>
        <c:axId val="210963024"/>
      </c:barChart>
      <c:catAx>
        <c:axId val="368172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963024"/>
        <c:crosses val="autoZero"/>
        <c:auto val="1"/>
        <c:lblAlgn val="ctr"/>
        <c:lblOffset val="100"/>
        <c:noMultiLvlLbl val="0"/>
      </c:catAx>
      <c:valAx>
        <c:axId val="2109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172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Planilha1!$M$38:$M$49</c:f>
              <c:numCache>
                <c:formatCode>0</c:formatCode>
                <c:ptCount val="12"/>
                <c:pt idx="0">
                  <c:v>11051.201694196689</c:v>
                </c:pt>
                <c:pt idx="1">
                  <c:v>10335.030793417598</c:v>
                </c:pt>
                <c:pt idx="2">
                  <c:v>9665.2712036719568</c:v>
                </c:pt>
                <c:pt idx="3">
                  <c:v>9038.9152492925441</c:v>
                </c:pt>
                <c:pt idx="4">
                  <c:v>8467.4499999999989</c:v>
                </c:pt>
                <c:pt idx="5">
                  <c:v>7823.45</c:v>
                </c:pt>
                <c:pt idx="6">
                  <c:v>7235.7999999999993</c:v>
                </c:pt>
                <c:pt idx="7">
                  <c:v>7190.95</c:v>
                </c:pt>
                <c:pt idx="8">
                  <c:v>6607.9</c:v>
                </c:pt>
                <c:pt idx="9">
                  <c:v>5870.75</c:v>
                </c:pt>
                <c:pt idx="10">
                  <c:v>5654.9947017696159</c:v>
                </c:pt>
                <c:pt idx="11">
                  <c:v>5288.523908679841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0-4F9B-B58B-1079B5F13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413520"/>
        <c:axId val="295859968"/>
      </c:barChart>
      <c:catAx>
        <c:axId val="20741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5859968"/>
        <c:crosses val="autoZero"/>
        <c:auto val="1"/>
        <c:lblAlgn val="ctr"/>
        <c:lblOffset val="100"/>
        <c:noMultiLvlLbl val="0"/>
      </c:catAx>
      <c:valAx>
        <c:axId val="29585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41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Planilha1!$N$38:$N$49</c:f>
              <c:numCache>
                <c:formatCode>[$$-409]#,##0.00</c:formatCode>
                <c:ptCount val="12"/>
                <c:pt idx="0">
                  <c:v>911.20299999999997</c:v>
                </c:pt>
                <c:pt idx="1">
                  <c:v>931.096</c:v>
                </c:pt>
                <c:pt idx="2">
                  <c:v>950.98899999999992</c:v>
                </c:pt>
                <c:pt idx="3">
                  <c:v>970.88199999999995</c:v>
                </c:pt>
                <c:pt idx="4" formatCode="General">
                  <c:v>1001.6</c:v>
                </c:pt>
                <c:pt idx="5" formatCode="General">
                  <c:v>1013.3333333333334</c:v>
                </c:pt>
                <c:pt idx="6" formatCode="General">
                  <c:v>1024</c:v>
                </c:pt>
                <c:pt idx="7" formatCode="General">
                  <c:v>1040</c:v>
                </c:pt>
                <c:pt idx="8" formatCode="General">
                  <c:v>1056</c:v>
                </c:pt>
                <c:pt idx="9" formatCode="General">
                  <c:v>1098.24</c:v>
                </c:pt>
                <c:pt idx="10" formatCode="General">
                  <c:v>1120</c:v>
                </c:pt>
                <c:pt idx="11">
                  <c:v>1130.0259999999998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27-4298-9F30-281FD6496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136560"/>
        <c:axId val="202554528"/>
      </c:barChart>
      <c:catAx>
        <c:axId val="44413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54528"/>
        <c:crosses val="autoZero"/>
        <c:auto val="1"/>
        <c:lblAlgn val="ctr"/>
        <c:lblOffset val="100"/>
        <c:noMultiLvlLbl val="0"/>
      </c:catAx>
      <c:valAx>
        <c:axId val="2025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13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Planilha1!$O$38:$O$49</c:f>
              <c:numCache>
                <c:formatCode>General</c:formatCode>
                <c:ptCount val="12"/>
                <c:pt idx="0">
                  <c:v>32.531599999999997</c:v>
                </c:pt>
                <c:pt idx="1">
                  <c:v>32.212600000000002</c:v>
                </c:pt>
                <c:pt idx="2">
                  <c:v>32.393999999999998</c:v>
                </c:pt>
                <c:pt idx="3">
                  <c:v>33.075800000000001</c:v>
                </c:pt>
                <c:pt idx="4">
                  <c:v>34.258400000000002</c:v>
                </c:pt>
                <c:pt idx="5">
                  <c:v>35.941000000000003</c:v>
                </c:pt>
                <c:pt idx="6">
                  <c:v>38.124000000000002</c:v>
                </c:pt>
                <c:pt idx="7">
                  <c:v>40.807400000000001</c:v>
                </c:pt>
                <c:pt idx="8">
                  <c:v>43.991200000000006</c:v>
                </c:pt>
                <c:pt idx="9">
                  <c:v>47.675400000000003</c:v>
                </c:pt>
                <c:pt idx="10">
                  <c:v>51.86</c:v>
                </c:pt>
                <c:pt idx="11">
                  <c:v>56.544599999999996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C-4FF4-A625-0088B3B19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296000"/>
        <c:axId val="210948048"/>
      </c:barChart>
      <c:catAx>
        <c:axId val="624296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948048"/>
        <c:crosses val="autoZero"/>
        <c:auto val="1"/>
        <c:lblAlgn val="ctr"/>
        <c:lblOffset val="100"/>
        <c:noMultiLvlLbl val="0"/>
      </c:catAx>
      <c:valAx>
        <c:axId val="21094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429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Planilha1!$E$26:$E$37</c:f>
              <c:numCache>
                <c:formatCode>0</c:formatCode>
                <c:ptCount val="12"/>
                <c:pt idx="0">
                  <c:v>245.01420000000002</c:v>
                </c:pt>
                <c:pt idx="1">
                  <c:v>258.00456000000003</c:v>
                </c:pt>
                <c:pt idx="2">
                  <c:v>280.27907999999996</c:v>
                </c:pt>
                <c:pt idx="3">
                  <c:v>311.83776</c:v>
                </c:pt>
                <c:pt idx="4">
                  <c:v>353.916</c:v>
                </c:pt>
                <c:pt idx="5">
                  <c:v>401.94</c:v>
                </c:pt>
                <c:pt idx="6">
                  <c:v>458.31599999999997</c:v>
                </c:pt>
                <c:pt idx="7">
                  <c:v>535.572</c:v>
                </c:pt>
                <c:pt idx="8">
                  <c:v>608.65199999999993</c:v>
                </c:pt>
                <c:pt idx="9">
                  <c:v>695.30399999999997</c:v>
                </c:pt>
                <c:pt idx="10">
                  <c:v>792.70499999999993</c:v>
                </c:pt>
                <c:pt idx="11">
                  <c:v>898.53696000000002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7-454A-8DC2-DA7149DA5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4454960"/>
        <c:axId val="293852928"/>
      </c:barChart>
      <c:catAx>
        <c:axId val="284454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852928"/>
        <c:crosses val="autoZero"/>
        <c:auto val="1"/>
        <c:lblAlgn val="ctr"/>
        <c:lblOffset val="100"/>
        <c:noMultiLvlLbl val="0"/>
      </c:catAx>
      <c:valAx>
        <c:axId val="2938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84454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Planilha1!$K$26:$K$37</c:f>
              <c:numCache>
                <c:formatCode>0.0000</c:formatCode>
                <c:ptCount val="12"/>
                <c:pt idx="0">
                  <c:v>0.32479999999999998</c:v>
                </c:pt>
                <c:pt idx="1">
                  <c:v>0.2767</c:v>
                </c:pt>
                <c:pt idx="2">
                  <c:v>0.23319999999999999</c:v>
                </c:pt>
                <c:pt idx="3">
                  <c:v>0.1943</c:v>
                </c:pt>
                <c:pt idx="4">
                  <c:v>0.1582895</c:v>
                </c:pt>
                <c:pt idx="5">
                  <c:v>0.12936349999999999</c:v>
                </c:pt>
                <c:pt idx="6">
                  <c:v>0.10365150000000001</c:v>
                </c:pt>
                <c:pt idx="7">
                  <c:v>8.0350000000000005E-2</c:v>
                </c:pt>
                <c:pt idx="8">
                  <c:v>6.5083500000000002E-2</c:v>
                </c:pt>
                <c:pt idx="9">
                  <c:v>5.3031000000000002E-2</c:v>
                </c:pt>
                <c:pt idx="10">
                  <c:v>5.0800000000000012E-2</c:v>
                </c:pt>
                <c:pt idx="11">
                  <c:v>4.8699999999999966E-2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1-4C72-A26B-E0B5C5B44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116960"/>
        <c:axId val="202562016"/>
      </c:barChart>
      <c:catAx>
        <c:axId val="44411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62016"/>
        <c:crosses val="autoZero"/>
        <c:auto val="1"/>
        <c:lblAlgn val="ctr"/>
        <c:lblOffset val="100"/>
        <c:noMultiLvlLbl val="0"/>
      </c:catAx>
      <c:valAx>
        <c:axId val="2025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411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Planilha1!$L$26:$L$37</c:f>
              <c:numCache>
                <c:formatCode>0.0000</c:formatCode>
                <c:ptCount val="12"/>
                <c:pt idx="0">
                  <c:v>0.14257999999999998</c:v>
                </c:pt>
                <c:pt idx="1">
                  <c:v>0.13941999999999999</c:v>
                </c:pt>
                <c:pt idx="2">
                  <c:v>0.13622000000000001</c:v>
                </c:pt>
                <c:pt idx="3">
                  <c:v>0.13297999999999999</c:v>
                </c:pt>
                <c:pt idx="4" formatCode="General">
                  <c:v>0.13</c:v>
                </c:pt>
                <c:pt idx="5" formatCode="General">
                  <c:v>0.126</c:v>
                </c:pt>
                <c:pt idx="6" formatCode="General">
                  <c:v>0.122</c:v>
                </c:pt>
                <c:pt idx="7" formatCode="General">
                  <c:v>0.12</c:v>
                </c:pt>
                <c:pt idx="8" formatCode="General">
                  <c:v>0.11700000000000001</c:v>
                </c:pt>
                <c:pt idx="9" formatCode="General">
                  <c:v>0.112</c:v>
                </c:pt>
                <c:pt idx="10">
                  <c:v>0.10918</c:v>
                </c:pt>
                <c:pt idx="11">
                  <c:v>0.10561999999999999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C-4F33-AF1B-96F476CAA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366800"/>
        <c:axId val="725542287"/>
      </c:barChart>
      <c:catAx>
        <c:axId val="19836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25542287"/>
        <c:crosses val="autoZero"/>
        <c:auto val="1"/>
        <c:lblAlgn val="ctr"/>
        <c:lblOffset val="100"/>
        <c:noMultiLvlLbl val="0"/>
      </c:catAx>
      <c:valAx>
        <c:axId val="72554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36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Planilha1!$M$26:$M$37</c:f>
              <c:numCache>
                <c:formatCode>0</c:formatCode>
                <c:ptCount val="12"/>
                <c:pt idx="0">
                  <c:v>9547.9589000000014</c:v>
                </c:pt>
                <c:pt idx="1">
                  <c:v>9183.9356000000007</c:v>
                </c:pt>
                <c:pt idx="2">
                  <c:v>8804.6301000000003</c:v>
                </c:pt>
                <c:pt idx="3">
                  <c:v>8410.0424000000003</c:v>
                </c:pt>
                <c:pt idx="4">
                  <c:v>8099.3000000000011</c:v>
                </c:pt>
                <c:pt idx="5">
                  <c:v>7483.3</c:v>
                </c:pt>
                <c:pt idx="6">
                  <c:v>6921.2000000000007</c:v>
                </c:pt>
                <c:pt idx="7">
                  <c:v>6878.3</c:v>
                </c:pt>
                <c:pt idx="8">
                  <c:v>6320.6</c:v>
                </c:pt>
                <c:pt idx="9">
                  <c:v>5615.5</c:v>
                </c:pt>
                <c:pt idx="10">
                  <c:v>5220.0269000000008</c:v>
                </c:pt>
                <c:pt idx="11">
                  <c:v>4703.1816000000008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F0-47E2-982D-3D73901C1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310400"/>
        <c:axId val="210953456"/>
      </c:barChart>
      <c:catAx>
        <c:axId val="624310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953456"/>
        <c:crosses val="autoZero"/>
        <c:auto val="1"/>
        <c:lblAlgn val="ctr"/>
        <c:lblOffset val="100"/>
        <c:noMultiLvlLbl val="0"/>
      </c:catAx>
      <c:valAx>
        <c:axId val="21095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431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Planilha1!$N$26:$N$37</c:f>
              <c:numCache>
                <c:formatCode>_-[$$-409]* #,##0.00_ ;_-[$$-409]* \-#,##0.00\ ;_-[$$-409]* "-"??_ ;_-@_ </c:formatCode>
                <c:ptCount val="12"/>
                <c:pt idx="0">
                  <c:v>493.28899999999999</c:v>
                </c:pt>
                <c:pt idx="1">
                  <c:v>520.08799999999997</c:v>
                </c:pt>
                <c:pt idx="2">
                  <c:v>546.88699999999994</c:v>
                </c:pt>
                <c:pt idx="3">
                  <c:v>573.68600000000004</c:v>
                </c:pt>
                <c:pt idx="4" formatCode="[$$-409]#,##0.00">
                  <c:v>626</c:v>
                </c:pt>
                <c:pt idx="5" formatCode="[$$-409]#,##0.00">
                  <c:v>633.33333333333337</c:v>
                </c:pt>
                <c:pt idx="6" formatCode="[$$-409]#,##0.00">
                  <c:v>640</c:v>
                </c:pt>
                <c:pt idx="7" formatCode="[$$-409]#,##0.00">
                  <c:v>650</c:v>
                </c:pt>
                <c:pt idx="8" formatCode="[$$-409]#,##0.00">
                  <c:v>660</c:v>
                </c:pt>
                <c:pt idx="9" formatCode="[$$-409]#,##0.00">
                  <c:v>795.59480000000019</c:v>
                </c:pt>
                <c:pt idx="10">
                  <c:v>761.279</c:v>
                </c:pt>
                <c:pt idx="11">
                  <c:v>788.07799999999997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4-4AAE-9559-3B2B14F24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087088"/>
        <c:axId val="202567424"/>
      </c:barChart>
      <c:catAx>
        <c:axId val="439087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567424"/>
        <c:crosses val="autoZero"/>
        <c:auto val="1"/>
        <c:lblAlgn val="ctr"/>
        <c:lblOffset val="100"/>
        <c:noMultiLvlLbl val="0"/>
      </c:catAx>
      <c:valAx>
        <c:axId val="20256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908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val>
            <c:numRef>
              <c:f>Planilha1!$O$26:$O$37</c:f>
              <c:numCache>
                <c:formatCode>0.00</c:formatCode>
                <c:ptCount val="12"/>
                <c:pt idx="0">
                  <c:v>29.831599999999998</c:v>
                </c:pt>
                <c:pt idx="1">
                  <c:v>29.512599999999999</c:v>
                </c:pt>
                <c:pt idx="2">
                  <c:v>29.693999999999999</c:v>
                </c:pt>
                <c:pt idx="3">
                  <c:v>30.375799999999998</c:v>
                </c:pt>
                <c:pt idx="4" formatCode="General">
                  <c:v>31.558399999999999</c:v>
                </c:pt>
                <c:pt idx="5" formatCode="General">
                  <c:v>33.241</c:v>
                </c:pt>
                <c:pt idx="6" formatCode="General">
                  <c:v>35.423999999999999</c:v>
                </c:pt>
                <c:pt idx="7" formatCode="General">
                  <c:v>38.107399999999998</c:v>
                </c:pt>
                <c:pt idx="8" formatCode="General">
                  <c:v>41.291200000000003</c:v>
                </c:pt>
                <c:pt idx="9" formatCode="General">
                  <c:v>44.9754</c:v>
                </c:pt>
                <c:pt idx="10" formatCode="General">
                  <c:v>49.16</c:v>
                </c:pt>
                <c:pt idx="11" formatCode="General">
                  <c:v>53.844999999999999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E-473C-9AC4-198162E73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273600"/>
        <c:axId val="210948880"/>
      </c:barChart>
      <c:catAx>
        <c:axId val="62427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948880"/>
        <c:crosses val="autoZero"/>
        <c:auto val="1"/>
        <c:lblAlgn val="ctr"/>
        <c:lblOffset val="100"/>
        <c:noMultiLvlLbl val="0"/>
      </c:catAx>
      <c:valAx>
        <c:axId val="21094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427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Corrente capacitiva em relação a variação de tensão de operação e aumento de distância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Para todos os casos, foi considerado 01 trifólio de 120mm2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Tensão de 27 kV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Planilha1!$X$1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Planilha1!$V$2:$V$26</c:f>
              <c:numCache>
                <c:formatCode>General</c:formatCode>
                <c:ptCount val="25"/>
                <c:pt idx="0">
                  <c:v>2</c:v>
                </c:pt>
                <c:pt idx="1">
                  <c:v>5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</c:numCache>
            </c:numRef>
          </c:cat>
          <c:val>
            <c:numRef>
              <c:f>Planilha1!$X$2:$X$26</c:f>
              <c:numCache>
                <c:formatCode>General</c:formatCode>
                <c:ptCount val="25"/>
                <c:pt idx="0">
                  <c:v>3.853897600085185</c:v>
                </c:pt>
                <c:pt idx="1">
                  <c:v>9.6347440002129616</c:v>
                </c:pt>
                <c:pt idx="2">
                  <c:v>11.561692800255555</c:v>
                </c:pt>
                <c:pt idx="3">
                  <c:v>15.41559040034074</c:v>
                </c:pt>
                <c:pt idx="4">
                  <c:v>19.269488000425923</c:v>
                </c:pt>
                <c:pt idx="5">
                  <c:v>23.12338560051111</c:v>
                </c:pt>
                <c:pt idx="6">
                  <c:v>26.977283200596293</c:v>
                </c:pt>
                <c:pt idx="7">
                  <c:v>30.83118080068148</c:v>
                </c:pt>
                <c:pt idx="8">
                  <c:v>34.685078400766663</c:v>
                </c:pt>
                <c:pt idx="9">
                  <c:v>38.538976000851846</c:v>
                </c:pt>
                <c:pt idx="10">
                  <c:v>42.392873600937037</c:v>
                </c:pt>
                <c:pt idx="11">
                  <c:v>48.173720001064808</c:v>
                </c:pt>
                <c:pt idx="12">
                  <c:v>50.100668801107403</c:v>
                </c:pt>
                <c:pt idx="13">
                  <c:v>53.954566401192587</c:v>
                </c:pt>
                <c:pt idx="14">
                  <c:v>57.808464001277777</c:v>
                </c:pt>
                <c:pt idx="15">
                  <c:v>61.66236160136296</c:v>
                </c:pt>
                <c:pt idx="16">
                  <c:v>65.516259201448136</c:v>
                </c:pt>
                <c:pt idx="17">
                  <c:v>69.370156801533327</c:v>
                </c:pt>
                <c:pt idx="18">
                  <c:v>73.224054401618517</c:v>
                </c:pt>
                <c:pt idx="19">
                  <c:v>77.077952001703693</c:v>
                </c:pt>
                <c:pt idx="20">
                  <c:v>80.931849601788883</c:v>
                </c:pt>
                <c:pt idx="21">
                  <c:v>84.785747201874074</c:v>
                </c:pt>
                <c:pt idx="22">
                  <c:v>88.63964480195925</c:v>
                </c:pt>
                <c:pt idx="23">
                  <c:v>92.49354240204444</c:v>
                </c:pt>
                <c:pt idx="24">
                  <c:v>96.347440002129616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F0-4B3A-8392-9E9AF4260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078047"/>
        <c:axId val="426271375"/>
      </c:lineChart>
      <c:catAx>
        <c:axId val="20507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Distância (km)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6271375"/>
        <c:crosses val="autoZero"/>
        <c:auto val="1"/>
        <c:lblAlgn val="ctr"/>
        <c:lblOffset val="100"/>
        <c:noMultiLvlLbl val="0"/>
      </c:catAx>
      <c:valAx>
        <c:axId val="42627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Corrente Capacitiva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078047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224688-74EE-49BF-B566-7E9E643E6424}">
  <sheetPr/>
  <sheetViews>
    <sheetView zoomScale="132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BD66F1-98FB-4492-8951-E9CA1C435E03}">
  <sheetPr/>
  <sheetViews>
    <sheetView zoomScale="132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44EF51-E479-4A4D-8D4A-3ACF9340228B}">
  <sheetPr/>
  <sheetViews>
    <sheetView zoomScale="132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E4B867-FEBA-4743-B44E-09ACE263C089}">
  <sheetPr/>
  <sheetViews>
    <sheetView zoomScale="132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EE95F4-E530-4FA8-964A-334FB663B8D6}">
  <sheetPr/>
  <sheetViews>
    <sheetView zoomScale="84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761A7C-D750-4FCF-9A07-28692B00C495}">
  <sheetPr/>
  <sheetViews>
    <sheetView zoomScale="84" workbookViewId="0" zoomToFit="1"/>
  </sheetViews>
  <pageMargins left="0.511811024" right="0.511811024" top="0.78740157499999996" bottom="0.78740157499999996" header="0.31496062000000002" footer="0.31496062000000002"/>
  <pageSetup paperSize="9"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2191DD-0646-4E7D-B578-C3491EEA5D30}">
  <sheetPr/>
  <sheetViews>
    <sheetView zoomScale="13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D03BC6-FE43-406D-8E22-35606904A2A3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593AAC-FF08-4912-A486-1FEE21F731EA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C154FD-7CF5-4D72-9083-5B17AAE945C1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847526-036C-444C-9EAA-7D40AE3C65A4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884DD4-F09D-41C0-8FD7-BA2038F8A0D7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5AF170-9FB3-4413-8FA2-223164646D23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8CB9D4-0327-4D11-ABDD-0F37C3353D94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C14A0B-5B5B-4E06-84C4-6DECFD381423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A28054-7450-4D18-8602-C6B053EDFFAA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D1C3388-C358-4837-A1E1-6F0932095234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BF7A05-E890-4BED-AFF2-81FB6FCCEEE8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22305-7622-427E-8724-CB45802459FB}">
  <sheetPr/>
  <sheetViews>
    <sheetView zoomScale="12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D32DF4-E25F-489A-9E83-E5E701B2BDCC}">
  <sheetPr/>
  <sheetViews>
    <sheetView zoomScale="98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085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C7BE79-E65F-4A39-892A-B75AC1C4A4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085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753677B-FB53-48BB-902D-836FF9B522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085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0E84F7-25E7-46A6-9CCD-A1BA2A6EE0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085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6F4997-8ACA-46F5-83F9-EF07875F45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9732" cy="60211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7C44D5-9C37-482B-8FB4-4FB782A39C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49732" cy="602116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7D0066-FFF9-4F15-A0BA-F628AEE09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640455" cy="601085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D807AC6-18D5-4618-B70F-BA82FA87D6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668409-58BE-4AD6-9131-BED2555B23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DFA6AE-C4A3-4F06-AF6B-2C98A56B1F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009EFF-5CDF-43BC-B363-4B4CA1BACD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631EB2-1F72-4A30-AD4D-BAC97D3A83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0E2468-0E83-4F61-9370-58D9D64FC1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025D6D-0F66-4D2C-8880-2BB1868E5B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4B658BC-57F2-480E-8B06-88EAF2A20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BFA5EB-9CF6-4511-9499-09931737FC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39EA5D0-B18B-4880-85F4-EADD8AA4BE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F03DB2-32AA-4644-ADAA-E6DE4B0F2A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24A247-DEF8-42FA-B154-822BFAA04A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653512" cy="601738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F0C1D2-C647-449B-B0FC-7C3A638D95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641633" cy="6016301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D22C00-FE87-4395-87D0-C6ED1F200C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164A-6420-43A6-ABAE-E54D69E459CF}">
  <dimension ref="A1:Y54"/>
  <sheetViews>
    <sheetView tabSelected="1" topLeftCell="A13" zoomScale="130" zoomScaleNormal="130" workbookViewId="0">
      <selection activeCell="C13" sqref="C13"/>
    </sheetView>
  </sheetViews>
  <sheetFormatPr defaultRowHeight="15" x14ac:dyDescent="0.25"/>
  <cols>
    <col min="2" max="2" width="7.28515625" bestFit="1" customWidth="1"/>
    <col min="3" max="3" width="6.140625" bestFit="1" customWidth="1"/>
    <col min="4" max="4" width="4.28515625" bestFit="1" customWidth="1"/>
    <col min="5" max="5" width="9.42578125" bestFit="1" customWidth="1"/>
    <col min="6" max="9" width="4.28515625" customWidth="1"/>
    <col min="10" max="10" width="4.28515625" bestFit="1" customWidth="1"/>
    <col min="11" max="11" width="13.85546875" bestFit="1" customWidth="1"/>
    <col min="12" max="13" width="12.7109375" bestFit="1" customWidth="1"/>
    <col min="14" max="14" width="12" bestFit="1" customWidth="1"/>
    <col min="15" max="15" width="8.5703125" bestFit="1" customWidth="1"/>
    <col min="16" max="20" width="0" hidden="1" customWidth="1"/>
    <col min="21" max="21" width="10.42578125" hidden="1" customWidth="1"/>
  </cols>
  <sheetData>
    <row r="1" spans="1:25" x14ac:dyDescent="0.25">
      <c r="B1" t="s">
        <v>8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W1">
        <v>13.8</v>
      </c>
      <c r="X1">
        <v>27</v>
      </c>
      <c r="Y1">
        <v>45</v>
      </c>
    </row>
    <row r="2" spans="1:25" x14ac:dyDescent="0.25">
      <c r="A2">
        <v>0</v>
      </c>
      <c r="B2" s="1">
        <v>20</v>
      </c>
      <c r="C2" s="1">
        <v>35</v>
      </c>
      <c r="D2" s="2">
        <v>126</v>
      </c>
      <c r="E2" s="2">
        <v>136.80000000000001</v>
      </c>
      <c r="F2" s="2">
        <v>156.6</v>
      </c>
      <c r="G2" s="2">
        <v>180</v>
      </c>
      <c r="H2" s="2">
        <v>195.84</v>
      </c>
      <c r="I2" s="2">
        <v>199.44000000000003</v>
      </c>
      <c r="J2" s="2">
        <v>202.185</v>
      </c>
      <c r="K2" s="3">
        <v>0.53834500000000007</v>
      </c>
      <c r="L2" s="3">
        <v>0.16800000000000001</v>
      </c>
      <c r="M2" s="2">
        <v>11132</v>
      </c>
      <c r="N2" s="6">
        <v>180</v>
      </c>
      <c r="O2" s="7">
        <v>23.570399999999999</v>
      </c>
      <c r="P2" s="7">
        <f>O14</f>
        <v>26.5</v>
      </c>
      <c r="Q2">
        <f>N14/N2</f>
        <v>1.5698877777777775</v>
      </c>
      <c r="R2">
        <f>35/20</f>
        <v>1.75</v>
      </c>
      <c r="U2" s="3">
        <f>E2/1.2</f>
        <v>114.00000000000001</v>
      </c>
      <c r="V2">
        <v>2</v>
      </c>
      <c r="W2">
        <f>($W$1/($M$6*1.73))*V2*1000</f>
        <v>2.1667468729367823</v>
      </c>
      <c r="X2">
        <f>($X$1/($M$30*1.73))*V2*1000</f>
        <v>3.853897600085185</v>
      </c>
      <c r="Y2">
        <f>($Y$1/($M$37*1.73))*V2*1000</f>
        <v>11.061261463364126</v>
      </c>
    </row>
    <row r="3" spans="1:25" x14ac:dyDescent="0.25">
      <c r="A3">
        <v>1</v>
      </c>
      <c r="B3" s="1">
        <v>20</v>
      </c>
      <c r="C3" s="1">
        <v>50</v>
      </c>
      <c r="D3" s="2">
        <v>148.39999999999998</v>
      </c>
      <c r="E3" s="2">
        <v>161.12</v>
      </c>
      <c r="F3" s="2">
        <v>184.44</v>
      </c>
      <c r="G3" s="2">
        <v>212</v>
      </c>
      <c r="H3" s="2">
        <v>230.65600000000001</v>
      </c>
      <c r="I3" s="2">
        <v>234.89600000000002</v>
      </c>
      <c r="J3" s="2">
        <v>238.12900000000002</v>
      </c>
      <c r="K3" s="3">
        <v>0.495</v>
      </c>
      <c r="L3" s="3">
        <v>0.161</v>
      </c>
      <c r="M3" s="2">
        <v>9958</v>
      </c>
      <c r="N3" s="6">
        <v>200</v>
      </c>
      <c r="O3" s="7">
        <v>24.414000000000001</v>
      </c>
      <c r="P3" s="7">
        <f t="shared" ref="P3:P13" si="0">O15</f>
        <v>26.812999999999999</v>
      </c>
      <c r="Q3">
        <f t="shared" ref="Q3:Q13" si="1">N15/N3</f>
        <v>1.4848599999999998</v>
      </c>
      <c r="U3" s="3">
        <f t="shared" ref="U3:U25" si="2">E3/1.2</f>
        <v>134.26666666666668</v>
      </c>
      <c r="V3">
        <v>5</v>
      </c>
      <c r="W3">
        <f t="shared" ref="W3:W26" si="3">($W$1/($M$6*1.73))*V3*1000</f>
        <v>5.4168671823419556</v>
      </c>
      <c r="X3">
        <f t="shared" ref="X3:X26" si="4">($X$1/($M$30*1.73))*V3*1000</f>
        <v>9.6347440002129616</v>
      </c>
      <c r="Y3">
        <f t="shared" ref="Y3:Y26" si="5">($Y$1/($M$37*1.73))*V3*1000</f>
        <v>27.653153658410314</v>
      </c>
    </row>
    <row r="4" spans="1:25" x14ac:dyDescent="0.25">
      <c r="A4">
        <v>2</v>
      </c>
      <c r="B4" s="1">
        <v>20</v>
      </c>
      <c r="C4" s="1">
        <v>70</v>
      </c>
      <c r="D4" s="2">
        <v>180.6</v>
      </c>
      <c r="E4" s="2">
        <v>196.08</v>
      </c>
      <c r="F4" s="2">
        <v>224.46</v>
      </c>
      <c r="G4" s="2">
        <v>258</v>
      </c>
      <c r="H4" s="2">
        <v>280.70400000000001</v>
      </c>
      <c r="I4" s="2">
        <v>285.86400000000003</v>
      </c>
      <c r="J4" s="2">
        <v>289.79850000000005</v>
      </c>
      <c r="K4" s="3">
        <v>0.34399999999999997</v>
      </c>
      <c r="L4" s="3">
        <v>0.152</v>
      </c>
      <c r="M4" s="2">
        <v>8949</v>
      </c>
      <c r="N4" s="6">
        <v>220</v>
      </c>
      <c r="O4" s="7">
        <v>25.430799999999998</v>
      </c>
      <c r="P4" s="7">
        <f t="shared" si="0"/>
        <v>26.994399999999999</v>
      </c>
      <c r="Q4">
        <f t="shared" si="1"/>
        <v>1.4405300000000001</v>
      </c>
      <c r="U4" s="3">
        <f t="shared" si="2"/>
        <v>163.4</v>
      </c>
      <c r="V4">
        <v>6</v>
      </c>
      <c r="W4">
        <f t="shared" si="3"/>
        <v>6.5002406188103459</v>
      </c>
      <c r="X4">
        <f t="shared" si="4"/>
        <v>11.561692800255555</v>
      </c>
      <c r="Y4">
        <f t="shared" si="5"/>
        <v>33.183784390092377</v>
      </c>
    </row>
    <row r="5" spans="1:25" x14ac:dyDescent="0.25">
      <c r="A5">
        <v>3</v>
      </c>
      <c r="B5" s="1">
        <v>20</v>
      </c>
      <c r="C5" s="1">
        <v>95</v>
      </c>
      <c r="D5" s="2">
        <v>214.2</v>
      </c>
      <c r="E5" s="2">
        <v>232.56</v>
      </c>
      <c r="F5" s="2">
        <v>266.21999999999997</v>
      </c>
      <c r="G5" s="2">
        <v>306</v>
      </c>
      <c r="H5" s="2">
        <v>332.928</v>
      </c>
      <c r="I5" s="2">
        <v>339.048</v>
      </c>
      <c r="J5" s="2">
        <v>343.71450000000004</v>
      </c>
      <c r="K5" s="3">
        <v>0.248</v>
      </c>
      <c r="L5" s="3">
        <v>0.14399999999999999</v>
      </c>
      <c r="M5" s="2">
        <v>8025</v>
      </c>
      <c r="N5" s="6">
        <v>248.6</v>
      </c>
      <c r="O5" s="7">
        <v>26.620799999999999</v>
      </c>
      <c r="P5" s="7">
        <f t="shared" si="0"/>
        <v>27.676200000000001</v>
      </c>
      <c r="Q5">
        <f t="shared" si="1"/>
        <v>1.3773676588897827</v>
      </c>
      <c r="U5" s="3">
        <f t="shared" si="2"/>
        <v>193.8</v>
      </c>
      <c r="V5">
        <v>8</v>
      </c>
      <c r="W5">
        <f t="shared" si="3"/>
        <v>8.666987491747129</v>
      </c>
      <c r="X5">
        <f t="shared" si="4"/>
        <v>15.41559040034074</v>
      </c>
      <c r="Y5">
        <f t="shared" si="5"/>
        <v>44.245045853456503</v>
      </c>
    </row>
    <row r="6" spans="1:25" x14ac:dyDescent="0.25">
      <c r="A6">
        <v>4</v>
      </c>
      <c r="B6" s="1">
        <v>20</v>
      </c>
      <c r="C6" s="1">
        <v>120</v>
      </c>
      <c r="D6" s="2">
        <v>242.2</v>
      </c>
      <c r="E6" s="2">
        <v>262.95999999999998</v>
      </c>
      <c r="F6" s="2">
        <v>301.02</v>
      </c>
      <c r="G6" s="2">
        <v>346</v>
      </c>
      <c r="H6" s="2">
        <v>376.44800000000004</v>
      </c>
      <c r="I6" s="2">
        <v>383.36800000000005</v>
      </c>
      <c r="J6" s="2">
        <v>388.64450000000005</v>
      </c>
      <c r="K6" s="3">
        <v>0.1582895</v>
      </c>
      <c r="L6" s="3">
        <v>0.13900000000000001</v>
      </c>
      <c r="M6" s="2">
        <v>7363</v>
      </c>
      <c r="N6" s="6">
        <v>273.89999999999998</v>
      </c>
      <c r="O6" s="7">
        <v>27.984000000000002</v>
      </c>
      <c r="P6" s="7">
        <f t="shared" si="0"/>
        <v>28.8584</v>
      </c>
      <c r="Q6">
        <f t="shared" si="1"/>
        <v>1.3635012778386275</v>
      </c>
      <c r="U6" s="3">
        <f t="shared" si="2"/>
        <v>219.13333333333333</v>
      </c>
      <c r="V6">
        <v>10</v>
      </c>
      <c r="W6">
        <f t="shared" si="3"/>
        <v>10.833734364683911</v>
      </c>
      <c r="X6">
        <f t="shared" si="4"/>
        <v>19.269488000425923</v>
      </c>
      <c r="Y6">
        <f t="shared" si="5"/>
        <v>55.306307316820629</v>
      </c>
    </row>
    <row r="7" spans="1:25" x14ac:dyDescent="0.25">
      <c r="A7">
        <v>5</v>
      </c>
      <c r="B7" s="1">
        <v>20</v>
      </c>
      <c r="C7" s="1">
        <v>150</v>
      </c>
      <c r="D7" s="2">
        <v>268.79999999999995</v>
      </c>
      <c r="E7" s="2">
        <v>291.84000000000003</v>
      </c>
      <c r="F7" s="2">
        <v>334.08</v>
      </c>
      <c r="G7" s="2">
        <v>384</v>
      </c>
      <c r="H7" s="2">
        <v>417.79200000000003</v>
      </c>
      <c r="I7" s="2">
        <v>425.47200000000004</v>
      </c>
      <c r="J7" s="2">
        <v>431.32800000000003</v>
      </c>
      <c r="K7" s="3">
        <v>0.12936349999999999</v>
      </c>
      <c r="L7" s="3">
        <v>0.13500000000000001</v>
      </c>
      <c r="M7" s="2">
        <v>6803</v>
      </c>
      <c r="N7" s="6">
        <v>299.2</v>
      </c>
      <c r="O7" s="7">
        <v>29.520400000000002</v>
      </c>
      <c r="P7" s="7">
        <f t="shared" si="0"/>
        <v>30.540999999999997</v>
      </c>
      <c r="Q7">
        <f t="shared" si="1"/>
        <v>1.3705374331550801</v>
      </c>
      <c r="U7" s="3">
        <f t="shared" si="2"/>
        <v>243.20000000000005</v>
      </c>
      <c r="V7">
        <v>12</v>
      </c>
      <c r="W7">
        <f t="shared" si="3"/>
        <v>13.000481237620692</v>
      </c>
      <c r="X7">
        <f t="shared" si="4"/>
        <v>23.12338560051111</v>
      </c>
      <c r="Y7">
        <f t="shared" si="5"/>
        <v>66.367568780184754</v>
      </c>
    </row>
    <row r="8" spans="1:25" x14ac:dyDescent="0.25">
      <c r="A8">
        <v>6</v>
      </c>
      <c r="B8" s="1">
        <v>20</v>
      </c>
      <c r="C8" s="1">
        <v>185</v>
      </c>
      <c r="D8" s="2">
        <v>300.29999999999995</v>
      </c>
      <c r="E8" s="2">
        <v>326.04000000000002</v>
      </c>
      <c r="F8" s="2">
        <v>373.23</v>
      </c>
      <c r="G8" s="2">
        <v>429</v>
      </c>
      <c r="H8" s="2">
        <v>466.75200000000001</v>
      </c>
      <c r="I8" s="2">
        <v>475.33200000000005</v>
      </c>
      <c r="J8" s="2">
        <v>481.87425000000002</v>
      </c>
      <c r="K8" s="3">
        <v>0.10365150000000001</v>
      </c>
      <c r="L8" s="3">
        <v>0.13</v>
      </c>
      <c r="M8" s="2">
        <v>6292</v>
      </c>
      <c r="N8" s="6">
        <v>341</v>
      </c>
      <c r="O8" s="7">
        <v>31.229999999999997</v>
      </c>
      <c r="P8" s="7">
        <f t="shared" si="0"/>
        <v>32.723999999999997</v>
      </c>
      <c r="Q8">
        <f t="shared" si="1"/>
        <v>1.3261554252199412</v>
      </c>
      <c r="U8" s="3">
        <f t="shared" si="2"/>
        <v>271.70000000000005</v>
      </c>
      <c r="V8">
        <v>14</v>
      </c>
      <c r="W8">
        <f t="shared" si="3"/>
        <v>15.167228110557474</v>
      </c>
      <c r="X8">
        <f t="shared" si="4"/>
        <v>26.977283200596293</v>
      </c>
      <c r="Y8">
        <f t="shared" si="5"/>
        <v>77.428830243548873</v>
      </c>
    </row>
    <row r="9" spans="1:25" x14ac:dyDescent="0.25">
      <c r="A9">
        <v>7</v>
      </c>
      <c r="B9" s="1">
        <v>20</v>
      </c>
      <c r="C9" s="1">
        <v>240</v>
      </c>
      <c r="D9" s="2">
        <v>350</v>
      </c>
      <c r="E9" s="2">
        <v>380</v>
      </c>
      <c r="F9" s="2">
        <v>435</v>
      </c>
      <c r="G9" s="2">
        <v>500</v>
      </c>
      <c r="H9" s="2">
        <v>544</v>
      </c>
      <c r="I9" s="2">
        <v>554</v>
      </c>
      <c r="J9" s="2">
        <v>561.625</v>
      </c>
      <c r="K9" s="3">
        <v>8.0350000000000005E-2</v>
      </c>
      <c r="L9" s="3">
        <v>0.125</v>
      </c>
      <c r="M9" s="2">
        <v>6253</v>
      </c>
      <c r="N9" s="6">
        <v>382.8</v>
      </c>
      <c r="O9" s="7">
        <v>33.1128</v>
      </c>
      <c r="P9" s="7">
        <f t="shared" si="0"/>
        <v>35.407399999999996</v>
      </c>
      <c r="Q9">
        <f t="shared" si="1"/>
        <v>1.3059707419017765</v>
      </c>
      <c r="U9" s="3">
        <f t="shared" si="2"/>
        <v>316.66666666666669</v>
      </c>
      <c r="V9">
        <v>16</v>
      </c>
      <c r="W9">
        <f t="shared" si="3"/>
        <v>17.333974983494258</v>
      </c>
      <c r="X9">
        <f t="shared" si="4"/>
        <v>30.83118080068148</v>
      </c>
      <c r="Y9">
        <f t="shared" si="5"/>
        <v>88.490091706913006</v>
      </c>
    </row>
    <row r="10" spans="1:25" x14ac:dyDescent="0.25">
      <c r="A10">
        <v>8</v>
      </c>
      <c r="B10" s="1">
        <v>20</v>
      </c>
      <c r="C10" s="1">
        <v>300</v>
      </c>
      <c r="D10" s="2">
        <v>381.5</v>
      </c>
      <c r="E10" s="2">
        <v>414.2</v>
      </c>
      <c r="F10" s="2">
        <v>474.15</v>
      </c>
      <c r="G10" s="2">
        <v>545</v>
      </c>
      <c r="H10" s="2">
        <v>592.96</v>
      </c>
      <c r="I10" s="2">
        <v>603.86</v>
      </c>
      <c r="J10" s="2">
        <v>612.1712500000001</v>
      </c>
      <c r="K10" s="3">
        <v>6.5083500000000002E-2</v>
      </c>
      <c r="L10" s="3">
        <v>0.121</v>
      </c>
      <c r="M10" s="2">
        <v>5746</v>
      </c>
      <c r="N10" s="6">
        <v>478.5</v>
      </c>
      <c r="O10" s="7">
        <v>35.168799999999997</v>
      </c>
      <c r="P10" s="7">
        <f t="shared" si="0"/>
        <v>38.591200000000001</v>
      </c>
      <c r="Q10">
        <f t="shared" si="1"/>
        <v>1.1560806687565308</v>
      </c>
      <c r="U10" s="3">
        <f t="shared" si="2"/>
        <v>345.16666666666669</v>
      </c>
      <c r="V10">
        <v>18</v>
      </c>
      <c r="W10">
        <f t="shared" si="3"/>
        <v>19.500721856431039</v>
      </c>
      <c r="X10">
        <f t="shared" si="4"/>
        <v>34.685078400766663</v>
      </c>
      <c r="Y10">
        <f t="shared" si="5"/>
        <v>99.551353170277139</v>
      </c>
    </row>
    <row r="11" spans="1:25" x14ac:dyDescent="0.25">
      <c r="A11">
        <v>9</v>
      </c>
      <c r="B11" s="1">
        <v>20</v>
      </c>
      <c r="C11" s="1">
        <v>400</v>
      </c>
      <c r="D11" s="2">
        <v>420</v>
      </c>
      <c r="E11" s="2">
        <v>456</v>
      </c>
      <c r="F11" s="2">
        <v>522</v>
      </c>
      <c r="G11" s="2">
        <v>600</v>
      </c>
      <c r="H11" s="2">
        <v>652.80000000000007</v>
      </c>
      <c r="I11" s="2">
        <v>664.80000000000007</v>
      </c>
      <c r="J11" s="2">
        <v>673.95</v>
      </c>
      <c r="K11" s="3">
        <v>5.3031000000000002E-2</v>
      </c>
      <c r="L11" s="3">
        <v>0.11700000000000001</v>
      </c>
      <c r="M11" s="2">
        <v>5105</v>
      </c>
      <c r="N11" s="6">
        <v>526.78899082568807</v>
      </c>
      <c r="O11" s="7">
        <v>37.398000000000003</v>
      </c>
      <c r="P11" s="7">
        <f t="shared" si="0"/>
        <v>42.275399999999998</v>
      </c>
      <c r="Q11">
        <f t="shared" si="1"/>
        <v>1.1617478927203067</v>
      </c>
      <c r="U11" s="3">
        <f t="shared" si="2"/>
        <v>380</v>
      </c>
      <c r="V11">
        <v>20</v>
      </c>
      <c r="W11">
        <f t="shared" si="3"/>
        <v>21.667468729367823</v>
      </c>
      <c r="X11">
        <f t="shared" si="4"/>
        <v>38.538976000851846</v>
      </c>
      <c r="Y11">
        <f t="shared" si="5"/>
        <v>110.61261463364126</v>
      </c>
    </row>
    <row r="12" spans="1:25" x14ac:dyDescent="0.25">
      <c r="A12">
        <v>10</v>
      </c>
      <c r="B12" s="1">
        <v>20</v>
      </c>
      <c r="C12" s="1">
        <v>500</v>
      </c>
      <c r="D12" s="2">
        <v>461.29999999999995</v>
      </c>
      <c r="E12" s="2">
        <v>500.84000000000003</v>
      </c>
      <c r="F12" s="2">
        <v>573.33000000000004</v>
      </c>
      <c r="G12" s="2">
        <v>659</v>
      </c>
      <c r="H12" s="2">
        <v>716.99200000000008</v>
      </c>
      <c r="I12" s="2">
        <v>730.17200000000003</v>
      </c>
      <c r="J12" s="2">
        <v>740.22175000000004</v>
      </c>
      <c r="K12" s="3">
        <v>4.7490500000000005E-2</v>
      </c>
      <c r="L12" s="3">
        <v>0.114</v>
      </c>
      <c r="M12" s="2">
        <v>4669</v>
      </c>
      <c r="N12" s="6">
        <v>578.58990825688068</v>
      </c>
      <c r="O12" s="7">
        <v>39.800400000000003</v>
      </c>
      <c r="P12" s="7">
        <f t="shared" si="0"/>
        <v>46.459999999999994</v>
      </c>
      <c r="Q12">
        <f t="shared" si="1"/>
        <v>1.1689796008327744</v>
      </c>
      <c r="U12" s="3">
        <f t="shared" si="2"/>
        <v>417.36666666666673</v>
      </c>
      <c r="V12">
        <v>22</v>
      </c>
      <c r="W12">
        <f t="shared" si="3"/>
        <v>23.834215602304603</v>
      </c>
      <c r="X12">
        <f t="shared" si="4"/>
        <v>42.392873600937037</v>
      </c>
      <c r="Y12">
        <f t="shared" si="5"/>
        <v>121.67387609700539</v>
      </c>
    </row>
    <row r="13" spans="1:25" x14ac:dyDescent="0.25">
      <c r="A13">
        <v>11</v>
      </c>
      <c r="B13" s="1">
        <v>20</v>
      </c>
      <c r="C13" s="1" t="s">
        <v>14</v>
      </c>
      <c r="D13" s="2">
        <v>504.7</v>
      </c>
      <c r="E13" s="2">
        <v>547.96</v>
      </c>
      <c r="F13" s="2">
        <v>627.27</v>
      </c>
      <c r="G13" s="2">
        <v>721</v>
      </c>
      <c r="H13" s="2">
        <v>784.44800000000009</v>
      </c>
      <c r="I13" s="2">
        <v>798.86800000000005</v>
      </c>
      <c r="J13" s="2">
        <v>809.86325000000011</v>
      </c>
      <c r="K13" s="3">
        <v>4.1950000000000001E-2</v>
      </c>
      <c r="L13" s="3">
        <v>0.1137</v>
      </c>
      <c r="M13" s="2">
        <v>4583</v>
      </c>
      <c r="N13" s="6">
        <v>633.0247706422017</v>
      </c>
      <c r="O13" s="7">
        <v>42.375999999999998</v>
      </c>
      <c r="P13" s="7">
        <f t="shared" si="0"/>
        <v>51.144999999999996</v>
      </c>
      <c r="Q13">
        <f t="shared" si="1"/>
        <v>1.1789048937893936</v>
      </c>
      <c r="U13" s="3">
        <f t="shared" si="2"/>
        <v>456.63333333333338</v>
      </c>
      <c r="V13">
        <v>25</v>
      </c>
      <c r="W13">
        <f t="shared" si="3"/>
        <v>27.084335911709776</v>
      </c>
      <c r="X13">
        <f t="shared" si="4"/>
        <v>48.173720001064808</v>
      </c>
      <c r="Y13">
        <f t="shared" si="5"/>
        <v>138.26576829205155</v>
      </c>
    </row>
    <row r="14" spans="1:25" x14ac:dyDescent="0.25">
      <c r="A14">
        <v>12</v>
      </c>
      <c r="B14" s="1">
        <v>30</v>
      </c>
      <c r="C14" s="1">
        <v>35</v>
      </c>
      <c r="D14" s="2">
        <v>125.99999999999999</v>
      </c>
      <c r="E14" s="2">
        <v>136.80000000000001</v>
      </c>
      <c r="F14" s="2">
        <v>156.6</v>
      </c>
      <c r="G14" s="2">
        <v>180</v>
      </c>
      <c r="H14" s="2">
        <v>195.84</v>
      </c>
      <c r="I14" s="2">
        <v>199.44000000000003</v>
      </c>
      <c r="J14" s="2">
        <v>202.185</v>
      </c>
      <c r="K14" s="3">
        <v>0.53834500000000007</v>
      </c>
      <c r="L14" s="3">
        <v>0.1852</v>
      </c>
      <c r="M14" s="2">
        <v>20314.34</v>
      </c>
      <c r="N14" s="10">
        <v>282.57979999999998</v>
      </c>
      <c r="O14" s="7">
        <v>26.5</v>
      </c>
      <c r="U14" s="3">
        <f t="shared" si="2"/>
        <v>114.00000000000001</v>
      </c>
      <c r="V14">
        <v>26</v>
      </c>
      <c r="W14">
        <f t="shared" si="3"/>
        <v>28.167709348178168</v>
      </c>
      <c r="X14">
        <f t="shared" si="4"/>
        <v>50.100668801107403</v>
      </c>
      <c r="Y14">
        <f t="shared" si="5"/>
        <v>143.79639902373364</v>
      </c>
    </row>
    <row r="15" spans="1:25" x14ac:dyDescent="0.25">
      <c r="A15">
        <v>13</v>
      </c>
      <c r="B15" s="1">
        <v>30</v>
      </c>
      <c r="C15" s="1">
        <v>50</v>
      </c>
      <c r="D15" s="2">
        <v>148.39999999999998</v>
      </c>
      <c r="E15" s="2">
        <v>161.12</v>
      </c>
      <c r="F15" s="2">
        <v>184.44</v>
      </c>
      <c r="G15" s="2">
        <v>212</v>
      </c>
      <c r="H15" s="2">
        <v>230.65600000000001</v>
      </c>
      <c r="I15" s="2">
        <v>234.89600000000002</v>
      </c>
      <c r="J15" s="2">
        <v>238.12900000000002</v>
      </c>
      <c r="K15" s="3">
        <v>0.495</v>
      </c>
      <c r="L15" s="3">
        <v>0.17899999999999999</v>
      </c>
      <c r="M15" s="2">
        <v>19063</v>
      </c>
      <c r="N15" s="10">
        <v>296.97199999999998</v>
      </c>
      <c r="O15" s="7">
        <v>26.812999999999999</v>
      </c>
      <c r="Q15" s="6">
        <f>N15*Q2</f>
        <v>466.21271314222213</v>
      </c>
      <c r="U15" s="3">
        <f t="shared" si="2"/>
        <v>134.26666666666668</v>
      </c>
      <c r="V15">
        <v>28</v>
      </c>
      <c r="W15">
        <f t="shared" si="3"/>
        <v>30.334456221114948</v>
      </c>
      <c r="X15">
        <f t="shared" si="4"/>
        <v>53.954566401192587</v>
      </c>
      <c r="Y15">
        <f t="shared" si="5"/>
        <v>154.85766048709775</v>
      </c>
    </row>
    <row r="16" spans="1:25" x14ac:dyDescent="0.25">
      <c r="A16">
        <v>14</v>
      </c>
      <c r="B16" s="1">
        <v>30</v>
      </c>
      <c r="C16" s="1">
        <v>70</v>
      </c>
      <c r="D16" s="2">
        <v>180.6</v>
      </c>
      <c r="E16" s="2">
        <v>196.08</v>
      </c>
      <c r="F16" s="2">
        <v>224.46</v>
      </c>
      <c r="G16" s="2">
        <v>258</v>
      </c>
      <c r="H16" s="2">
        <v>280.70400000000001</v>
      </c>
      <c r="I16" s="2">
        <v>285.86400000000003</v>
      </c>
      <c r="J16" s="2">
        <v>289.79850000000005</v>
      </c>
      <c r="K16" s="3">
        <v>0.34399999999999997</v>
      </c>
      <c r="L16" s="3">
        <v>0.16800000000000001</v>
      </c>
      <c r="M16" s="2">
        <v>17244</v>
      </c>
      <c r="N16" s="10">
        <v>316.91660000000002</v>
      </c>
      <c r="O16" s="7">
        <v>26.994399999999999</v>
      </c>
      <c r="Q16" s="6">
        <f t="shared" ref="Q16:Q25" si="6">N16*Q3</f>
        <v>470.57678267599999</v>
      </c>
      <c r="U16" s="3">
        <f t="shared" si="2"/>
        <v>163.4</v>
      </c>
      <c r="V16">
        <v>30</v>
      </c>
      <c r="W16">
        <f t="shared" si="3"/>
        <v>32.501203094051732</v>
      </c>
      <c r="X16">
        <f t="shared" si="4"/>
        <v>57.808464001277777</v>
      </c>
      <c r="Y16">
        <f t="shared" si="5"/>
        <v>165.91892195046191</v>
      </c>
    </row>
    <row r="17" spans="1:25" x14ac:dyDescent="0.25">
      <c r="A17">
        <v>15</v>
      </c>
      <c r="B17" s="1">
        <v>30</v>
      </c>
      <c r="C17" s="1">
        <v>95</v>
      </c>
      <c r="D17" s="2">
        <v>214.2</v>
      </c>
      <c r="E17" s="2">
        <v>232.56</v>
      </c>
      <c r="F17" s="2">
        <v>266.21999999999997</v>
      </c>
      <c r="G17" s="2">
        <v>306</v>
      </c>
      <c r="H17" s="2">
        <v>332.928</v>
      </c>
      <c r="I17" s="2">
        <v>339.048</v>
      </c>
      <c r="J17" s="2">
        <v>343.71450000000004</v>
      </c>
      <c r="K17" s="3">
        <v>0.248</v>
      </c>
      <c r="L17" s="3">
        <v>0.16</v>
      </c>
      <c r="M17" s="2">
        <v>15680</v>
      </c>
      <c r="N17" s="10">
        <v>342.41359999999997</v>
      </c>
      <c r="O17" s="7">
        <v>27.676200000000001</v>
      </c>
      <c r="Q17" s="6">
        <f t="shared" si="6"/>
        <v>493.25706320799998</v>
      </c>
      <c r="U17" s="3">
        <f t="shared" si="2"/>
        <v>193.8</v>
      </c>
      <c r="V17">
        <v>32</v>
      </c>
      <c r="W17">
        <f t="shared" si="3"/>
        <v>34.667949966988516</v>
      </c>
      <c r="X17">
        <f t="shared" si="4"/>
        <v>61.66236160136296</v>
      </c>
      <c r="Y17">
        <f t="shared" si="5"/>
        <v>176.98018341382601</v>
      </c>
    </row>
    <row r="18" spans="1:25" x14ac:dyDescent="0.25">
      <c r="A18">
        <v>16</v>
      </c>
      <c r="B18" s="1">
        <v>30</v>
      </c>
      <c r="C18" s="1">
        <v>120</v>
      </c>
      <c r="D18" s="2">
        <v>242.2</v>
      </c>
      <c r="E18" s="2">
        <v>262.95999999999998</v>
      </c>
      <c r="F18" s="2">
        <v>301.02</v>
      </c>
      <c r="G18" s="2">
        <v>346</v>
      </c>
      <c r="H18" s="2">
        <v>376.44800000000004</v>
      </c>
      <c r="I18" s="2">
        <v>383.36800000000005</v>
      </c>
      <c r="J18" s="2">
        <v>388.64450000000005</v>
      </c>
      <c r="K18" s="4">
        <v>0.1582895</v>
      </c>
      <c r="L18" s="4">
        <v>0.155</v>
      </c>
      <c r="M18" s="9">
        <v>14663</v>
      </c>
      <c r="N18" s="10">
        <v>373.46300000000002</v>
      </c>
      <c r="O18" s="7">
        <v>28.8584</v>
      </c>
      <c r="Q18" s="6">
        <f t="shared" si="6"/>
        <v>514.39585799195493</v>
      </c>
      <c r="U18" s="3">
        <f t="shared" si="2"/>
        <v>219.13333333333333</v>
      </c>
      <c r="V18">
        <v>34</v>
      </c>
      <c r="W18">
        <f t="shared" si="3"/>
        <v>36.834696839925293</v>
      </c>
      <c r="X18">
        <f t="shared" si="4"/>
        <v>65.516259201448136</v>
      </c>
      <c r="Y18">
        <f t="shared" si="5"/>
        <v>188.04144487719012</v>
      </c>
    </row>
    <row r="19" spans="1:25" x14ac:dyDescent="0.25">
      <c r="A19">
        <v>17</v>
      </c>
      <c r="B19" s="1">
        <v>30</v>
      </c>
      <c r="C19" s="1">
        <v>150</v>
      </c>
      <c r="D19" s="2">
        <v>268.79999999999995</v>
      </c>
      <c r="E19" s="2">
        <v>291.84000000000003</v>
      </c>
      <c r="F19" s="2">
        <v>334.08</v>
      </c>
      <c r="G19" s="2">
        <v>384</v>
      </c>
      <c r="H19" s="2">
        <v>417.79200000000003</v>
      </c>
      <c r="I19" s="2">
        <v>425.47200000000004</v>
      </c>
      <c r="J19" s="2">
        <v>431.32800000000003</v>
      </c>
      <c r="K19" s="4">
        <v>0.12936349999999999</v>
      </c>
      <c r="L19" s="4">
        <v>0.14899999999999999</v>
      </c>
      <c r="M19" s="9">
        <v>13715</v>
      </c>
      <c r="N19" s="10">
        <v>410.06479999999999</v>
      </c>
      <c r="O19" s="7">
        <v>30.540999999999997</v>
      </c>
      <c r="Q19" s="6">
        <f t="shared" si="6"/>
        <v>559.12387879664118</v>
      </c>
      <c r="U19" s="3">
        <f t="shared" si="2"/>
        <v>243.20000000000005</v>
      </c>
      <c r="V19">
        <v>36</v>
      </c>
      <c r="W19">
        <f t="shared" si="3"/>
        <v>39.001443712862077</v>
      </c>
      <c r="X19">
        <f t="shared" si="4"/>
        <v>69.370156801533327</v>
      </c>
      <c r="Y19">
        <f t="shared" si="5"/>
        <v>199.10270634055428</v>
      </c>
    </row>
    <row r="20" spans="1:25" x14ac:dyDescent="0.25">
      <c r="A20">
        <v>18</v>
      </c>
      <c r="B20" s="1">
        <v>30</v>
      </c>
      <c r="C20" s="1">
        <v>185</v>
      </c>
      <c r="D20" s="2">
        <v>300.29999999999995</v>
      </c>
      <c r="E20" s="2">
        <v>326.04000000000002</v>
      </c>
      <c r="F20" s="2">
        <v>373.23</v>
      </c>
      <c r="G20" s="2">
        <v>429</v>
      </c>
      <c r="H20" s="2">
        <v>466.75200000000001</v>
      </c>
      <c r="I20" s="2">
        <v>475.33200000000005</v>
      </c>
      <c r="J20" s="2">
        <v>481.87425000000002</v>
      </c>
      <c r="K20" s="4">
        <v>0.10365150000000001</v>
      </c>
      <c r="L20" s="4">
        <v>0.14499999999999999</v>
      </c>
      <c r="M20" s="9">
        <v>12781</v>
      </c>
      <c r="N20" s="10">
        <v>452.21899999999999</v>
      </c>
      <c r="O20" s="7">
        <v>32.723999999999997</v>
      </c>
      <c r="Q20" s="6">
        <f t="shared" si="6"/>
        <v>619.78306748395721</v>
      </c>
      <c r="U20" s="3">
        <f t="shared" si="2"/>
        <v>271.70000000000005</v>
      </c>
      <c r="V20">
        <v>38</v>
      </c>
      <c r="W20">
        <f t="shared" si="3"/>
        <v>41.168190585798861</v>
      </c>
      <c r="X20">
        <f t="shared" si="4"/>
        <v>73.224054401618517</v>
      </c>
      <c r="Y20">
        <f t="shared" si="5"/>
        <v>210.16396780391838</v>
      </c>
    </row>
    <row r="21" spans="1:25" x14ac:dyDescent="0.25">
      <c r="A21">
        <v>19</v>
      </c>
      <c r="B21" s="1">
        <v>30</v>
      </c>
      <c r="C21" s="1">
        <v>240</v>
      </c>
      <c r="D21" s="2">
        <v>350</v>
      </c>
      <c r="E21" s="2">
        <v>380</v>
      </c>
      <c r="F21" s="2">
        <v>435</v>
      </c>
      <c r="G21" s="2">
        <v>500</v>
      </c>
      <c r="H21" s="2">
        <v>544</v>
      </c>
      <c r="I21" s="2">
        <v>554</v>
      </c>
      <c r="J21" s="2">
        <v>561.625</v>
      </c>
      <c r="K21" s="4">
        <v>8.0350000000000005E-2</v>
      </c>
      <c r="L21" s="4">
        <v>0.13800000000000001</v>
      </c>
      <c r="M21" s="9">
        <v>11528</v>
      </c>
      <c r="N21" s="10">
        <v>499.92560000000003</v>
      </c>
      <c r="O21" s="7">
        <v>35.407399999999996</v>
      </c>
      <c r="Q21" s="6">
        <f t="shared" si="6"/>
        <v>662.97904664633427</v>
      </c>
      <c r="U21" s="3">
        <f t="shared" si="2"/>
        <v>316.66666666666669</v>
      </c>
      <c r="V21">
        <v>40</v>
      </c>
      <c r="W21">
        <f t="shared" si="3"/>
        <v>43.334937458735645</v>
      </c>
      <c r="X21">
        <f t="shared" si="4"/>
        <v>77.077952001703693</v>
      </c>
      <c r="Y21">
        <f t="shared" si="5"/>
        <v>221.22522926728251</v>
      </c>
    </row>
    <row r="22" spans="1:25" x14ac:dyDescent="0.25">
      <c r="A22">
        <v>20</v>
      </c>
      <c r="B22" s="1">
        <v>30</v>
      </c>
      <c r="C22" s="1">
        <v>300</v>
      </c>
      <c r="D22" s="2">
        <v>381.5</v>
      </c>
      <c r="E22" s="2">
        <v>414.2</v>
      </c>
      <c r="F22" s="2">
        <v>474.15</v>
      </c>
      <c r="G22" s="2">
        <v>545</v>
      </c>
      <c r="H22" s="2">
        <v>592.96</v>
      </c>
      <c r="I22" s="2">
        <v>603.86</v>
      </c>
      <c r="J22" s="2">
        <v>612.1712500000001</v>
      </c>
      <c r="K22" s="4">
        <v>6.5083500000000002E-2</v>
      </c>
      <c r="L22" s="4">
        <v>0.13300000000000001</v>
      </c>
      <c r="M22" s="9">
        <v>10665</v>
      </c>
      <c r="N22" s="10">
        <v>553.18460000000005</v>
      </c>
      <c r="O22" s="7">
        <v>38.591200000000001</v>
      </c>
      <c r="Q22" s="6">
        <f t="shared" si="6"/>
        <v>722.44290247063759</v>
      </c>
      <c r="U22" s="3">
        <f t="shared" si="2"/>
        <v>345.16666666666669</v>
      </c>
      <c r="V22">
        <v>42</v>
      </c>
      <c r="W22">
        <f t="shared" si="3"/>
        <v>45.501684331672429</v>
      </c>
      <c r="X22">
        <f t="shared" si="4"/>
        <v>80.931849601788883</v>
      </c>
      <c r="Y22">
        <f t="shared" si="5"/>
        <v>232.28649073064665</v>
      </c>
    </row>
    <row r="23" spans="1:25" x14ac:dyDescent="0.25">
      <c r="A23">
        <v>21</v>
      </c>
      <c r="B23" s="1">
        <v>30</v>
      </c>
      <c r="C23" s="1">
        <v>400</v>
      </c>
      <c r="D23" s="2">
        <v>420</v>
      </c>
      <c r="E23" s="2">
        <v>456</v>
      </c>
      <c r="F23" s="2">
        <v>522</v>
      </c>
      <c r="G23" s="2">
        <v>600</v>
      </c>
      <c r="H23" s="2">
        <v>652.80000000000007</v>
      </c>
      <c r="I23" s="2">
        <v>664.80000000000007</v>
      </c>
      <c r="J23" s="2">
        <v>673.95</v>
      </c>
      <c r="K23" s="4">
        <v>5.3031000000000002E-2</v>
      </c>
      <c r="L23" s="4">
        <v>0.129</v>
      </c>
      <c r="M23" s="9">
        <v>9879</v>
      </c>
      <c r="N23" s="10">
        <v>611.99600000000009</v>
      </c>
      <c r="O23" s="7">
        <v>42.275399999999998</v>
      </c>
      <c r="Q23" s="6">
        <f t="shared" si="6"/>
        <v>707.51674495632199</v>
      </c>
      <c r="U23" s="3">
        <f t="shared" si="2"/>
        <v>380</v>
      </c>
      <c r="V23">
        <v>44</v>
      </c>
      <c r="W23">
        <f t="shared" si="3"/>
        <v>47.668431204609206</v>
      </c>
      <c r="X23">
        <f t="shared" si="4"/>
        <v>84.785747201874074</v>
      </c>
      <c r="Y23">
        <f t="shared" si="5"/>
        <v>243.34775219401078</v>
      </c>
    </row>
    <row r="24" spans="1:25" x14ac:dyDescent="0.25">
      <c r="A24">
        <v>22</v>
      </c>
      <c r="B24" s="1">
        <v>30</v>
      </c>
      <c r="C24" s="1">
        <v>500</v>
      </c>
      <c r="D24" s="5">
        <v>461.29999999999995</v>
      </c>
      <c r="E24" s="5">
        <v>500.84000000000003</v>
      </c>
      <c r="F24" s="5">
        <v>573.33000000000004</v>
      </c>
      <c r="G24" s="5">
        <v>659</v>
      </c>
      <c r="H24" s="5">
        <v>716.99200000000008</v>
      </c>
      <c r="I24" s="5">
        <v>730.17200000000003</v>
      </c>
      <c r="J24" s="5">
        <v>740.22175000000004</v>
      </c>
      <c r="K24" s="8">
        <v>4.7490500000000005E-2</v>
      </c>
      <c r="L24" s="8">
        <v>0.124</v>
      </c>
      <c r="M24" s="5">
        <v>9145.1924066778101</v>
      </c>
      <c r="N24" s="10">
        <v>676.35979999999995</v>
      </c>
      <c r="O24" s="7">
        <v>46.459999999999994</v>
      </c>
      <c r="Q24" s="6">
        <f t="shared" si="6"/>
        <v>785.75957237072805</v>
      </c>
      <c r="U24" s="3">
        <f t="shared" si="2"/>
        <v>417.36666666666673</v>
      </c>
      <c r="V24">
        <v>46</v>
      </c>
      <c r="W24">
        <f t="shared" si="3"/>
        <v>49.83517807754599</v>
      </c>
      <c r="X24">
        <f t="shared" si="4"/>
        <v>88.63964480195925</v>
      </c>
      <c r="Y24">
        <f t="shared" si="5"/>
        <v>254.40901365737489</v>
      </c>
    </row>
    <row r="25" spans="1:25" x14ac:dyDescent="0.25">
      <c r="A25">
        <v>23</v>
      </c>
      <c r="B25" s="1">
        <v>30</v>
      </c>
      <c r="C25" s="1">
        <v>630</v>
      </c>
      <c r="D25" s="5">
        <v>504.7</v>
      </c>
      <c r="E25" s="5">
        <v>547.96</v>
      </c>
      <c r="F25" s="5">
        <v>627.27</v>
      </c>
      <c r="G25" s="5">
        <v>721</v>
      </c>
      <c r="H25" s="5">
        <v>784.44800000000009</v>
      </c>
      <c r="I25" s="5">
        <v>798.86800000000005</v>
      </c>
      <c r="J25" s="5">
        <v>809.86325000000011</v>
      </c>
      <c r="K25" s="8">
        <v>4.1950000000000001E-2</v>
      </c>
      <c r="L25" s="3">
        <v>0.11480000000000003</v>
      </c>
      <c r="M25" s="5">
        <v>8442.0766014552264</v>
      </c>
      <c r="N25" s="10">
        <v>746.27599999999995</v>
      </c>
      <c r="O25" s="7">
        <v>51.144999999999996</v>
      </c>
      <c r="Q25" s="6">
        <f t="shared" si="6"/>
        <v>872.38142059107952</v>
      </c>
      <c r="U25" s="3">
        <f t="shared" si="2"/>
        <v>456.63333333333338</v>
      </c>
      <c r="V25">
        <v>48</v>
      </c>
      <c r="W25">
        <f t="shared" si="3"/>
        <v>52.001924950482767</v>
      </c>
      <c r="X25">
        <f t="shared" si="4"/>
        <v>92.49354240204444</v>
      </c>
      <c r="Y25">
        <f t="shared" si="5"/>
        <v>265.47027512073902</v>
      </c>
    </row>
    <row r="26" spans="1:25" x14ac:dyDescent="0.25">
      <c r="A26">
        <v>24</v>
      </c>
      <c r="B26" s="11">
        <v>66</v>
      </c>
      <c r="C26" s="1">
        <v>35</v>
      </c>
      <c r="D26" s="5"/>
      <c r="E26" s="5">
        <f>(3.8684*Q26^2-0.7799*Q26+201.09)*1.2</f>
        <v>245.01420000000002</v>
      </c>
      <c r="F26" s="5"/>
      <c r="G26" s="5"/>
      <c r="H26" s="5"/>
      <c r="I26" s="5"/>
      <c r="J26" s="5"/>
      <c r="K26" s="8">
        <f xml:space="preserve"> 0.0023*Q26^2 - 0.055*Q26 + 0.3775</f>
        <v>0.32479999999999998</v>
      </c>
      <c r="L26" s="3">
        <f xml:space="preserve"> -0.00002*Q26^2 - 0.0031*Q26 + 0.1457</f>
        <v>0.14257999999999998</v>
      </c>
      <c r="M26" s="5">
        <f xml:space="preserve"> -7.6411*Q26^2 - 341.1*Q26 + 9896.7</f>
        <v>9547.9589000000014</v>
      </c>
      <c r="N26" s="10">
        <f>26.799*Q26 + 466.49</f>
        <v>493.28899999999999</v>
      </c>
      <c r="O26" s="7">
        <f xml:space="preserve"> 0.2502*Q26^2 - 1.0696*Q26 + 30.651</f>
        <v>29.831599999999998</v>
      </c>
      <c r="Q26" s="6">
        <v>1</v>
      </c>
      <c r="U26" s="3"/>
      <c r="V26">
        <v>50</v>
      </c>
      <c r="W26">
        <f t="shared" si="3"/>
        <v>54.168671823419551</v>
      </c>
      <c r="X26">
        <f t="shared" si="4"/>
        <v>96.347440002129616</v>
      </c>
      <c r="Y26">
        <f t="shared" si="5"/>
        <v>276.53153658410309</v>
      </c>
    </row>
    <row r="27" spans="1:25" x14ac:dyDescent="0.25">
      <c r="A27">
        <v>25</v>
      </c>
      <c r="B27" s="11">
        <v>66</v>
      </c>
      <c r="C27" s="1">
        <v>50</v>
      </c>
      <c r="D27" s="5"/>
      <c r="E27" s="5">
        <f t="shared" ref="E27:E29" si="7">(3.8684*Q27^2-0.7799*Q27+201.09)*1.2</f>
        <v>258.00456000000003</v>
      </c>
      <c r="F27" s="5"/>
      <c r="G27" s="5"/>
      <c r="H27" s="5"/>
      <c r="I27" s="5"/>
      <c r="J27" s="5"/>
      <c r="K27" s="8">
        <f t="shared" ref="K27:K29" si="8" xml:space="preserve"> 0.0023*Q27^2 - 0.055*Q27 + 0.3775</f>
        <v>0.2767</v>
      </c>
      <c r="L27" s="3">
        <f t="shared" ref="L27:L29" si="9" xml:space="preserve"> -0.00002*Q27^2 - 0.0031*Q27 + 0.1457</f>
        <v>0.13941999999999999</v>
      </c>
      <c r="M27" s="5">
        <f t="shared" ref="M27:M29" si="10" xml:space="preserve"> -7.6411*Q27^2 - 341.1*Q27 + 9896.7</f>
        <v>9183.9356000000007</v>
      </c>
      <c r="N27" s="10">
        <f t="shared" ref="N27:N29" si="11">26.799*Q27 + 466.49</f>
        <v>520.08799999999997</v>
      </c>
      <c r="O27" s="7">
        <f t="shared" ref="O27:O29" si="12" xml:space="preserve"> 0.2502*Q27^2 - 1.0696*Q27 + 30.651</f>
        <v>29.512599999999999</v>
      </c>
      <c r="Q27" s="6">
        <v>2</v>
      </c>
      <c r="U27" s="3"/>
    </row>
    <row r="28" spans="1:25" x14ac:dyDescent="0.25">
      <c r="A28">
        <v>26</v>
      </c>
      <c r="B28" s="11">
        <v>66</v>
      </c>
      <c r="C28" s="1">
        <v>70</v>
      </c>
      <c r="D28" s="5"/>
      <c r="E28" s="5">
        <f t="shared" si="7"/>
        <v>280.27907999999996</v>
      </c>
      <c r="F28" s="5"/>
      <c r="G28" s="5"/>
      <c r="H28" s="5"/>
      <c r="I28" s="5"/>
      <c r="J28" s="5"/>
      <c r="K28" s="8">
        <f t="shared" si="8"/>
        <v>0.23319999999999999</v>
      </c>
      <c r="L28" s="3">
        <f t="shared" si="9"/>
        <v>0.13622000000000001</v>
      </c>
      <c r="M28" s="5">
        <f t="shared" si="10"/>
        <v>8804.6301000000003</v>
      </c>
      <c r="N28" s="10">
        <f t="shared" si="11"/>
        <v>546.88699999999994</v>
      </c>
      <c r="O28" s="7">
        <f t="shared" si="12"/>
        <v>29.693999999999999</v>
      </c>
      <c r="Q28" s="6">
        <v>3</v>
      </c>
      <c r="U28" s="3"/>
    </row>
    <row r="29" spans="1:25" x14ac:dyDescent="0.25">
      <c r="A29">
        <v>27</v>
      </c>
      <c r="B29" s="11">
        <v>66</v>
      </c>
      <c r="C29" s="1">
        <v>95</v>
      </c>
      <c r="D29" s="5"/>
      <c r="E29" s="5">
        <f t="shared" si="7"/>
        <v>311.83776</v>
      </c>
      <c r="F29" s="5"/>
      <c r="G29" s="5"/>
      <c r="H29" s="5"/>
      <c r="I29" s="5"/>
      <c r="J29" s="5"/>
      <c r="K29" s="8">
        <f t="shared" si="8"/>
        <v>0.1943</v>
      </c>
      <c r="L29" s="3">
        <f t="shared" si="9"/>
        <v>0.13297999999999999</v>
      </c>
      <c r="M29" s="5">
        <f t="shared" si="10"/>
        <v>8410.0424000000003</v>
      </c>
      <c r="N29" s="10">
        <f t="shared" si="11"/>
        <v>573.68600000000004</v>
      </c>
      <c r="O29" s="7">
        <f t="shared" si="12"/>
        <v>30.375799999999998</v>
      </c>
      <c r="Q29" s="6">
        <v>4</v>
      </c>
      <c r="U29" s="3"/>
    </row>
    <row r="30" spans="1:25" x14ac:dyDescent="0.25">
      <c r="A30">
        <v>28</v>
      </c>
      <c r="B30" s="11">
        <v>66</v>
      </c>
      <c r="C30" s="11">
        <v>120</v>
      </c>
      <c r="E30" s="12">
        <v>353.916</v>
      </c>
      <c r="F30" s="5"/>
      <c r="K30" s="13">
        <v>0.1582895</v>
      </c>
      <c r="L30" s="11">
        <v>0.13</v>
      </c>
      <c r="M30" s="12">
        <v>8099.3000000000011</v>
      </c>
      <c r="N30" s="22">
        <v>626</v>
      </c>
      <c r="O30">
        <v>31.558399999999999</v>
      </c>
      <c r="Q30" s="6">
        <v>5</v>
      </c>
    </row>
    <row r="31" spans="1:25" x14ac:dyDescent="0.25">
      <c r="A31">
        <v>29</v>
      </c>
      <c r="B31" s="11">
        <v>66</v>
      </c>
      <c r="C31" s="11">
        <v>150</v>
      </c>
      <c r="E31" s="12">
        <v>401.94</v>
      </c>
      <c r="F31" s="5"/>
      <c r="K31" s="13">
        <v>0.12936349999999999</v>
      </c>
      <c r="L31" s="11">
        <v>0.126</v>
      </c>
      <c r="M31" s="12">
        <v>7483.3</v>
      </c>
      <c r="N31" s="22">
        <v>633.33333333333337</v>
      </c>
      <c r="O31">
        <v>33.241</v>
      </c>
      <c r="Q31" s="6">
        <v>6</v>
      </c>
    </row>
    <row r="32" spans="1:25" x14ac:dyDescent="0.25">
      <c r="A32">
        <v>30</v>
      </c>
      <c r="B32" s="11">
        <v>66</v>
      </c>
      <c r="C32" s="11">
        <v>185</v>
      </c>
      <c r="E32" s="12">
        <v>458.31599999999997</v>
      </c>
      <c r="F32" s="5"/>
      <c r="K32" s="13">
        <v>0.10365150000000001</v>
      </c>
      <c r="L32" s="11">
        <v>0.122</v>
      </c>
      <c r="M32" s="12">
        <v>6921.2000000000007</v>
      </c>
      <c r="N32" s="22">
        <v>640</v>
      </c>
      <c r="O32">
        <v>35.423999999999999</v>
      </c>
      <c r="Q32" s="6">
        <v>7</v>
      </c>
    </row>
    <row r="33" spans="1:18" x14ac:dyDescent="0.25">
      <c r="A33">
        <v>31</v>
      </c>
      <c r="B33" s="11">
        <v>66</v>
      </c>
      <c r="C33" s="11">
        <v>240</v>
      </c>
      <c r="E33" s="12">
        <v>535.572</v>
      </c>
      <c r="F33" s="5"/>
      <c r="K33" s="13">
        <v>8.0350000000000005E-2</v>
      </c>
      <c r="L33" s="11">
        <v>0.12</v>
      </c>
      <c r="M33" s="12">
        <v>6878.3</v>
      </c>
      <c r="N33" s="22">
        <v>650</v>
      </c>
      <c r="O33">
        <v>38.107399999999998</v>
      </c>
      <c r="Q33" s="6">
        <v>8</v>
      </c>
    </row>
    <row r="34" spans="1:18" x14ac:dyDescent="0.25">
      <c r="A34">
        <v>32</v>
      </c>
      <c r="B34" s="11">
        <v>66</v>
      </c>
      <c r="C34" s="11">
        <v>300</v>
      </c>
      <c r="E34" s="12">
        <v>608.65199999999993</v>
      </c>
      <c r="F34" s="5"/>
      <c r="K34" s="13">
        <v>6.5083500000000002E-2</v>
      </c>
      <c r="L34" s="11">
        <v>0.11700000000000001</v>
      </c>
      <c r="M34" s="12">
        <v>6320.6</v>
      </c>
      <c r="N34" s="22">
        <v>660</v>
      </c>
      <c r="O34">
        <v>41.291200000000003</v>
      </c>
      <c r="Q34" s="6">
        <v>9</v>
      </c>
      <c r="R34" s="23">
        <v>20000000000</v>
      </c>
    </row>
    <row r="35" spans="1:18" x14ac:dyDescent="0.25">
      <c r="A35">
        <v>33</v>
      </c>
      <c r="B35" s="11">
        <v>66</v>
      </c>
      <c r="C35" s="11">
        <v>400</v>
      </c>
      <c r="E35" s="12">
        <v>695.30399999999997</v>
      </c>
      <c r="F35" s="5"/>
      <c r="K35" s="13">
        <v>5.3031000000000002E-2</v>
      </c>
      <c r="L35" s="11">
        <v>0.112</v>
      </c>
      <c r="M35" s="12">
        <v>5615.5</v>
      </c>
      <c r="N35" s="22">
        <v>795.59480000000019</v>
      </c>
      <c r="O35">
        <v>44.9754</v>
      </c>
      <c r="Q35" s="6">
        <v>10</v>
      </c>
    </row>
    <row r="36" spans="1:18" x14ac:dyDescent="0.25">
      <c r="A36">
        <v>34</v>
      </c>
      <c r="B36" s="11">
        <v>66</v>
      </c>
      <c r="C36" s="11">
        <v>500</v>
      </c>
      <c r="E36" s="5">
        <v>792.70499999999993</v>
      </c>
      <c r="F36" s="5"/>
      <c r="K36" s="8">
        <f t="shared" ref="K36:K37" si="13" xml:space="preserve"> 0.0023*Q36^2 - 0.055*Q36 + 0.3775</f>
        <v>5.0800000000000012E-2</v>
      </c>
      <c r="L36" s="3">
        <f t="shared" ref="L36:L37" si="14" xml:space="preserve"> -0.00002*Q36^2 - 0.0031*Q36 + 0.1457</f>
        <v>0.10918</v>
      </c>
      <c r="M36" s="5">
        <f t="shared" ref="M36:M37" si="15" xml:space="preserve"> -7.6411*Q36^2 - 341.1*Q36 + 9896.7</f>
        <v>5220.0269000000008</v>
      </c>
      <c r="N36" s="10">
        <f t="shared" ref="N36:N37" si="16">26.799*Q36 + 466.49</f>
        <v>761.279</v>
      </c>
      <c r="O36">
        <v>49.16</v>
      </c>
      <c r="Q36" s="6">
        <v>11</v>
      </c>
    </row>
    <row r="37" spans="1:18" x14ac:dyDescent="0.25">
      <c r="A37">
        <v>35</v>
      </c>
      <c r="B37" s="11">
        <v>66</v>
      </c>
      <c r="C37" s="11">
        <v>630</v>
      </c>
      <c r="E37" s="5">
        <v>898.53696000000002</v>
      </c>
      <c r="F37" s="5"/>
      <c r="K37" s="8">
        <f t="shared" si="13"/>
        <v>4.8699999999999966E-2</v>
      </c>
      <c r="L37" s="3">
        <f t="shared" si="14"/>
        <v>0.10561999999999999</v>
      </c>
      <c r="M37" s="5">
        <f t="shared" si="15"/>
        <v>4703.1816000000008</v>
      </c>
      <c r="N37" s="10">
        <f t="shared" si="16"/>
        <v>788.07799999999997</v>
      </c>
      <c r="O37">
        <v>53.844999999999999</v>
      </c>
      <c r="Q37" s="6">
        <v>12</v>
      </c>
    </row>
    <row r="38" spans="1:18" x14ac:dyDescent="0.25">
      <c r="A38">
        <v>36</v>
      </c>
      <c r="B38" s="17">
        <v>138</v>
      </c>
      <c r="C38" s="11">
        <f>C26</f>
        <v>35</v>
      </c>
      <c r="E38" s="14">
        <v>245.01420000000002</v>
      </c>
      <c r="F38" s="5"/>
      <c r="K38" s="15">
        <f>0.0023*Q38^2 - 0.055*Q38 + 0.3775</f>
        <v>0.32479999999999998</v>
      </c>
      <c r="L38" s="16">
        <f>-0.00002*Q38^2 - 0.0031*Q38 + 0.1457</f>
        <v>0.14257999999999998</v>
      </c>
      <c r="M38" s="14">
        <f xml:space="preserve"> 11817*EXP(-0.067*Q38)</f>
        <v>11051.201694196689</v>
      </c>
      <c r="N38" s="22">
        <f>19.893*Q38 + 891.31</f>
        <v>911.20299999999997</v>
      </c>
      <c r="O38">
        <f>0.2502*Q38^2 - 1.0696*Q38 + 33.351</f>
        <v>32.531599999999997</v>
      </c>
      <c r="Q38">
        <v>1</v>
      </c>
      <c r="R38" t="e" cm="1">
        <f t="array" ref="R38">exp</f>
        <v>#NAME?</v>
      </c>
    </row>
    <row r="39" spans="1:18" x14ac:dyDescent="0.25">
      <c r="A39">
        <v>37</v>
      </c>
      <c r="B39" s="17">
        <v>138</v>
      </c>
      <c r="C39" s="11">
        <f t="shared" ref="C39:C41" si="17">C27</f>
        <v>50</v>
      </c>
      <c r="E39" s="14">
        <v>258.00456000000003</v>
      </c>
      <c r="F39" s="5"/>
      <c r="K39" s="15">
        <f t="shared" ref="K39:K41" si="18">0.0023*Q39^2 - 0.055*Q39 + 0.3775</f>
        <v>0.2767</v>
      </c>
      <c r="L39" s="16">
        <f t="shared" ref="L39:L41" si="19">-0.00002*Q39^2 - 0.0031*Q39 + 0.1457</f>
        <v>0.13941999999999999</v>
      </c>
      <c r="M39" s="14">
        <f t="shared" ref="M39:M41" si="20" xml:space="preserve"> 11817*EXP(-0.067*Q39)</f>
        <v>10335.030793417598</v>
      </c>
      <c r="N39" s="22">
        <f t="shared" ref="N39:N41" si="21">19.893*Q39 + 891.31</f>
        <v>931.096</v>
      </c>
      <c r="O39">
        <f t="shared" ref="O39:O41" si="22">0.2502*Q39^2 - 1.0696*Q39 + 33.351</f>
        <v>32.212600000000002</v>
      </c>
      <c r="Q39">
        <v>2</v>
      </c>
    </row>
    <row r="40" spans="1:18" x14ac:dyDescent="0.25">
      <c r="A40">
        <v>38</v>
      </c>
      <c r="B40" s="17">
        <v>138</v>
      </c>
      <c r="C40" s="11">
        <f t="shared" si="17"/>
        <v>70</v>
      </c>
      <c r="E40" s="14">
        <v>280.27907999999996</v>
      </c>
      <c r="F40" s="5"/>
      <c r="K40" s="15">
        <f t="shared" si="18"/>
        <v>0.23319999999999999</v>
      </c>
      <c r="L40" s="16">
        <f t="shared" si="19"/>
        <v>0.13622000000000001</v>
      </c>
      <c r="M40" s="14">
        <f t="shared" si="20"/>
        <v>9665.2712036719568</v>
      </c>
      <c r="N40" s="22">
        <f t="shared" si="21"/>
        <v>950.98899999999992</v>
      </c>
      <c r="O40">
        <f t="shared" si="22"/>
        <v>32.393999999999998</v>
      </c>
      <c r="Q40">
        <v>3</v>
      </c>
    </row>
    <row r="41" spans="1:18" x14ac:dyDescent="0.25">
      <c r="A41">
        <v>39</v>
      </c>
      <c r="B41" s="17">
        <v>138</v>
      </c>
      <c r="C41" s="11">
        <f t="shared" si="17"/>
        <v>95</v>
      </c>
      <c r="E41" s="14">
        <v>311.83776</v>
      </c>
      <c r="F41" s="5"/>
      <c r="K41" s="15">
        <f t="shared" si="18"/>
        <v>0.1943</v>
      </c>
      <c r="L41" s="16">
        <f t="shared" si="19"/>
        <v>0.13297999999999999</v>
      </c>
      <c r="M41" s="14">
        <f t="shared" si="20"/>
        <v>9038.9152492925441</v>
      </c>
      <c r="N41" s="22">
        <f t="shared" si="21"/>
        <v>970.88199999999995</v>
      </c>
      <c r="O41">
        <f t="shared" si="22"/>
        <v>33.075800000000001</v>
      </c>
      <c r="Q41">
        <v>4</v>
      </c>
    </row>
    <row r="42" spans="1:18" x14ac:dyDescent="0.25">
      <c r="A42">
        <v>40</v>
      </c>
      <c r="B42" s="17">
        <v>138</v>
      </c>
      <c r="C42" s="18">
        <v>120</v>
      </c>
      <c r="E42" s="19">
        <v>353.916</v>
      </c>
      <c r="F42" s="5"/>
      <c r="K42" s="20">
        <v>0.1582895</v>
      </c>
      <c r="L42" s="17">
        <v>0.13</v>
      </c>
      <c r="M42" s="19">
        <v>8467.4499999999989</v>
      </c>
      <c r="N42">
        <v>1001.6</v>
      </c>
      <c r="O42">
        <v>34.258400000000002</v>
      </c>
      <c r="Q42">
        <v>5</v>
      </c>
    </row>
    <row r="43" spans="1:18" x14ac:dyDescent="0.25">
      <c r="A43">
        <v>41</v>
      </c>
      <c r="B43" s="17">
        <v>138</v>
      </c>
      <c r="C43" s="18">
        <v>150</v>
      </c>
      <c r="E43" s="19">
        <v>401.94</v>
      </c>
      <c r="F43" s="5"/>
      <c r="K43" s="20">
        <v>0.12936349999999999</v>
      </c>
      <c r="L43" s="17">
        <v>0.126</v>
      </c>
      <c r="M43" s="19">
        <v>7823.45</v>
      </c>
      <c r="N43">
        <v>1013.3333333333334</v>
      </c>
      <c r="O43">
        <v>35.941000000000003</v>
      </c>
      <c r="Q43">
        <v>6</v>
      </c>
    </row>
    <row r="44" spans="1:18" x14ac:dyDescent="0.25">
      <c r="A44">
        <v>42</v>
      </c>
      <c r="B44" s="17">
        <v>138</v>
      </c>
      <c r="C44" s="18">
        <v>185</v>
      </c>
      <c r="E44" s="19">
        <v>458.31599999999997</v>
      </c>
      <c r="F44" s="5"/>
      <c r="K44" s="20">
        <v>0.10365150000000001</v>
      </c>
      <c r="L44" s="17">
        <v>0.122</v>
      </c>
      <c r="M44" s="19">
        <v>7235.7999999999993</v>
      </c>
      <c r="N44">
        <v>1024</v>
      </c>
      <c r="O44">
        <v>38.124000000000002</v>
      </c>
      <c r="Q44">
        <v>7</v>
      </c>
    </row>
    <row r="45" spans="1:18" x14ac:dyDescent="0.25">
      <c r="A45">
        <v>43</v>
      </c>
      <c r="B45" s="17">
        <v>138</v>
      </c>
      <c r="C45" s="18">
        <v>240</v>
      </c>
      <c r="E45" s="19">
        <v>535.572</v>
      </c>
      <c r="F45" s="5"/>
      <c r="K45" s="20">
        <v>8.0350000000000005E-2</v>
      </c>
      <c r="L45" s="17">
        <v>0.12</v>
      </c>
      <c r="M45" s="19">
        <v>7190.95</v>
      </c>
      <c r="N45">
        <v>1040</v>
      </c>
      <c r="O45">
        <v>40.807400000000001</v>
      </c>
      <c r="Q45">
        <v>8</v>
      </c>
    </row>
    <row r="46" spans="1:18" x14ac:dyDescent="0.25">
      <c r="A46">
        <v>44</v>
      </c>
      <c r="B46" s="17">
        <v>138</v>
      </c>
      <c r="C46" s="18">
        <v>300</v>
      </c>
      <c r="E46" s="19">
        <v>608.65199999999993</v>
      </c>
      <c r="F46" s="5"/>
      <c r="K46" s="20">
        <v>6.5083500000000002E-2</v>
      </c>
      <c r="L46" s="17">
        <v>0.11700000000000001</v>
      </c>
      <c r="M46" s="19">
        <v>6607.9</v>
      </c>
      <c r="N46">
        <v>1056</v>
      </c>
      <c r="O46">
        <v>43.991200000000006</v>
      </c>
      <c r="Q46">
        <v>9</v>
      </c>
    </row>
    <row r="47" spans="1:18" x14ac:dyDescent="0.25">
      <c r="A47">
        <v>45</v>
      </c>
      <c r="B47" s="17">
        <v>138</v>
      </c>
      <c r="C47" s="18">
        <v>400</v>
      </c>
      <c r="E47" s="19">
        <v>695.30399999999997</v>
      </c>
      <c r="F47" s="5"/>
      <c r="K47" s="20">
        <v>5.3031000000000002E-2</v>
      </c>
      <c r="L47" s="17">
        <v>0.112</v>
      </c>
      <c r="M47" s="19">
        <v>5870.75</v>
      </c>
      <c r="N47">
        <v>1098.24</v>
      </c>
      <c r="O47">
        <v>47.675400000000003</v>
      </c>
      <c r="Q47">
        <v>10</v>
      </c>
    </row>
    <row r="48" spans="1:18" x14ac:dyDescent="0.25">
      <c r="A48">
        <v>46</v>
      </c>
      <c r="B48" s="17">
        <v>138</v>
      </c>
      <c r="C48" s="18">
        <v>500</v>
      </c>
      <c r="E48" s="14">
        <v>792.70499999999993</v>
      </c>
      <c r="F48" s="5"/>
      <c r="K48" s="15">
        <f t="shared" ref="K48:K49" si="23">0.0023*Q48^2 - 0.055*Q48 + 0.3775</f>
        <v>5.0800000000000012E-2</v>
      </c>
      <c r="L48" s="16">
        <f t="shared" ref="L48:L49" si="24">-0.00002*Q48^2 - 0.0031*Q48 + 0.1457</f>
        <v>0.10918</v>
      </c>
      <c r="M48" s="14">
        <f t="shared" ref="M48:M49" si="25" xml:space="preserve"> 11817*EXP(-0.067*Q48)</f>
        <v>5654.9947017696159</v>
      </c>
      <c r="N48">
        <v>1120</v>
      </c>
      <c r="O48">
        <v>51.86</v>
      </c>
      <c r="Q48">
        <v>11</v>
      </c>
    </row>
    <row r="49" spans="1:17" x14ac:dyDescent="0.25">
      <c r="A49">
        <v>47</v>
      </c>
      <c r="B49" s="17">
        <v>138</v>
      </c>
      <c r="C49" s="18">
        <v>630</v>
      </c>
      <c r="E49" s="14">
        <v>898.53696000000002</v>
      </c>
      <c r="F49" s="5"/>
      <c r="K49" s="15">
        <f t="shared" si="23"/>
        <v>4.8699999999999966E-2</v>
      </c>
      <c r="L49" s="16">
        <f t="shared" si="24"/>
        <v>0.10561999999999999</v>
      </c>
      <c r="M49" s="14">
        <f t="shared" si="25"/>
        <v>5288.523908679841</v>
      </c>
      <c r="N49" s="22">
        <f t="shared" ref="N49" si="26">19.893*Q49 + 891.31</f>
        <v>1130.0259999999998</v>
      </c>
      <c r="O49">
        <f t="shared" ref="O49" si="27">0.2502*Q49^2 - 1.0696*Q49 + 33.351</f>
        <v>56.544599999999996</v>
      </c>
      <c r="Q49">
        <v>12</v>
      </c>
    </row>
    <row r="50" spans="1:17" x14ac:dyDescent="0.25">
      <c r="E50" s="21"/>
      <c r="K50" s="21">
        <f>C48/C47*K47</f>
        <v>6.6288750000000007E-2</v>
      </c>
      <c r="L50" s="21">
        <f>C48/C47*L47</f>
        <v>0.14000000000000001</v>
      </c>
      <c r="M50" s="21">
        <f>C48/C47*M47</f>
        <v>7338.4375</v>
      </c>
    </row>
    <row r="53" spans="1:17" x14ac:dyDescent="0.25">
      <c r="E53" s="14">
        <f>C36/C34*E34</f>
        <v>1014.42</v>
      </c>
      <c r="K53" s="15">
        <f>C36/C34*K34</f>
        <v>0.10847250000000001</v>
      </c>
      <c r="L53" s="16">
        <f>C36/C34*L34</f>
        <v>0.19500000000000001</v>
      </c>
      <c r="M53" s="14">
        <f>C36/C34*M34</f>
        <v>10534.333333333334</v>
      </c>
      <c r="N53" s="22">
        <v>700</v>
      </c>
    </row>
    <row r="54" spans="1:17" x14ac:dyDescent="0.25">
      <c r="E54" s="14">
        <f>C37/C35*E35</f>
        <v>1095.1037999999999</v>
      </c>
      <c r="K54" s="15">
        <f>C37/C35*K35</f>
        <v>8.3523824999999996E-2</v>
      </c>
      <c r="L54" s="16">
        <f>C37/C35*L35</f>
        <v>0.1764</v>
      </c>
      <c r="M54" s="14">
        <f>C37/C35*M35</f>
        <v>8844.4125000000004</v>
      </c>
      <c r="N54" s="22">
        <v>766.66666666666663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20</vt:i4>
      </vt:variant>
    </vt:vector>
  </HeadingPairs>
  <TitlesOfParts>
    <vt:vector size="21" baseType="lpstr">
      <vt:lpstr>Planilha1</vt:lpstr>
      <vt:lpstr>Gráfico2</vt:lpstr>
      <vt:lpstr>Gráfico3</vt:lpstr>
      <vt:lpstr>Gráfico4</vt:lpstr>
      <vt:lpstr>Gráfico5</vt:lpstr>
      <vt:lpstr>Gráfico6</vt:lpstr>
      <vt:lpstr>Gráfico7</vt:lpstr>
      <vt:lpstr>Gráfico1</vt:lpstr>
      <vt:lpstr>Gráfico8</vt:lpstr>
      <vt:lpstr>Gráfico9</vt:lpstr>
      <vt:lpstr>Gráfico10</vt:lpstr>
      <vt:lpstr>Gráfico11</vt:lpstr>
      <vt:lpstr>Gráfico12</vt:lpstr>
      <vt:lpstr>Gráfico13</vt:lpstr>
      <vt:lpstr>Gráfico16</vt:lpstr>
      <vt:lpstr>Gráfico17</vt:lpstr>
      <vt:lpstr>Gráfico18</vt:lpstr>
      <vt:lpstr>Gráfico19</vt:lpstr>
      <vt:lpstr>Gráfico20</vt:lpstr>
      <vt:lpstr>Gráfico21</vt:lpstr>
      <vt:lpstr>Gráfico14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 Belmonte Barbosa</dc:creator>
  <cp:lastModifiedBy>Diego Alexandre Belmonte Barbosa</cp:lastModifiedBy>
  <dcterms:created xsi:type="dcterms:W3CDTF">2020-11-05T20:56:15Z</dcterms:created>
  <dcterms:modified xsi:type="dcterms:W3CDTF">2020-12-04T11:26:12Z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2020-11-05T20:56:16Z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f4a2edd6-2e73-4124-a839-833cb83550f1</vt:lpwstr>
  </property>
  <property fmtid="{D5CDD505-2E9C-101B-9397-08002B2CF9AE}" pid="8" name="MSIP_Label_8e61996e-cafd-4c9a-8a94-2dc1b82131ae_ContentBits">
    <vt:lpwstr>0</vt:lpwstr>
  </property>
</Properties>
</file>