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ren\PycharmProjects\pythonProject1\Interface\"/>
    </mc:Choice>
  </mc:AlternateContent>
  <xr:revisionPtr revIDLastSave="0" documentId="13_ncr:1_{2F52DC7F-0326-4061-B032-114990BF1CBB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2" sheetId="2" r:id="rId2"/>
    <sheet name="3" sheetId="3" r:id="rId3"/>
  </sheets>
  <definedNames>
    <definedName name="solver_adj" localSheetId="1" hidden="1">'2'!$U$3:$V$3</definedName>
    <definedName name="solver_adj" localSheetId="2" hidden="1">'3'!$U$8:$W$8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2</definedName>
    <definedName name="solver_eng" localSheetId="1" hidden="1">1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'2'!$W$3</definedName>
    <definedName name="solver_lhs1" localSheetId="2" hidden="1">'3'!$X$8</definedName>
    <definedName name="solver_lhs2" localSheetId="2" hidden="1">'3'!$Y$8</definedName>
    <definedName name="solver_lhs3" localSheetId="2" hidden="1">'3'!$Z$3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1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'2'!$Y$2</definedName>
    <definedName name="solver_opt" localSheetId="2" hidden="1">'3'!$Y$7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2</definedName>
    <definedName name="solver_rel1" localSheetId="1" hidden="1">2</definedName>
    <definedName name="solver_rel1" localSheetId="2" hidden="1">2</definedName>
    <definedName name="solver_rel2" localSheetId="2" hidden="1">3</definedName>
    <definedName name="solver_rel3" localSheetId="2" hidden="1">3</definedName>
    <definedName name="solver_rhs1" localSheetId="1" hidden="1">1</definedName>
    <definedName name="solver_rhs1" localSheetId="2" hidden="1">1</definedName>
    <definedName name="solver_rhs2" localSheetId="2" hidden="1">'3'!$Y$9</definedName>
    <definedName name="solver_rhs3" localSheetId="2" hidden="1">'3'!$Z$4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" l="1"/>
  <c r="Q29" i="3"/>
  <c r="R34" i="3"/>
  <c r="R23" i="3"/>
  <c r="Q23" i="3"/>
  <c r="N40" i="3"/>
  <c r="N17" i="3"/>
  <c r="N11" i="3"/>
  <c r="N5" i="3"/>
  <c r="N16" i="3"/>
  <c r="N10" i="3"/>
  <c r="N4" i="3"/>
  <c r="F3" i="3"/>
  <c r="O16" i="3"/>
  <c r="O17" i="3"/>
  <c r="O10" i="3"/>
  <c r="O11" i="3"/>
  <c r="O4" i="3"/>
  <c r="O5" i="3"/>
  <c r="Y7" i="3"/>
  <c r="X8" i="3"/>
  <c r="Z4" i="3"/>
  <c r="X3" i="3"/>
  <c r="Z2" i="3"/>
  <c r="Z3" i="3"/>
  <c r="P15" i="3"/>
  <c r="P9" i="3"/>
  <c r="P3" i="3"/>
  <c r="O15" i="3"/>
  <c r="O9" i="3"/>
  <c r="O3" i="3"/>
  <c r="X21" i="3"/>
  <c r="W21" i="3"/>
  <c r="D20" i="3"/>
  <c r="D19" i="3"/>
  <c r="B16" i="3"/>
  <c r="X13" i="3"/>
  <c r="W13" i="3"/>
  <c r="X12" i="3"/>
  <c r="Y12" i="3" s="1"/>
  <c r="S9" i="2"/>
  <c r="O24" i="2" s="1"/>
  <c r="S3" i="2"/>
  <c r="N24" i="2" s="1"/>
  <c r="P9" i="2"/>
  <c r="P3" i="2"/>
  <c r="O9" i="2"/>
  <c r="O3" i="2"/>
  <c r="P11" i="3" l="1"/>
  <c r="P5" i="3"/>
  <c r="Q5" i="3" s="1"/>
  <c r="P17" i="3"/>
  <c r="Q17" i="3" s="1"/>
  <c r="P4" i="3"/>
  <c r="P10" i="3"/>
  <c r="P16" i="3"/>
  <c r="Q16" i="3" s="1"/>
  <c r="Y8" i="3"/>
  <c r="R3" i="3"/>
  <c r="Q4" i="3"/>
  <c r="S15" i="3"/>
  <c r="S17" i="3"/>
  <c r="S5" i="3"/>
  <c r="R11" i="3"/>
  <c r="Q10" i="3"/>
  <c r="S4" i="3"/>
  <c r="R4" i="3"/>
  <c r="S16" i="3"/>
  <c r="R16" i="3"/>
  <c r="Q11" i="3"/>
  <c r="S10" i="3"/>
  <c r="R10" i="3"/>
  <c r="S11" i="3"/>
  <c r="Y9" i="3"/>
  <c r="Q3" i="3"/>
  <c r="AA2" i="3"/>
  <c r="S3" i="3"/>
  <c r="Q9" i="3"/>
  <c r="Z7" i="3"/>
  <c r="Z16" i="3"/>
  <c r="Q15" i="3"/>
  <c r="R15" i="3"/>
  <c r="S9" i="3"/>
  <c r="R9" i="3"/>
  <c r="Q24" i="2"/>
  <c r="P24" i="2"/>
  <c r="Q3" i="2"/>
  <c r="R9" i="2"/>
  <c r="R3" i="2"/>
  <c r="O22" i="2" s="1"/>
  <c r="Q9" i="2"/>
  <c r="O23" i="2" s="1"/>
  <c r="R5" i="3" l="1"/>
  <c r="N34" i="3"/>
  <c r="R17" i="3"/>
  <c r="P33" i="3" s="1"/>
  <c r="O35" i="3"/>
  <c r="O28" i="3"/>
  <c r="P27" i="3"/>
  <c r="N35" i="3"/>
  <c r="P34" i="3"/>
  <c r="P35" i="3"/>
  <c r="P23" i="3"/>
  <c r="O33" i="3"/>
  <c r="O34" i="3"/>
  <c r="N23" i="3"/>
  <c r="O23" i="3"/>
  <c r="O22" i="3"/>
  <c r="P22" i="3"/>
  <c r="P39" i="3" s="1"/>
  <c r="N22" i="3"/>
  <c r="P29" i="3"/>
  <c r="O27" i="3"/>
  <c r="N27" i="3"/>
  <c r="N29" i="3"/>
  <c r="P28" i="3"/>
  <c r="P30" i="3" s="1"/>
  <c r="O29" i="3"/>
  <c r="N28" i="3"/>
  <c r="P24" i="3"/>
  <c r="O24" i="3"/>
  <c r="N24" i="3"/>
  <c r="N22" i="2"/>
  <c r="N23" i="2"/>
  <c r="N33" i="3" l="1"/>
  <c r="P42" i="3"/>
  <c r="P45" i="3"/>
  <c r="Q34" i="3"/>
  <c r="O45" i="3"/>
  <c r="O39" i="3"/>
  <c r="R22" i="3"/>
  <c r="N39" i="3"/>
  <c r="O42" i="3"/>
  <c r="N42" i="3"/>
  <c r="N30" i="3"/>
  <c r="R33" i="3"/>
  <c r="Q33" i="3"/>
  <c r="N45" i="3"/>
  <c r="O30" i="3"/>
  <c r="R35" i="3"/>
  <c r="Q35" i="3"/>
  <c r="R29" i="3"/>
  <c r="R28" i="3"/>
  <c r="Q28" i="3"/>
  <c r="R27" i="3"/>
  <c r="Q27" i="3"/>
  <c r="R24" i="3"/>
  <c r="Q24" i="3"/>
  <c r="Q22" i="3"/>
  <c r="Q23" i="2"/>
  <c r="P23" i="2"/>
  <c r="Q22" i="2"/>
  <c r="P22" i="2"/>
  <c r="N46" i="3" l="1"/>
  <c r="R30" i="3"/>
  <c r="O31" i="3"/>
  <c r="O43" i="3"/>
  <c r="O40" i="3"/>
  <c r="P46" i="3"/>
  <c r="O46" i="3"/>
  <c r="N31" i="3"/>
  <c r="N43" i="3"/>
  <c r="P43" i="3"/>
  <c r="Q30" i="3"/>
  <c r="P40" i="3"/>
  <c r="P31" i="3"/>
  <c r="X2" i="2"/>
  <c r="X13" i="2"/>
  <c r="W13" i="2"/>
  <c r="X12" i="2"/>
  <c r="Y12" i="2" s="1"/>
  <c r="X8" i="2"/>
  <c r="W8" i="2"/>
  <c r="X7" i="2"/>
  <c r="X3" i="2"/>
  <c r="W3" i="2"/>
  <c r="X21" i="2"/>
  <c r="W21" i="2"/>
  <c r="Z16" i="2" s="1"/>
  <c r="B16" i="2"/>
  <c r="D19" i="2"/>
  <c r="D20" i="2"/>
  <c r="Y7" i="2" l="1"/>
  <c r="Y2" i="2"/>
</calcChain>
</file>

<file path=xl/sharedStrings.xml><?xml version="1.0" encoding="utf-8"?>
<sst xmlns="http://schemas.openxmlformats.org/spreadsheetml/2006/main" count="296" uniqueCount="96">
  <si>
    <t>Date_BTC</t>
  </si>
  <si>
    <t>Type_BTC</t>
  </si>
  <si>
    <t>Rate_BTC</t>
  </si>
  <si>
    <t>Date_ATOM</t>
  </si>
  <si>
    <t>Type_ATOM</t>
  </si>
  <si>
    <t>Rate_ATOM</t>
  </si>
  <si>
    <t>Date_AVAX</t>
  </si>
  <si>
    <t>Type_AVAX</t>
  </si>
  <si>
    <t>Rate_AVAX</t>
  </si>
  <si>
    <t>Date_BNB</t>
  </si>
  <si>
    <t>Type_BNB</t>
  </si>
  <si>
    <t>Rate_BNB</t>
  </si>
  <si>
    <t>Date_DOGE</t>
  </si>
  <si>
    <t>Type_DOGE</t>
  </si>
  <si>
    <t>Rate_DOGE</t>
  </si>
  <si>
    <t>Date_DOT</t>
  </si>
  <si>
    <t>Type_DOT</t>
  </si>
  <si>
    <t>Rate_DOT</t>
  </si>
  <si>
    <t>Date_ETH</t>
  </si>
  <si>
    <t>Type_ETH</t>
  </si>
  <si>
    <t>Rate_ETH</t>
  </si>
  <si>
    <t>Date_MATIC</t>
  </si>
  <si>
    <t>Type_MATIC</t>
  </si>
  <si>
    <t>Rate_MATIC</t>
  </si>
  <si>
    <t>Date_NEAR</t>
  </si>
  <si>
    <t>Type_NEAR</t>
  </si>
  <si>
    <t>Rate_NEAR</t>
  </si>
  <si>
    <t>Date_SOL</t>
  </si>
  <si>
    <t>Type_SOL</t>
  </si>
  <si>
    <t>Rate_SOL</t>
  </si>
  <si>
    <t>ROC1-Close-Close</t>
  </si>
  <si>
    <t>ROC1-Close-High</t>
  </si>
  <si>
    <t>ROC1-Low-High</t>
  </si>
  <si>
    <t>cc</t>
  </si>
  <si>
    <t>w2</t>
  </si>
  <si>
    <t>w1</t>
  </si>
  <si>
    <t>ETH</t>
  </si>
  <si>
    <t>BTC</t>
  </si>
  <si>
    <t>Solana</t>
  </si>
  <si>
    <t>SOL</t>
  </si>
  <si>
    <t>Protocol</t>
  </si>
  <si>
    <t>NEAR</t>
  </si>
  <si>
    <t>Polygon</t>
  </si>
  <si>
    <t>MATIC</t>
  </si>
  <si>
    <t>Ethereum</t>
  </si>
  <si>
    <t>Poldakot</t>
  </si>
  <si>
    <t>DOT</t>
  </si>
  <si>
    <t>Dogecoin</t>
  </si>
  <si>
    <t>DOGE</t>
  </si>
  <si>
    <t>Bitcoin</t>
  </si>
  <si>
    <t>BNB</t>
  </si>
  <si>
    <t>Avalanche</t>
  </si>
  <si>
    <t>AVAX</t>
  </si>
  <si>
    <t>Cosmos</t>
  </si>
  <si>
    <t>ATOM</t>
  </si>
  <si>
    <t>Name</t>
  </si>
  <si>
    <t>Model Score_High</t>
  </si>
  <si>
    <t>Model Score_Low</t>
  </si>
  <si>
    <t>Model Score</t>
  </si>
  <si>
    <t>Coin List</t>
  </si>
  <si>
    <t>Low</t>
  </si>
  <si>
    <t>Medium</t>
  </si>
  <si>
    <t>High</t>
  </si>
  <si>
    <t>Risksiz, az getiri</t>
  </si>
  <si>
    <t>Low ve High'ın ortalaması gibi olabilir</t>
  </si>
  <si>
    <t>Risk fazla, fazla getiri</t>
  </si>
  <si>
    <t>Score orta, Rate orta</t>
  </si>
  <si>
    <t>Eğer iki değer de bir coini işaret ediyorsa, LMHler eşit, o coin %100 ağırlıkta</t>
  </si>
  <si>
    <t>rate</t>
  </si>
  <si>
    <t>score</t>
  </si>
  <si>
    <t>Score odaklı</t>
  </si>
  <si>
    <t>Rate odaklı</t>
  </si>
  <si>
    <t>Score yüksek, Rate takmasın</t>
  </si>
  <si>
    <t>Score takmasın, Rate fazla</t>
  </si>
  <si>
    <t>CC</t>
  </si>
  <si>
    <t>CH</t>
  </si>
  <si>
    <t>LH</t>
  </si>
  <si>
    <t>rate oran</t>
  </si>
  <si>
    <t>Score oranı</t>
  </si>
  <si>
    <t>score_ATOM</t>
  </si>
  <si>
    <t>score_ETH</t>
  </si>
  <si>
    <t>score_DOGE</t>
  </si>
  <si>
    <t>Return</t>
  </si>
  <si>
    <t>Score</t>
  </si>
  <si>
    <t>w_ATOM</t>
  </si>
  <si>
    <t>w_ETH</t>
  </si>
  <si>
    <t>Port_score</t>
  </si>
  <si>
    <t>Port_rate</t>
  </si>
  <si>
    <t>w_DOGE</t>
  </si>
  <si>
    <t>avg &gt;</t>
  </si>
  <si>
    <t>avg</t>
  </si>
  <si>
    <t>avg&lt;</t>
  </si>
  <si>
    <t>Model Return</t>
  </si>
  <si>
    <t>close high</t>
  </si>
  <si>
    <t>low risk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</si>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</sst>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9" fontId="0" fillId="0" borderId="0" xfId="0" applyNumberFormat="1"/>
    <xf numFmtId="0" fontId="0" fillId="2" borderId="0" xfId="0" applyFill="1"/>
    <xf numFmtId="0" fontId="1" fillId="0" borderId="0" xfId="0" applyFont="1" applyFill="1" applyBorder="1" applyAlignment="1">
      <alignment horizontal="center" vertical="top"/>
    </xf>
    <xf numFmtId="0" fontId="0" fillId="3" borderId="0" xfId="0" applyFill="1"/>
    <xf numFmtId="0" fontId="0" fillId="0" borderId="0" xfId="0" applyFill="1"/>
    <xf numFmtId="0" fontId="1" fillId="0" borderId="2" xfId="0" applyFont="1" applyFill="1" applyBorder="1" applyAlignment="1">
      <alignment horizontal="center" vertical="top"/>
    </xf>
    <xf numFmtId="9" fontId="1" fillId="0" borderId="0" xfId="0" applyNumberFormat="1" applyFont="1" applyFill="1" applyBorder="1" applyAlignment="1">
      <alignment horizontal="center" vertical="top"/>
    </xf>
    <xf numFmtId="0" fontId="0" fillId="0" borderId="0" xfId="1" applyNumberFormat="1" applyFont="1"/>
    <xf numFmtId="9" fontId="0" fillId="0" borderId="0" xfId="1" applyNumberFormat="1" applyFont="1"/>
    <xf numFmtId="0" fontId="0" fillId="4" borderId="0" xfId="0" applyFill="1"/>
    <xf numFmtId="0" fontId="0" fillId="5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"/>
  <sheetViews>
    <sheetView tabSelected="1" zoomScale="160" zoomScaleNormal="160" workbookViewId="0">
      <selection activeCell="AD3" sqref="AD3"/>
    </sheetView>
  </sheetViews>
  <sheetFormatPr defaultRowHeight="14.5" x14ac:dyDescent="0.35"/>
  <cols>
    <col min="1" max="16" width="18.90625" customWidth="1"/>
    <col min="17" max="18" width="17.08984375" customWidth="1"/>
    <col min="19" max="19" width="19" customWidth="1"/>
    <col min="20" max="21" width="17.08984375" customWidth="1"/>
    <col min="22" max="22" width="20.54296875" customWidth="1"/>
    <col min="23" max="24" width="17.08984375" customWidth="1"/>
    <col min="25" max="25" width="20.08984375" customWidth="1"/>
    <col min="26" max="30" width="17.08984375" customWidth="1"/>
  </cols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s="2">
        <v>44624</v>
      </c>
      <c r="B2" t="s">
        <v>30</v>
      </c>
      <c r="C2" s="4">
        <v>2.2163819563717491</v>
      </c>
      <c r="D2" s="2">
        <v>44630</v>
      </c>
      <c r="E2" t="s">
        <v>30</v>
      </c>
      <c r="F2">
        <v>-2.8499660154911399E-2</v>
      </c>
      <c r="G2" s="2">
        <v>44628</v>
      </c>
      <c r="H2" t="s">
        <v>30</v>
      </c>
      <c r="I2">
        <f>-0.0324752369640424</f>
        <v>-3.2475236964042399E-2</v>
      </c>
      <c r="J2" s="2">
        <v>44627</v>
      </c>
      <c r="K2" t="s">
        <v>30</v>
      </c>
      <c r="L2" s="4">
        <v>0.11555011879351711</v>
      </c>
      <c r="M2" s="2">
        <v>44624</v>
      </c>
      <c r="N2" t="s">
        <v>30</v>
      </c>
      <c r="O2" s="4">
        <v>1.5245830926827519</v>
      </c>
      <c r="P2" s="2">
        <v>44630</v>
      </c>
      <c r="Q2" t="s">
        <v>30</v>
      </c>
      <c r="R2">
        <v>0.13588298782047931</v>
      </c>
      <c r="S2" s="2">
        <v>44625</v>
      </c>
      <c r="T2" t="s">
        <v>30</v>
      </c>
      <c r="U2">
        <v>-5.0897623426227057E-2</v>
      </c>
      <c r="V2" s="2">
        <v>44624</v>
      </c>
      <c r="W2" t="s">
        <v>30</v>
      </c>
      <c r="X2" s="4">
        <v>1.1440753993183339</v>
      </c>
      <c r="Y2" s="2">
        <v>44624</v>
      </c>
      <c r="Z2" t="s">
        <v>30</v>
      </c>
      <c r="AA2" s="4">
        <v>3.589838844347804</v>
      </c>
      <c r="AB2" s="2">
        <v>44626</v>
      </c>
      <c r="AC2" t="s">
        <v>30</v>
      </c>
      <c r="AD2">
        <v>-3.2456239394378403E-2</v>
      </c>
    </row>
    <row r="3" spans="1:30" x14ac:dyDescent="0.35">
      <c r="A3" s="2">
        <v>44624</v>
      </c>
      <c r="B3" t="s">
        <v>31</v>
      </c>
      <c r="C3">
        <v>3.826603416951468</v>
      </c>
      <c r="D3" s="2">
        <v>44630</v>
      </c>
      <c r="E3" t="s">
        <v>31</v>
      </c>
      <c r="F3">
        <v>6.2301732718195</v>
      </c>
      <c r="G3" s="2">
        <v>44630</v>
      </c>
      <c r="H3" t="s">
        <v>31</v>
      </c>
      <c r="I3">
        <v>11.144284199941961</v>
      </c>
      <c r="J3" s="2">
        <v>44630</v>
      </c>
      <c r="K3" t="s">
        <v>31</v>
      </c>
      <c r="L3">
        <v>7.6672543889220002</v>
      </c>
      <c r="M3" s="2">
        <v>44630</v>
      </c>
      <c r="N3" t="s">
        <v>31</v>
      </c>
      <c r="O3">
        <v>14.5697656533646</v>
      </c>
      <c r="P3" s="2">
        <v>44630</v>
      </c>
      <c r="Q3" t="s">
        <v>31</v>
      </c>
      <c r="R3">
        <v>14.17258362105032</v>
      </c>
      <c r="S3" s="2">
        <v>44625</v>
      </c>
      <c r="T3" t="s">
        <v>31</v>
      </c>
      <c r="U3">
        <v>5.2146629383515997</v>
      </c>
      <c r="V3" s="2">
        <v>44624</v>
      </c>
      <c r="W3" t="s">
        <v>31</v>
      </c>
      <c r="X3">
        <v>12.663273945381199</v>
      </c>
      <c r="Y3" s="2">
        <v>44624</v>
      </c>
      <c r="Z3" t="s">
        <v>31</v>
      </c>
      <c r="AA3">
        <v>15.994491482622699</v>
      </c>
      <c r="AB3" s="2">
        <v>44630</v>
      </c>
      <c r="AC3" t="s">
        <v>31</v>
      </c>
      <c r="AD3">
        <v>5.21692</v>
      </c>
    </row>
    <row r="4" spans="1:30" x14ac:dyDescent="0.35">
      <c r="A4" s="2">
        <v>44630</v>
      </c>
      <c r="B4" t="s">
        <v>32</v>
      </c>
      <c r="C4">
        <v>12.8565144083899</v>
      </c>
      <c r="D4" s="2">
        <v>44627</v>
      </c>
      <c r="E4" t="s">
        <v>32</v>
      </c>
      <c r="F4">
        <v>9.7302078186529002</v>
      </c>
      <c r="G4" s="2">
        <v>44627</v>
      </c>
      <c r="H4" t="s">
        <v>32</v>
      </c>
      <c r="I4">
        <v>16.919356741005899</v>
      </c>
      <c r="J4" s="2">
        <v>44630</v>
      </c>
      <c r="K4" t="s">
        <v>32</v>
      </c>
      <c r="L4">
        <v>17.5776909771979</v>
      </c>
      <c r="M4" s="2">
        <v>44630</v>
      </c>
      <c r="N4" t="s">
        <v>32</v>
      </c>
      <c r="O4">
        <v>19.4320605261955</v>
      </c>
      <c r="P4" s="2">
        <v>44630</v>
      </c>
      <c r="Q4" t="s">
        <v>32</v>
      </c>
      <c r="R4">
        <v>17.8490743243417</v>
      </c>
      <c r="S4" s="2">
        <v>44630</v>
      </c>
      <c r="T4" t="s">
        <v>32</v>
      </c>
      <c r="U4">
        <v>9.9137557053056007</v>
      </c>
      <c r="V4" s="2">
        <v>44630</v>
      </c>
      <c r="W4" t="s">
        <v>32</v>
      </c>
      <c r="X4">
        <v>14.602395873139599</v>
      </c>
      <c r="Y4" s="2">
        <v>44626</v>
      </c>
      <c r="Z4" t="s">
        <v>32</v>
      </c>
      <c r="AA4">
        <v>22.400020415308202</v>
      </c>
      <c r="AB4" s="2">
        <v>44626</v>
      </c>
      <c r="AC4" t="s">
        <v>32</v>
      </c>
      <c r="AD4">
        <v>12.288411208477999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8423-D2F9-4413-BC55-1E2DE7852972}">
  <dimension ref="A1:Z28"/>
  <sheetViews>
    <sheetView zoomScale="145" zoomScaleNormal="145" workbookViewId="0">
      <selection activeCell="R3" sqref="R3"/>
    </sheetView>
  </sheetViews>
  <sheetFormatPr defaultRowHeight="14.5" x14ac:dyDescent="0.35"/>
  <cols>
    <col min="2" max="2" width="17.26953125" customWidth="1"/>
    <col min="3" max="4" width="18.453125" customWidth="1"/>
    <col min="5" max="5" width="10.08984375" customWidth="1"/>
    <col min="11" max="11" width="22.26953125" customWidth="1"/>
    <col min="12" max="12" width="25" customWidth="1"/>
    <col min="13" max="13" width="14.90625" customWidth="1"/>
    <col min="14" max="14" width="14.08984375" customWidth="1"/>
    <col min="15" max="15" width="11.08984375" customWidth="1"/>
    <col min="16" max="19" width="12.453125" customWidth="1"/>
  </cols>
  <sheetData>
    <row r="1" spans="1:26" x14ac:dyDescent="0.35">
      <c r="A1" t="s">
        <v>59</v>
      </c>
      <c r="B1" t="s">
        <v>58</v>
      </c>
      <c r="C1" t="s">
        <v>57</v>
      </c>
      <c r="D1" t="s">
        <v>56</v>
      </c>
      <c r="E1" t="s">
        <v>55</v>
      </c>
      <c r="T1" t="s">
        <v>74</v>
      </c>
      <c r="U1" s="5" t="s">
        <v>35</v>
      </c>
      <c r="V1" s="5" t="s">
        <v>34</v>
      </c>
    </row>
    <row r="2" spans="1:26" x14ac:dyDescent="0.35">
      <c r="A2" s="4" t="s">
        <v>54</v>
      </c>
      <c r="B2" s="3">
        <v>0.95</v>
      </c>
      <c r="C2" s="3">
        <v>0.9</v>
      </c>
      <c r="D2" s="3">
        <v>0.92</v>
      </c>
      <c r="E2" s="4" t="s">
        <v>53</v>
      </c>
      <c r="K2" s="1" t="s">
        <v>3</v>
      </c>
      <c r="L2" s="1" t="s">
        <v>4</v>
      </c>
      <c r="M2" s="1" t="s">
        <v>5</v>
      </c>
      <c r="N2" s="1" t="s">
        <v>79</v>
      </c>
      <c r="O2" s="8" t="s">
        <v>77</v>
      </c>
      <c r="P2" s="5" t="s">
        <v>78</v>
      </c>
      <c r="Q2" s="5" t="s">
        <v>61</v>
      </c>
      <c r="R2" s="5" t="s">
        <v>60</v>
      </c>
      <c r="S2" s="5" t="s">
        <v>62</v>
      </c>
      <c r="U2" t="s">
        <v>36</v>
      </c>
      <c r="V2" t="s">
        <v>54</v>
      </c>
      <c r="X2">
        <f>M3*V3+M9*U3</f>
        <v>10</v>
      </c>
      <c r="Y2">
        <f>X2+X3</f>
        <v>10.9</v>
      </c>
    </row>
    <row r="3" spans="1:26" x14ac:dyDescent="0.35">
      <c r="A3" t="s">
        <v>52</v>
      </c>
      <c r="B3" s="3">
        <v>0.96</v>
      </c>
      <c r="C3" s="3">
        <v>0.68</v>
      </c>
      <c r="D3" s="3">
        <v>0.7</v>
      </c>
      <c r="E3" t="s">
        <v>51</v>
      </c>
      <c r="H3" s="4" t="s">
        <v>54</v>
      </c>
      <c r="K3" s="2">
        <v>44630</v>
      </c>
      <c r="L3" t="s">
        <v>30</v>
      </c>
      <c r="M3">
        <v>40</v>
      </c>
      <c r="N3" s="3">
        <v>0.95</v>
      </c>
      <c r="O3">
        <f>M3/(M9+M3)</f>
        <v>0.8</v>
      </c>
      <c r="P3">
        <f>N3/(N9+N3)</f>
        <v>0.51351351351351349</v>
      </c>
      <c r="Q3">
        <f>(O3*P3)^(1/2)</f>
        <v>0.64094524790407081</v>
      </c>
      <c r="R3">
        <f>(O3*P3*P3*P3)^(1/4)</f>
        <v>0.57370205352692372</v>
      </c>
      <c r="S3">
        <f>(O3*O3*O3*P3)^(1/4)</f>
        <v>0.71606996747752005</v>
      </c>
      <c r="U3">
        <v>1</v>
      </c>
      <c r="V3">
        <v>0</v>
      </c>
      <c r="W3">
        <f>SUM(U3:V3)</f>
        <v>1</v>
      </c>
      <c r="X3">
        <f>N3*V3+N9*U3</f>
        <v>0.9</v>
      </c>
    </row>
    <row r="4" spans="1:26" x14ac:dyDescent="0.35">
      <c r="A4" t="s">
        <v>50</v>
      </c>
      <c r="B4" s="3">
        <v>0.9</v>
      </c>
      <c r="C4" s="3">
        <v>0.88</v>
      </c>
      <c r="D4" s="3">
        <v>0.91</v>
      </c>
      <c r="E4" t="s">
        <v>50</v>
      </c>
      <c r="K4" s="2">
        <v>44630</v>
      </c>
      <c r="L4" t="s">
        <v>31</v>
      </c>
      <c r="M4">
        <v>11.230173271819501</v>
      </c>
      <c r="N4" s="3">
        <v>0.9</v>
      </c>
    </row>
    <row r="5" spans="1:26" x14ac:dyDescent="0.35">
      <c r="A5" t="s">
        <v>37</v>
      </c>
      <c r="B5" s="3">
        <v>0.92</v>
      </c>
      <c r="C5" s="3">
        <v>0.85</v>
      </c>
      <c r="D5" s="3">
        <v>0.86</v>
      </c>
      <c r="E5" t="s">
        <v>49</v>
      </c>
      <c r="K5" s="2">
        <v>44627</v>
      </c>
      <c r="L5" t="s">
        <v>32</v>
      </c>
      <c r="M5">
        <v>12.730207818652881</v>
      </c>
      <c r="N5" s="3">
        <v>0.92</v>
      </c>
    </row>
    <row r="6" spans="1:26" x14ac:dyDescent="0.35">
      <c r="A6" t="s">
        <v>48</v>
      </c>
      <c r="B6" s="3">
        <v>0.97</v>
      </c>
      <c r="C6" s="3">
        <v>0.89</v>
      </c>
      <c r="D6" s="3">
        <v>0.94</v>
      </c>
      <c r="E6" t="s">
        <v>47</v>
      </c>
      <c r="T6" t="s">
        <v>75</v>
      </c>
      <c r="U6" s="5" t="s">
        <v>35</v>
      </c>
      <c r="V6" s="5" t="s">
        <v>34</v>
      </c>
    </row>
    <row r="7" spans="1:26" x14ac:dyDescent="0.35">
      <c r="A7" t="s">
        <v>46</v>
      </c>
      <c r="B7" s="3">
        <v>0.98</v>
      </c>
      <c r="C7" s="3">
        <v>0.82</v>
      </c>
      <c r="D7" s="3">
        <v>0.86</v>
      </c>
      <c r="E7" t="s">
        <v>45</v>
      </c>
      <c r="U7" t="s">
        <v>36</v>
      </c>
      <c r="V7" t="s">
        <v>54</v>
      </c>
      <c r="X7">
        <f>M5*V8+M11*U8</f>
        <v>6.9137557053056797</v>
      </c>
      <c r="Y7">
        <f>SUM(X7:X8)</f>
        <v>7.7837557053056798</v>
      </c>
    </row>
    <row r="8" spans="1:26" x14ac:dyDescent="0.35">
      <c r="A8" t="s">
        <v>36</v>
      </c>
      <c r="B8" s="3">
        <v>0.97</v>
      </c>
      <c r="C8" s="3">
        <v>0.87</v>
      </c>
      <c r="D8" s="3">
        <v>0.88</v>
      </c>
      <c r="E8" t="s">
        <v>44</v>
      </c>
      <c r="K8" s="1" t="s">
        <v>18</v>
      </c>
      <c r="L8" s="1" t="s">
        <v>19</v>
      </c>
      <c r="M8" s="1" t="s">
        <v>20</v>
      </c>
      <c r="N8" s="1" t="s">
        <v>80</v>
      </c>
      <c r="O8" s="8" t="s">
        <v>77</v>
      </c>
      <c r="P8" s="5"/>
      <c r="Q8" s="5"/>
      <c r="R8" s="5"/>
      <c r="S8" s="5"/>
      <c r="U8">
        <v>1</v>
      </c>
      <c r="V8">
        <v>0</v>
      </c>
      <c r="W8">
        <f>SUM(U8:V8)</f>
        <v>1</v>
      </c>
      <c r="X8">
        <f>N4*V8+N10*U8</f>
        <v>0.87</v>
      </c>
    </row>
    <row r="9" spans="1:26" x14ac:dyDescent="0.35">
      <c r="A9" t="s">
        <v>43</v>
      </c>
      <c r="B9" s="3">
        <v>0.95</v>
      </c>
      <c r="C9" s="3">
        <v>0.81</v>
      </c>
      <c r="D9" s="3">
        <v>0.83</v>
      </c>
      <c r="E9" t="s">
        <v>42</v>
      </c>
      <c r="K9" s="2">
        <v>44625</v>
      </c>
      <c r="L9" t="s">
        <v>30</v>
      </c>
      <c r="M9">
        <v>10</v>
      </c>
      <c r="N9" s="3">
        <v>0.9</v>
      </c>
      <c r="O9">
        <f>M9/(M9+M3)</f>
        <v>0.2</v>
      </c>
      <c r="P9">
        <f>N9/(N9+N3)</f>
        <v>0.48648648648648646</v>
      </c>
      <c r="Q9">
        <f>(O9*P9)^(1/2)</f>
        <v>0.3119251469460218</v>
      </c>
      <c r="R9">
        <f>(O9*P9*P9*P9)^(1/4)</f>
        <v>0.38954764635991723</v>
      </c>
      <c r="S9">
        <f>(O9*O9*O9*P9)^(1/4)</f>
        <v>0.24976995293510459</v>
      </c>
    </row>
    <row r="10" spans="1:26" x14ac:dyDescent="0.35">
      <c r="A10" t="s">
        <v>41</v>
      </c>
      <c r="B10" s="3">
        <v>0.96</v>
      </c>
      <c r="C10" s="3">
        <v>0.85</v>
      </c>
      <c r="D10" s="3">
        <v>0.87</v>
      </c>
      <c r="E10" t="s">
        <v>40</v>
      </c>
      <c r="K10" s="2">
        <v>44625</v>
      </c>
      <c r="L10" t="s">
        <v>31</v>
      </c>
      <c r="M10">
        <v>7.2146629383516014</v>
      </c>
      <c r="N10" s="3">
        <v>0.87</v>
      </c>
    </row>
    <row r="11" spans="1:26" x14ac:dyDescent="0.35">
      <c r="A11" t="s">
        <v>39</v>
      </c>
      <c r="B11" s="3">
        <v>0.92</v>
      </c>
      <c r="C11" s="3">
        <v>0.92</v>
      </c>
      <c r="D11" s="3">
        <v>0.92</v>
      </c>
      <c r="E11" t="s">
        <v>38</v>
      </c>
      <c r="K11" s="2">
        <v>44630</v>
      </c>
      <c r="L11" t="s">
        <v>32</v>
      </c>
      <c r="M11">
        <v>6.9137557053056797</v>
      </c>
      <c r="N11" s="3">
        <v>0.88</v>
      </c>
      <c r="T11" t="s">
        <v>76</v>
      </c>
      <c r="U11" s="5" t="s">
        <v>35</v>
      </c>
      <c r="V11" s="5" t="s">
        <v>34</v>
      </c>
    </row>
    <row r="12" spans="1:26" ht="14" customHeight="1" x14ac:dyDescent="0.35">
      <c r="U12" t="s">
        <v>36</v>
      </c>
      <c r="V12" t="s">
        <v>54</v>
      </c>
      <c r="X12" t="e">
        <f>M10*V13+M24*U13</f>
        <v>#VALUE!</v>
      </c>
      <c r="Y12" t="e">
        <f>SUM(X12:X13)</f>
        <v>#VALUE!</v>
      </c>
    </row>
    <row r="13" spans="1:26" x14ac:dyDescent="0.35">
      <c r="B13" t="s">
        <v>37</v>
      </c>
      <c r="C13" t="s">
        <v>36</v>
      </c>
      <c r="U13">
        <v>1</v>
      </c>
      <c r="V13">
        <v>0</v>
      </c>
      <c r="W13">
        <f>SUM(U13:V13)</f>
        <v>1</v>
      </c>
      <c r="X13" t="e">
        <f>N9*V13+#REF!*U13</f>
        <v>#REF!</v>
      </c>
    </row>
    <row r="14" spans="1:26" x14ac:dyDescent="0.35">
      <c r="B14" t="s">
        <v>35</v>
      </c>
      <c r="C14" t="s">
        <v>34</v>
      </c>
      <c r="K14" s="1" t="s">
        <v>12</v>
      </c>
      <c r="L14" s="1" t="s">
        <v>13</v>
      </c>
      <c r="M14" s="1" t="s">
        <v>14</v>
      </c>
      <c r="N14" s="1" t="s">
        <v>81</v>
      </c>
      <c r="O14" s="1" t="s">
        <v>77</v>
      </c>
    </row>
    <row r="15" spans="1:26" x14ac:dyDescent="0.35">
      <c r="B15">
        <v>0.3</v>
      </c>
      <c r="C15">
        <v>0.7</v>
      </c>
      <c r="K15" s="2">
        <v>44624</v>
      </c>
      <c r="L15" t="s">
        <v>30</v>
      </c>
      <c r="M15">
        <v>1.5245830926827519</v>
      </c>
    </row>
    <row r="16" spans="1:26" x14ac:dyDescent="0.35">
      <c r="A16" t="s">
        <v>33</v>
      </c>
      <c r="B16">
        <f>B2*B15+B3*C15</f>
        <v>0.95699999999999985</v>
      </c>
      <c r="K16" s="2">
        <v>44630</v>
      </c>
      <c r="L16" t="s">
        <v>31</v>
      </c>
      <c r="M16">
        <v>5.5697656533646889</v>
      </c>
      <c r="Z16">
        <f>IF(AND(W18=W21,X18=X21),0,1)</f>
        <v>1</v>
      </c>
    </row>
    <row r="17" spans="1:24" x14ac:dyDescent="0.35">
      <c r="K17" s="2">
        <v>44630</v>
      </c>
      <c r="L17" t="s">
        <v>32</v>
      </c>
      <c r="M17">
        <v>13.43206052619548</v>
      </c>
      <c r="U17" t="s">
        <v>36</v>
      </c>
      <c r="V17" t="s">
        <v>54</v>
      </c>
      <c r="W17" t="s">
        <v>68</v>
      </c>
      <c r="X17" t="s">
        <v>69</v>
      </c>
    </row>
    <row r="18" spans="1:24" x14ac:dyDescent="0.35">
      <c r="U18">
        <v>0</v>
      </c>
      <c r="V18">
        <v>1</v>
      </c>
      <c r="W18" s="7">
        <v>1</v>
      </c>
      <c r="X18" s="6">
        <v>5</v>
      </c>
    </row>
    <row r="19" spans="1:24" x14ac:dyDescent="0.35">
      <c r="A19" t="s">
        <v>33</v>
      </c>
      <c r="B19" s="3">
        <v>0.85</v>
      </c>
      <c r="C19">
        <v>0.5</v>
      </c>
      <c r="D19">
        <f>B19*C19</f>
        <v>0.42499999999999999</v>
      </c>
      <c r="U19">
        <v>0.5</v>
      </c>
      <c r="V19">
        <v>0.5</v>
      </c>
      <c r="W19">
        <v>2</v>
      </c>
      <c r="X19">
        <v>4</v>
      </c>
    </row>
    <row r="20" spans="1:24" x14ac:dyDescent="0.35">
      <c r="B20" s="3">
        <v>0.67</v>
      </c>
      <c r="C20">
        <v>0.5</v>
      </c>
      <c r="D20">
        <f>B20*C20</f>
        <v>0.33500000000000002</v>
      </c>
      <c r="U20">
        <v>1</v>
      </c>
      <c r="V20">
        <v>0</v>
      </c>
      <c r="W20" s="6">
        <v>3</v>
      </c>
      <c r="X20">
        <v>3</v>
      </c>
    </row>
    <row r="21" spans="1:24" x14ac:dyDescent="0.35">
      <c r="B21" s="3">
        <v>0.56000000000000005</v>
      </c>
      <c r="N21" s="1" t="s">
        <v>84</v>
      </c>
      <c r="O21" s="1" t="s">
        <v>85</v>
      </c>
      <c r="P21" s="1" t="s">
        <v>87</v>
      </c>
      <c r="Q21" s="1" t="s">
        <v>86</v>
      </c>
      <c r="W21">
        <f>MAX(W18:W20)</f>
        <v>3</v>
      </c>
      <c r="X21">
        <f>MAX(X18:X20)</f>
        <v>5</v>
      </c>
    </row>
    <row r="22" spans="1:24" x14ac:dyDescent="0.35">
      <c r="B22" s="3">
        <v>0.37</v>
      </c>
      <c r="J22" t="s">
        <v>60</v>
      </c>
      <c r="K22" t="s">
        <v>63</v>
      </c>
      <c r="L22" t="s">
        <v>72</v>
      </c>
      <c r="M22" t="s">
        <v>70</v>
      </c>
      <c r="N22">
        <f>R3/(R3+R9)</f>
        <v>0.59559017105774348</v>
      </c>
      <c r="O22">
        <f>R9/(R9+R3)</f>
        <v>0.40440982894225647</v>
      </c>
      <c r="P22">
        <f>N22*M3+O22*M9</f>
        <v>27.867705131732304</v>
      </c>
      <c r="Q22">
        <f>N22*N3+O22*N9</f>
        <v>0.92977950855288705</v>
      </c>
      <c r="T22" t="s">
        <v>67</v>
      </c>
    </row>
    <row r="23" spans="1:24" x14ac:dyDescent="0.35">
      <c r="B23" s="3">
        <v>0.3</v>
      </c>
      <c r="J23" t="s">
        <v>61</v>
      </c>
      <c r="K23" t="s">
        <v>64</v>
      </c>
      <c r="L23" t="s">
        <v>66</v>
      </c>
      <c r="N23">
        <f>Q3/(Q3+Q9)</f>
        <v>0.67264682727907144</v>
      </c>
      <c r="O23">
        <f>Q9/(Q9+Q3)</f>
        <v>0.32735317272092862</v>
      </c>
      <c r="P23">
        <f>N23*M3+O23*M9</f>
        <v>30.179404818372142</v>
      </c>
      <c r="Q23">
        <f>N23*N3+O23*N9</f>
        <v>0.93363234136395357</v>
      </c>
    </row>
    <row r="24" spans="1:24" x14ac:dyDescent="0.35">
      <c r="B24" s="3">
        <v>0.47</v>
      </c>
      <c r="J24" t="s">
        <v>62</v>
      </c>
      <c r="K24" t="s">
        <v>65</v>
      </c>
      <c r="L24" t="s">
        <v>73</v>
      </c>
      <c r="M24" t="s">
        <v>71</v>
      </c>
      <c r="N24">
        <f>S3/(S3+S9)</f>
        <v>0.74139611786972082</v>
      </c>
      <c r="O24">
        <f>S9/(S9+S3)</f>
        <v>0.25860388213027918</v>
      </c>
      <c r="P24">
        <f>N24*M3+O24*M9</f>
        <v>32.241883536091628</v>
      </c>
      <c r="Q24">
        <f>N24*N3+O24*N9</f>
        <v>0.93706980589348599</v>
      </c>
    </row>
    <row r="25" spans="1:24" x14ac:dyDescent="0.35">
      <c r="B25" s="3">
        <v>0.75</v>
      </c>
    </row>
    <row r="26" spans="1:24" x14ac:dyDescent="0.35">
      <c r="B26" s="3">
        <v>0.69</v>
      </c>
    </row>
    <row r="27" spans="1:24" x14ac:dyDescent="0.35">
      <c r="B27" s="3">
        <v>0.42</v>
      </c>
    </row>
    <row r="28" spans="1:24" x14ac:dyDescent="0.35">
      <c r="B28" s="3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0A81-251E-45BE-A701-C14D85C8F307}">
  <dimension ref="A1:AI46"/>
  <sheetViews>
    <sheetView zoomScale="145" zoomScaleNormal="145" workbookViewId="0">
      <selection activeCell="A9" sqref="A9"/>
    </sheetView>
  </sheetViews>
  <sheetFormatPr defaultRowHeight="14.5" x14ac:dyDescent="0.35"/>
  <cols>
    <col min="2" max="2" width="17.26953125" customWidth="1"/>
    <col min="3" max="4" width="18.453125" customWidth="1"/>
    <col min="5" max="5" width="10.08984375" customWidth="1"/>
    <col min="11" max="11" width="22.26953125" customWidth="1"/>
    <col min="12" max="12" width="25" customWidth="1"/>
    <col min="13" max="13" width="14.90625" customWidth="1"/>
    <col min="14" max="14" width="14.08984375" customWidth="1"/>
    <col min="15" max="15" width="11.08984375" customWidth="1"/>
    <col min="16" max="16" width="10" customWidth="1"/>
    <col min="17" max="19" width="12.453125" customWidth="1"/>
    <col min="24" max="24" width="11.1796875" bestFit="1" customWidth="1"/>
    <col min="29" max="29" width="13.08984375" customWidth="1"/>
    <col min="31" max="31" width="13.6328125" customWidth="1"/>
  </cols>
  <sheetData>
    <row r="1" spans="1:35" x14ac:dyDescent="0.35">
      <c r="A1" t="s">
        <v>59</v>
      </c>
      <c r="B1" t="s">
        <v>58</v>
      </c>
      <c r="C1" t="s">
        <v>57</v>
      </c>
      <c r="D1" t="s">
        <v>56</v>
      </c>
      <c r="E1" t="s">
        <v>55</v>
      </c>
      <c r="F1" t="s">
        <v>74</v>
      </c>
      <c r="G1" t="s">
        <v>75</v>
      </c>
      <c r="H1" t="s">
        <v>76</v>
      </c>
      <c r="T1" t="s">
        <v>74</v>
      </c>
      <c r="U1" s="5" t="s">
        <v>35</v>
      </c>
      <c r="V1" s="5" t="s">
        <v>34</v>
      </c>
      <c r="AC1" t="s">
        <v>58</v>
      </c>
      <c r="AE1" t="s">
        <v>36</v>
      </c>
      <c r="AF1" t="s">
        <v>54</v>
      </c>
      <c r="AG1" t="s">
        <v>48</v>
      </c>
      <c r="AH1" t="s">
        <v>82</v>
      </c>
      <c r="AI1" t="s">
        <v>83</v>
      </c>
    </row>
    <row r="2" spans="1:35" x14ac:dyDescent="0.35">
      <c r="A2" s="12" t="s">
        <v>54</v>
      </c>
      <c r="B2" s="3">
        <v>0.82</v>
      </c>
      <c r="C2" s="3">
        <v>0.67</v>
      </c>
      <c r="D2" s="3">
        <v>0.6</v>
      </c>
      <c r="E2" s="4" t="s">
        <v>53</v>
      </c>
      <c r="F2">
        <v>-0.28499660154911449</v>
      </c>
      <c r="G2">
        <v>6.2301732718195</v>
      </c>
      <c r="H2">
        <v>9.7302078186529002</v>
      </c>
      <c r="K2" s="1" t="s">
        <v>3</v>
      </c>
      <c r="L2" s="1" t="s">
        <v>4</v>
      </c>
      <c r="M2" s="1" t="s">
        <v>5</v>
      </c>
      <c r="N2" s="1" t="s">
        <v>79</v>
      </c>
      <c r="O2" s="8" t="s">
        <v>77</v>
      </c>
      <c r="P2" s="5" t="s">
        <v>78</v>
      </c>
      <c r="Q2" s="5" t="s">
        <v>61</v>
      </c>
      <c r="R2" s="5" t="s">
        <v>60</v>
      </c>
      <c r="S2" s="5" t="s">
        <v>62</v>
      </c>
      <c r="U2" t="s">
        <v>36</v>
      </c>
      <c r="V2" t="s">
        <v>54</v>
      </c>
      <c r="W2" t="s">
        <v>48</v>
      </c>
      <c r="Z2">
        <f>M3*V3+M9*U3+W3*M15</f>
        <v>-5.0897623426227057E-2</v>
      </c>
      <c r="AA2">
        <f>Z2+Z3</f>
        <v>0.73910237657377298</v>
      </c>
      <c r="AC2" t="s">
        <v>60</v>
      </c>
      <c r="AD2" s="3" t="s">
        <v>89</v>
      </c>
      <c r="AE2">
        <v>0.8222222222222223</v>
      </c>
      <c r="AF2">
        <v>0</v>
      </c>
      <c r="AG2">
        <v>0.1777777777777777</v>
      </c>
      <c r="AH2">
        <v>2.0972938558102672</v>
      </c>
      <c r="AI2">
        <v>0.84666666666666668</v>
      </c>
    </row>
    <row r="3" spans="1:35" x14ac:dyDescent="0.35">
      <c r="A3" t="s">
        <v>52</v>
      </c>
      <c r="B3" s="3">
        <v>0.73</v>
      </c>
      <c r="C3" s="3">
        <v>0.45</v>
      </c>
      <c r="D3" s="3">
        <v>0.39</v>
      </c>
      <c r="E3" t="s">
        <v>51</v>
      </c>
      <c r="F3">
        <f>-0.324752369640424</f>
        <v>-0.32475236964042398</v>
      </c>
      <c r="G3">
        <v>11.144284199941961</v>
      </c>
      <c r="H3">
        <v>16.919356741005899</v>
      </c>
      <c r="K3" s="2">
        <v>44630</v>
      </c>
      <c r="L3" t="s">
        <v>30</v>
      </c>
      <c r="M3">
        <v>-0.28499660154911449</v>
      </c>
      <c r="N3" s="3">
        <v>0.82</v>
      </c>
      <c r="O3">
        <f>M3/(M9+M3+M15)</f>
        <v>-0.23975710490061133</v>
      </c>
      <c r="P3" s="3">
        <f>N3/(N9+N3+N15)</f>
        <v>0.3644444444444444</v>
      </c>
      <c r="Q3">
        <f>(O3*P3)</f>
        <v>-8.7378144897111681E-2</v>
      </c>
      <c r="R3">
        <f>(O3)*(P3^5)</f>
        <v>-1.5414454394212444E-3</v>
      </c>
      <c r="S3">
        <f>(O3^5)*(P3)</f>
        <v>-2.8872790743041983E-4</v>
      </c>
      <c r="U3">
        <v>1</v>
      </c>
      <c r="V3">
        <v>0</v>
      </c>
      <c r="W3">
        <v>0</v>
      </c>
      <c r="X3">
        <f>SUM(U3:W3)</f>
        <v>1</v>
      </c>
      <c r="Z3">
        <f>N3*V3+N9*U3+W3*N15</f>
        <v>0.79</v>
      </c>
      <c r="AC3" t="s">
        <v>61</v>
      </c>
      <c r="AD3" s="3" t="s">
        <v>90</v>
      </c>
      <c r="AE3">
        <v>0.8222222222222223</v>
      </c>
      <c r="AF3">
        <v>0</v>
      </c>
      <c r="AG3">
        <v>0.1777777777777777</v>
      </c>
      <c r="AH3">
        <v>2.0972938558102672</v>
      </c>
      <c r="AI3">
        <v>0.84666666666666668</v>
      </c>
    </row>
    <row r="4" spans="1:35" x14ac:dyDescent="0.35">
      <c r="A4" t="s">
        <v>50</v>
      </c>
      <c r="B4" s="3">
        <v>0.67</v>
      </c>
      <c r="C4" s="3">
        <v>0.65</v>
      </c>
      <c r="D4" s="3">
        <v>0.68</v>
      </c>
      <c r="E4" t="s">
        <v>50</v>
      </c>
      <c r="F4" s="4">
        <v>0.11555011879351711</v>
      </c>
      <c r="G4">
        <v>7.6672543889220002</v>
      </c>
      <c r="H4">
        <v>17.5776909771979</v>
      </c>
      <c r="K4" s="2">
        <v>44630</v>
      </c>
      <c r="L4" t="s">
        <v>31</v>
      </c>
      <c r="M4">
        <v>6.2301732718195</v>
      </c>
      <c r="N4" s="3">
        <f>AVERAGE(B2,D2)</f>
        <v>0.71</v>
      </c>
      <c r="O4">
        <f t="shared" ref="O4:O5" si="0">M4/(M10+M4+M16)</f>
        <v>0.23948755028045404</v>
      </c>
      <c r="P4" s="3">
        <f t="shared" ref="P4:P5" si="1">N4/(N10+N4+N16)</f>
        <v>0.39444444444444443</v>
      </c>
      <c r="Q4">
        <f t="shared" ref="Q4:Q5" si="2">(O4*P4)</f>
        <v>9.4464533721734648E-2</v>
      </c>
      <c r="R4">
        <f t="shared" ref="R4:R5" si="3">(O4)*(P4^5)</f>
        <v>2.2867156271437882E-3</v>
      </c>
      <c r="S4">
        <f t="shared" ref="S4:S5" si="4">(O4^5)*(P4)</f>
        <v>3.1074242577094929E-4</v>
      </c>
      <c r="Z4" s="10">
        <f>AVERAGE(N3,N9,N15)</f>
        <v>0.75</v>
      </c>
      <c r="AC4" t="s">
        <v>62</v>
      </c>
      <c r="AD4" t="s">
        <v>91</v>
      </c>
      <c r="AE4">
        <v>1</v>
      </c>
      <c r="AF4">
        <v>0</v>
      </c>
      <c r="AG4">
        <v>0</v>
      </c>
      <c r="AH4">
        <v>2.22112321</v>
      </c>
      <c r="AI4">
        <v>0.82</v>
      </c>
    </row>
    <row r="5" spans="1:35" x14ac:dyDescent="0.35">
      <c r="A5" t="s">
        <v>37</v>
      </c>
      <c r="B5" s="3">
        <v>0.86</v>
      </c>
      <c r="C5" s="3">
        <v>0.59</v>
      </c>
      <c r="D5" s="3">
        <v>0.52</v>
      </c>
      <c r="E5" t="s">
        <v>49</v>
      </c>
      <c r="F5" s="4">
        <v>2.2163819563717491</v>
      </c>
      <c r="G5">
        <v>3.826603416951468</v>
      </c>
      <c r="H5">
        <v>12.8565144083899</v>
      </c>
      <c r="K5" s="2">
        <v>44627</v>
      </c>
      <c r="L5" t="s">
        <v>32</v>
      </c>
      <c r="M5">
        <v>9.7302078186529002</v>
      </c>
      <c r="N5" s="3">
        <f>AVERAGE(C2,D2)</f>
        <v>0.63500000000000001</v>
      </c>
      <c r="O5">
        <f t="shared" si="0"/>
        <v>0.24900710999062228</v>
      </c>
      <c r="P5" s="3">
        <f t="shared" si="1"/>
        <v>0.39563862928348903</v>
      </c>
      <c r="Q5">
        <f t="shared" si="2"/>
        <v>9.8516831678532785E-2</v>
      </c>
      <c r="R5">
        <f t="shared" si="3"/>
        <v>2.4138217186915772E-3</v>
      </c>
      <c r="S5">
        <f t="shared" si="4"/>
        <v>3.7875417412821502E-4</v>
      </c>
    </row>
    <row r="6" spans="1:35" x14ac:dyDescent="0.35">
      <c r="A6" s="12" t="s">
        <v>48</v>
      </c>
      <c r="B6" s="3">
        <v>0.64</v>
      </c>
      <c r="C6" s="3">
        <v>0.55000000000000004</v>
      </c>
      <c r="D6" s="3">
        <v>0.3</v>
      </c>
      <c r="E6" t="s">
        <v>47</v>
      </c>
      <c r="F6" s="4">
        <v>1.5245830926827519</v>
      </c>
      <c r="G6">
        <v>14.5697656533646</v>
      </c>
      <c r="H6">
        <v>19.4320605261955</v>
      </c>
      <c r="P6" s="3"/>
      <c r="T6" t="s">
        <v>75</v>
      </c>
      <c r="U6" s="5" t="s">
        <v>35</v>
      </c>
      <c r="V6" s="5" t="s">
        <v>34</v>
      </c>
    </row>
    <row r="7" spans="1:35" x14ac:dyDescent="0.35">
      <c r="A7" t="s">
        <v>46</v>
      </c>
      <c r="B7" s="3">
        <v>0.75</v>
      </c>
      <c r="C7" s="3">
        <v>0.63</v>
      </c>
      <c r="D7" s="3">
        <v>0.54</v>
      </c>
      <c r="E7" t="s">
        <v>45</v>
      </c>
      <c r="F7" s="4">
        <v>0.13588298782047931</v>
      </c>
      <c r="G7">
        <v>14.17258362105032</v>
      </c>
      <c r="H7">
        <v>17.8490743243417</v>
      </c>
      <c r="P7" s="3"/>
      <c r="U7" t="s">
        <v>36</v>
      </c>
      <c r="V7" t="s">
        <v>54</v>
      </c>
      <c r="W7" t="s">
        <v>48</v>
      </c>
      <c r="Y7">
        <f>M4*V8+M10*U8+M16*W8</f>
        <v>6.2301732718195</v>
      </c>
      <c r="Z7">
        <f>SUM(Y7:Y8)</f>
        <v>6.9401732718194999</v>
      </c>
      <c r="AC7" t="s">
        <v>58</v>
      </c>
      <c r="AE7" t="s">
        <v>36</v>
      </c>
      <c r="AF7" t="s">
        <v>54</v>
      </c>
      <c r="AG7" t="s">
        <v>48</v>
      </c>
      <c r="AH7" t="s">
        <v>82</v>
      </c>
      <c r="AI7" t="s">
        <v>83</v>
      </c>
    </row>
    <row r="8" spans="1:35" x14ac:dyDescent="0.35">
      <c r="A8" s="12" t="s">
        <v>36</v>
      </c>
      <c r="B8" s="3">
        <v>0.79</v>
      </c>
      <c r="C8" s="3">
        <v>0.64</v>
      </c>
      <c r="D8" s="3">
        <v>0.45</v>
      </c>
      <c r="E8" t="s">
        <v>44</v>
      </c>
      <c r="F8">
        <v>-5.0897623426227057E-2</v>
      </c>
      <c r="G8">
        <v>5.2146629383515997</v>
      </c>
      <c r="H8">
        <v>9.9137557053056007</v>
      </c>
      <c r="K8" s="1" t="s">
        <v>18</v>
      </c>
      <c r="L8" s="1" t="s">
        <v>19</v>
      </c>
      <c r="M8" s="1" t="s">
        <v>20</v>
      </c>
      <c r="N8" s="1" t="s">
        <v>80</v>
      </c>
      <c r="O8" s="8" t="s">
        <v>77</v>
      </c>
      <c r="P8" s="9"/>
      <c r="Q8" s="5"/>
      <c r="R8" s="5"/>
      <c r="S8" s="5"/>
      <c r="U8">
        <v>0</v>
      </c>
      <c r="V8">
        <v>1</v>
      </c>
      <c r="W8">
        <v>0</v>
      </c>
      <c r="X8">
        <f>SUM(U8:W8)</f>
        <v>1</v>
      </c>
      <c r="Y8">
        <f>N4*V8+N10*U8+W8*N16</f>
        <v>0.71</v>
      </c>
      <c r="AC8" t="s">
        <v>60</v>
      </c>
      <c r="AD8" s="3" t="s">
        <v>89</v>
      </c>
      <c r="AE8">
        <v>0</v>
      </c>
      <c r="AF8">
        <v>1</v>
      </c>
      <c r="AG8">
        <v>0</v>
      </c>
      <c r="AH8" s="4">
        <v>11.230173271819501</v>
      </c>
      <c r="AI8">
        <v>0.9</v>
      </c>
    </row>
    <row r="9" spans="1:35" x14ac:dyDescent="0.35">
      <c r="A9" t="s">
        <v>43</v>
      </c>
      <c r="B9" s="3">
        <v>0.72</v>
      </c>
      <c r="C9" s="3">
        <v>0.58000000000000007</v>
      </c>
      <c r="D9" s="3">
        <v>0.33</v>
      </c>
      <c r="E9" t="s">
        <v>42</v>
      </c>
      <c r="F9" s="4">
        <v>1.1440753993183339</v>
      </c>
      <c r="G9">
        <v>12.663273945381199</v>
      </c>
      <c r="H9">
        <v>14.602395873139599</v>
      </c>
      <c r="K9" s="2">
        <v>44625</v>
      </c>
      <c r="L9" t="s">
        <v>30</v>
      </c>
      <c r="M9">
        <v>-5.0897623426227057E-2</v>
      </c>
      <c r="N9" s="3">
        <v>0.79</v>
      </c>
      <c r="O9">
        <f>M9/(M9+M3+M15)</f>
        <v>-4.2818288964371162E-2</v>
      </c>
      <c r="P9" s="3">
        <f>N9/(N9+N3+N15)</f>
        <v>0.35111111111111115</v>
      </c>
      <c r="Q9">
        <f>(O9*P9)</f>
        <v>-1.5033977014156987E-2</v>
      </c>
      <c r="R9">
        <f>(O9)*(P9^5)</f>
        <v>-2.2848209624769025E-4</v>
      </c>
      <c r="S9">
        <f>(O9^5)*(P9)</f>
        <v>-5.053486581001268E-8</v>
      </c>
      <c r="Y9" s="11">
        <f>AVERAGE(N4,N10,N16)</f>
        <v>0.6</v>
      </c>
      <c r="AC9" t="s">
        <v>61</v>
      </c>
      <c r="AD9" s="3" t="s">
        <v>90</v>
      </c>
      <c r="AE9">
        <v>0</v>
      </c>
      <c r="AF9">
        <v>1</v>
      </c>
      <c r="AG9">
        <v>0</v>
      </c>
      <c r="AH9">
        <v>11.230173271819501</v>
      </c>
      <c r="AI9">
        <v>0.9</v>
      </c>
    </row>
    <row r="10" spans="1:35" x14ac:dyDescent="0.35">
      <c r="A10" t="s">
        <v>41</v>
      </c>
      <c r="B10" s="3">
        <v>0.73</v>
      </c>
      <c r="C10" s="3">
        <v>0.62</v>
      </c>
      <c r="D10" s="3">
        <v>0.56000000000000005</v>
      </c>
      <c r="E10" t="s">
        <v>40</v>
      </c>
      <c r="F10" s="4">
        <v>3.589838844347804</v>
      </c>
      <c r="G10">
        <v>15.994491482622699</v>
      </c>
      <c r="H10">
        <v>22.400020415308202</v>
      </c>
      <c r="K10" s="2">
        <v>44625</v>
      </c>
      <c r="L10" t="s">
        <v>31</v>
      </c>
      <c r="M10">
        <v>5.2146629383515997</v>
      </c>
      <c r="N10" s="3">
        <f>AVERAGE(B8,D8)</f>
        <v>0.62</v>
      </c>
      <c r="O10">
        <f t="shared" ref="O10:P10" si="5">M10/(M10+M4+M16)</f>
        <v>0.20045138363854489</v>
      </c>
      <c r="P10" s="3">
        <f t="shared" si="5"/>
        <v>0.34444444444444444</v>
      </c>
      <c r="Q10">
        <f t="shared" ref="Q10:Q11" si="6">(O10*P10)</f>
        <v>6.904436547549879E-2</v>
      </c>
      <c r="R10">
        <f t="shared" ref="R10:R11" si="7">(O10)*(P10^5)</f>
        <v>9.7186284786310187E-4</v>
      </c>
      <c r="S10">
        <f t="shared" ref="S10:S11" si="8">(O10^5)*(P10)</f>
        <v>1.1147166196756364E-4</v>
      </c>
      <c r="AC10" t="s">
        <v>62</v>
      </c>
      <c r="AD10" t="s">
        <v>91</v>
      </c>
      <c r="AE10">
        <v>0.4444444444444432</v>
      </c>
      <c r="AF10">
        <v>0.5555555555555568</v>
      </c>
      <c r="AG10">
        <v>0</v>
      </c>
      <c r="AH10">
        <v>9.4455020125004392</v>
      </c>
      <c r="AI10" s="4">
        <v>0.88666666666666671</v>
      </c>
    </row>
    <row r="11" spans="1:35" x14ac:dyDescent="0.35">
      <c r="A11" t="s">
        <v>39</v>
      </c>
      <c r="B11" s="3">
        <v>0.69</v>
      </c>
      <c r="C11" s="3">
        <v>0.63</v>
      </c>
      <c r="D11" s="3">
        <v>0.61</v>
      </c>
      <c r="E11" t="s">
        <v>38</v>
      </c>
      <c r="F11">
        <v>-0.32456239394378361</v>
      </c>
      <c r="G11">
        <v>5.21692</v>
      </c>
      <c r="H11">
        <v>12.288411208477999</v>
      </c>
      <c r="K11" s="2">
        <v>44630</v>
      </c>
      <c r="L11" t="s">
        <v>32</v>
      </c>
      <c r="M11">
        <v>9.9137557053056007</v>
      </c>
      <c r="N11" s="3">
        <f>AVERAGE(C8,D8)</f>
        <v>0.54500000000000004</v>
      </c>
      <c r="O11">
        <f t="shared" ref="O11:P11" si="9">M11/(M11+M5+M17)</f>
        <v>0.25370430964474056</v>
      </c>
      <c r="P11" s="3">
        <f t="shared" si="9"/>
        <v>0.33956386292834889</v>
      </c>
      <c r="Q11">
        <f t="shared" si="6"/>
        <v>8.6148815424538061E-2</v>
      </c>
      <c r="R11">
        <f t="shared" si="7"/>
        <v>1.1453419619309941E-3</v>
      </c>
      <c r="S11">
        <f t="shared" si="8"/>
        <v>3.5691162078383727E-4</v>
      </c>
      <c r="T11" t="s">
        <v>76</v>
      </c>
      <c r="U11" s="5" t="s">
        <v>35</v>
      </c>
      <c r="V11" s="5" t="s">
        <v>34</v>
      </c>
    </row>
    <row r="12" spans="1:35" ht="14" customHeight="1" x14ac:dyDescent="0.35">
      <c r="P12" s="3"/>
      <c r="U12" t="s">
        <v>36</v>
      </c>
      <c r="V12" t="s">
        <v>54</v>
      </c>
      <c r="X12" t="e">
        <f>M10*V13+M24*U13</f>
        <v>#VALUE!</v>
      </c>
      <c r="Y12" t="e">
        <f>SUM(X12:X13)</f>
        <v>#VALUE!</v>
      </c>
    </row>
    <row r="13" spans="1:35" x14ac:dyDescent="0.35">
      <c r="B13" t="s">
        <v>37</v>
      </c>
      <c r="C13" t="s">
        <v>36</v>
      </c>
      <c r="P13" s="3"/>
      <c r="U13">
        <v>1</v>
      </c>
      <c r="V13">
        <v>0</v>
      </c>
      <c r="W13">
        <f>SUM(U13:V13)</f>
        <v>1</v>
      </c>
      <c r="X13" t="e">
        <f>N9*V13+#REF!*U13</f>
        <v>#REF!</v>
      </c>
    </row>
    <row r="14" spans="1:35" x14ac:dyDescent="0.35">
      <c r="B14" t="s">
        <v>35</v>
      </c>
      <c r="C14" t="s">
        <v>34</v>
      </c>
      <c r="K14" s="1" t="s">
        <v>12</v>
      </c>
      <c r="L14" s="1" t="s">
        <v>13</v>
      </c>
      <c r="M14" s="1" t="s">
        <v>14</v>
      </c>
      <c r="N14" s="1" t="s">
        <v>81</v>
      </c>
      <c r="O14" s="1" t="s">
        <v>77</v>
      </c>
      <c r="P14" s="3"/>
    </row>
    <row r="15" spans="1:35" x14ac:dyDescent="0.35">
      <c r="B15">
        <v>0.3</v>
      </c>
      <c r="C15">
        <v>0.7</v>
      </c>
      <c r="K15" s="2">
        <v>44624</v>
      </c>
      <c r="L15" t="s">
        <v>30</v>
      </c>
      <c r="M15" s="4">
        <v>1.5245830926827519</v>
      </c>
      <c r="N15" s="3">
        <v>0.64</v>
      </c>
      <c r="O15">
        <f>M15/(M15+M9+M3)</f>
        <v>1.2825753938649826</v>
      </c>
      <c r="P15" s="3">
        <f>N15/(N15+N9+N3)</f>
        <v>0.28444444444444444</v>
      </c>
      <c r="Q15">
        <f>(O15*P15)</f>
        <v>0.3648214453660395</v>
      </c>
      <c r="R15">
        <f>(O15)*(P15^5)</f>
        <v>2.3881971905602658E-3</v>
      </c>
      <c r="S15">
        <f>(O15^5)*(P15)</f>
        <v>0.98721552073991148</v>
      </c>
      <c r="AE15" t="s">
        <v>58</v>
      </c>
      <c r="AF15">
        <v>0.9</v>
      </c>
      <c r="AG15" s="4">
        <v>0.88666666666666671</v>
      </c>
    </row>
    <row r="16" spans="1:35" x14ac:dyDescent="0.35">
      <c r="A16" t="s">
        <v>33</v>
      </c>
      <c r="B16">
        <f>B2*B15+B3*C15</f>
        <v>0.75700000000000001</v>
      </c>
      <c r="K16" s="2">
        <v>44630</v>
      </c>
      <c r="L16" t="s">
        <v>31</v>
      </c>
      <c r="M16">
        <v>14.5697656533646</v>
      </c>
      <c r="N16" s="3">
        <f>AVERAGE(B6,D6)</f>
        <v>0.47</v>
      </c>
      <c r="O16">
        <f t="shared" ref="O16:P16" si="10">M16/(M16+M10+M4)</f>
        <v>0.56006106608100104</v>
      </c>
      <c r="P16" s="3">
        <f t="shared" si="10"/>
        <v>0.26111111111111113</v>
      </c>
      <c r="Q16">
        <f t="shared" ref="Q16:Q17" si="11">(O16*P16)</f>
        <v>0.1462381672544836</v>
      </c>
      <c r="R16">
        <f t="shared" ref="R16:R17" si="12">(O16)*(P16^5)</f>
        <v>6.7977023912753961E-4</v>
      </c>
      <c r="S16">
        <f t="shared" ref="S16:S17" si="13">(O16^5)*(P16)</f>
        <v>1.4388060873515853E-2</v>
      </c>
      <c r="Z16">
        <f>IF(AND(W18=W21,X18=X21),0,1)</f>
        <v>1</v>
      </c>
      <c r="AE16" t="s">
        <v>92</v>
      </c>
      <c r="AF16" s="4">
        <v>11.230173271819501</v>
      </c>
      <c r="AG16">
        <v>9.4455020125004392</v>
      </c>
    </row>
    <row r="17" spans="1:24" x14ac:dyDescent="0.35">
      <c r="K17" s="2">
        <v>44630</v>
      </c>
      <c r="L17" t="s">
        <v>32</v>
      </c>
      <c r="M17">
        <v>19.4320605261955</v>
      </c>
      <c r="N17" s="3">
        <f>AVERAGE(C6,D6)</f>
        <v>0.42500000000000004</v>
      </c>
      <c r="O17">
        <f t="shared" ref="O17:P17" si="14">M17/(M17+M11+M5)</f>
        <v>0.49728858036463702</v>
      </c>
      <c r="P17" s="3">
        <f t="shared" si="14"/>
        <v>0.26479750778816202</v>
      </c>
      <c r="Q17">
        <f t="shared" si="11"/>
        <v>0.13168077673206902</v>
      </c>
      <c r="R17">
        <f t="shared" si="12"/>
        <v>6.4740783778009206E-4</v>
      </c>
      <c r="S17">
        <f t="shared" si="13"/>
        <v>8.0529745166562187E-3</v>
      </c>
      <c r="U17" t="s">
        <v>36</v>
      </c>
      <c r="V17" t="s">
        <v>54</v>
      </c>
      <c r="W17" t="s">
        <v>68</v>
      </c>
      <c r="X17" t="s">
        <v>69</v>
      </c>
    </row>
    <row r="18" spans="1:24" x14ac:dyDescent="0.35">
      <c r="U18">
        <v>0</v>
      </c>
      <c r="V18">
        <v>1</v>
      </c>
      <c r="W18" s="7">
        <v>1</v>
      </c>
      <c r="X18" s="6">
        <v>5</v>
      </c>
    </row>
    <row r="19" spans="1:24" x14ac:dyDescent="0.35">
      <c r="A19" t="s">
        <v>33</v>
      </c>
      <c r="B19" s="3">
        <v>0.85</v>
      </c>
      <c r="C19">
        <v>0.5</v>
      </c>
      <c r="D19">
        <f>B19*C19</f>
        <v>0.42499999999999999</v>
      </c>
      <c r="U19">
        <v>0.5</v>
      </c>
      <c r="V19">
        <v>0.5</v>
      </c>
      <c r="W19">
        <v>2</v>
      </c>
      <c r="X19">
        <v>4</v>
      </c>
    </row>
    <row r="20" spans="1:24" x14ac:dyDescent="0.35">
      <c r="B20" s="3">
        <v>0.67</v>
      </c>
      <c r="C20">
        <v>0.5</v>
      </c>
      <c r="D20">
        <f>B20*C20</f>
        <v>0.33500000000000002</v>
      </c>
      <c r="N20" s="3"/>
      <c r="O20" s="3"/>
      <c r="P20" s="3"/>
      <c r="U20">
        <v>1</v>
      </c>
      <c r="V20">
        <v>0</v>
      </c>
      <c r="W20" s="6">
        <v>3</v>
      </c>
      <c r="X20">
        <v>3</v>
      </c>
    </row>
    <row r="21" spans="1:24" x14ac:dyDescent="0.35">
      <c r="B21" s="3">
        <v>0.56000000000000005</v>
      </c>
      <c r="N21" s="1" t="s">
        <v>84</v>
      </c>
      <c r="O21" s="1" t="s">
        <v>85</v>
      </c>
      <c r="P21" s="1" t="s">
        <v>88</v>
      </c>
      <c r="Q21" s="13" t="s">
        <v>82</v>
      </c>
      <c r="R21" s="13" t="s">
        <v>83</v>
      </c>
      <c r="S21" s="5"/>
      <c r="V21" t="s">
        <v>67</v>
      </c>
      <c r="W21">
        <f>MAX(W18:W20)</f>
        <v>3</v>
      </c>
      <c r="X21">
        <f>MAX(X18:X20)</f>
        <v>5</v>
      </c>
    </row>
    <row r="22" spans="1:24" x14ac:dyDescent="0.35">
      <c r="B22" s="3">
        <v>0.37</v>
      </c>
      <c r="J22" t="s">
        <v>60</v>
      </c>
      <c r="K22" t="s">
        <v>63</v>
      </c>
      <c r="L22" t="s">
        <v>72</v>
      </c>
      <c r="M22" t="s">
        <v>70</v>
      </c>
      <c r="N22">
        <f>R3/(R3+R9+R15)</f>
        <v>-2.4931604312557978</v>
      </c>
      <c r="O22">
        <f>R9/(R9+R3+R15)</f>
        <v>-0.36955088194947711</v>
      </c>
      <c r="P22">
        <f>R15/(R9+R3+R15)</f>
        <v>3.8627113132052751</v>
      </c>
      <c r="Q22" s="13">
        <f>N22*M3+O22*M9+P22*M15</f>
        <v>6.6183758716780741</v>
      </c>
      <c r="R22" s="13">
        <f>N22*N3+O22*N9+P22*N15</f>
        <v>0.13579849008153477</v>
      </c>
    </row>
    <row r="23" spans="1:24" x14ac:dyDescent="0.35">
      <c r="B23" s="3">
        <v>0.3</v>
      </c>
      <c r="J23" t="s">
        <v>61</v>
      </c>
      <c r="K23" t="s">
        <v>64</v>
      </c>
      <c r="L23" t="s">
        <v>66</v>
      </c>
      <c r="N23" s="6">
        <f>Q3/(Q3+Q9+Q15)</f>
        <v>-0.33298414761612793</v>
      </c>
      <c r="O23" s="6">
        <f>Q9/(Q9+Q3+Q15)</f>
        <v>-5.729208404726617E-2</v>
      </c>
      <c r="P23" s="6">
        <f>Q15/(Q9+Q3+Q15)</f>
        <v>1.3902762316633941</v>
      </c>
      <c r="Q23" s="13">
        <f>N23*M3+O23*M9+P23*M15</f>
        <v>2.2174070183121657</v>
      </c>
      <c r="R23" s="13">
        <f>N23*N3+O23*N9+P23*N15</f>
        <v>0.571469040822007</v>
      </c>
    </row>
    <row r="24" spans="1:24" x14ac:dyDescent="0.35">
      <c r="B24" s="3">
        <v>0.47</v>
      </c>
      <c r="J24" t="s">
        <v>62</v>
      </c>
      <c r="K24" t="s">
        <v>65</v>
      </c>
      <c r="L24" t="s">
        <v>73</v>
      </c>
      <c r="M24" t="s">
        <v>71</v>
      </c>
      <c r="N24">
        <f>S3/(S3+S9+S15)</f>
        <v>-2.9255252194124024E-4</v>
      </c>
      <c r="O24">
        <f>S9/(S9+S3+S15)</f>
        <v>-5.120427245933671E-8</v>
      </c>
      <c r="P24">
        <f>S15/(S3+S9+S15)</f>
        <v>1.0002926037262136</v>
      </c>
      <c r="Q24" s="13">
        <f>N24*M3+O24*M9+P24*M15</f>
        <v>1.5251125704572968</v>
      </c>
      <c r="R24" s="13">
        <f>(N24*N3+O24*N9+P24*N15)</f>
        <v>0.63994733286540972</v>
      </c>
    </row>
    <row r="25" spans="1:24" x14ac:dyDescent="0.35">
      <c r="B25" s="3">
        <v>0.75</v>
      </c>
    </row>
    <row r="26" spans="1:24" x14ac:dyDescent="0.35">
      <c r="B26" s="3">
        <v>0.69</v>
      </c>
      <c r="N26" s="1" t="s">
        <v>84</v>
      </c>
      <c r="O26" s="1" t="s">
        <v>85</v>
      </c>
      <c r="P26" s="1" t="s">
        <v>88</v>
      </c>
      <c r="Q26" s="13" t="s">
        <v>82</v>
      </c>
      <c r="R26" s="13" t="s">
        <v>83</v>
      </c>
      <c r="S26" s="5" t="s">
        <v>93</v>
      </c>
    </row>
    <row r="27" spans="1:24" x14ac:dyDescent="0.35">
      <c r="B27" s="3">
        <v>0.42</v>
      </c>
      <c r="N27">
        <f>R4/(R4+R10+R16)</f>
        <v>0.58062802284037018</v>
      </c>
      <c r="O27">
        <f>R10/(R10+R4+R16)</f>
        <v>0.24676912036132326</v>
      </c>
      <c r="P27">
        <f>R16/(R10+R4+R16)</f>
        <v>0.1726028567983065</v>
      </c>
      <c r="Q27" s="13">
        <f>N27*M4+O27*M10+P27*M16</f>
        <v>7.4190141496998683</v>
      </c>
      <c r="R27" s="13">
        <f>N27*N4+O27*N10+P27*N16</f>
        <v>0.64636609353588725</v>
      </c>
    </row>
    <row r="28" spans="1:24" x14ac:dyDescent="0.35">
      <c r="B28" s="3">
        <v>0.85</v>
      </c>
      <c r="N28">
        <f>Q4/(Q4+Q10+Q16)</f>
        <v>0.30497313438304885</v>
      </c>
      <c r="O28">
        <f>Q10/(Q4+Q10+Q16)</f>
        <v>0.22290563157362892</v>
      </c>
      <c r="P28">
        <f>Q16/(Q4+Q10+Q16)</f>
        <v>0.47212123404332235</v>
      </c>
      <c r="Q28" s="13">
        <f>N28*M4+O28*M10+P28*M16</f>
        <v>9.9411089461616537</v>
      </c>
      <c r="R28" s="13">
        <f>N28*N4+O28*N10+P28*N16</f>
        <v>0.57662939698797611</v>
      </c>
      <c r="T28" t="s">
        <v>94</v>
      </c>
    </row>
    <row r="29" spans="1:24" x14ac:dyDescent="0.35">
      <c r="N29">
        <f>S4/(S4+S10+S16)</f>
        <v>2.0981543326095732E-2</v>
      </c>
      <c r="O29">
        <f>S10/(S10+S4+S16)</f>
        <v>7.5266436483581983E-3</v>
      </c>
      <c r="P29">
        <f>S16/(S4+S10+S16)</f>
        <v>0.97149181302554599</v>
      </c>
      <c r="Q29" s="13">
        <f>N29*M4+O29*M10+P29*M16</f>
        <v>14.324375610059541</v>
      </c>
      <c r="R29" s="13">
        <f>(N29*N4+O29*N10+P29*N16)</f>
        <v>0.47616456694551662</v>
      </c>
    </row>
    <row r="30" spans="1:24" x14ac:dyDescent="0.35">
      <c r="N30">
        <f>SUM(N27:N29)</f>
        <v>0.90658270054951473</v>
      </c>
      <c r="O30">
        <f t="shared" ref="O30:R30" si="15">SUM(O27:O29)</f>
        <v>0.47720139558331037</v>
      </c>
      <c r="P30">
        <f t="shared" si="15"/>
        <v>1.6162159038671748</v>
      </c>
      <c r="Q30">
        <f t="shared" si="15"/>
        <v>31.684498705921062</v>
      </c>
      <c r="R30">
        <f t="shared" si="15"/>
        <v>1.6991600574693799</v>
      </c>
    </row>
    <row r="31" spans="1:24" x14ac:dyDescent="0.35">
      <c r="N31">
        <f>N30/(N30+O30+P30)</f>
        <v>0.30219423351650493</v>
      </c>
      <c r="O31">
        <f>O30/(O30+N30+P30)</f>
        <v>0.15906713186110347</v>
      </c>
      <c r="P31">
        <f>P30/(P30+O30+N30)</f>
        <v>0.53873863462239158</v>
      </c>
    </row>
    <row r="32" spans="1:24" x14ac:dyDescent="0.35">
      <c r="N32" s="1" t="s">
        <v>84</v>
      </c>
      <c r="O32" s="1" t="s">
        <v>85</v>
      </c>
      <c r="P32" s="1" t="s">
        <v>88</v>
      </c>
      <c r="Q32" s="13" t="s">
        <v>82</v>
      </c>
      <c r="R32" s="13" t="s">
        <v>83</v>
      </c>
    </row>
    <row r="33" spans="13:18" x14ac:dyDescent="0.35">
      <c r="N33">
        <f>R5/(R5+R11+R17)</f>
        <v>0.57382162840492101</v>
      </c>
      <c r="O33">
        <f>R11/(R11+R5+R17)</f>
        <v>0.27227445365434039</v>
      </c>
      <c r="P33">
        <f>R17/(R11+R5+R17)</f>
        <v>0.15390391794073871</v>
      </c>
      <c r="Q33" s="13">
        <f>N33*M5+O33*M11+P33*M17</f>
        <v>11.273336362185443</v>
      </c>
      <c r="R33" s="13">
        <f>N33*N5+O33*N11+P33*N17</f>
        <v>0.57817547640355438</v>
      </c>
    </row>
    <row r="34" spans="13:18" x14ac:dyDescent="0.35">
      <c r="N34">
        <f>Q5/(Q5+Q11+Q17)</f>
        <v>0.31142072189149717</v>
      </c>
      <c r="O34">
        <f>Q11/(Q5+Q11+Q17)</f>
        <v>0.27232429050449286</v>
      </c>
      <c r="P34">
        <f>Q17/(Q5+Q11+Q17)</f>
        <v>0.41625498760400992</v>
      </c>
      <c r="Q34" s="13">
        <f>N34*M5+O34*M11+P34*M17</f>
        <v>13.818636945173269</v>
      </c>
      <c r="R34" s="13">
        <f>N34*N5+O34*N11+P34*N17</f>
        <v>0.52307726645775354</v>
      </c>
    </row>
    <row r="35" spans="13:18" x14ac:dyDescent="0.35">
      <c r="N35">
        <f>S5/(S5+S11+S17)</f>
        <v>4.3095878395395269E-2</v>
      </c>
      <c r="O35">
        <f>S11/(S5+S11+S17)</f>
        <v>4.0610561831054034E-2</v>
      </c>
      <c r="P35">
        <f>S17/(S5+S11+S17)</f>
        <v>0.91629355977355065</v>
      </c>
      <c r="Q35" s="13">
        <f>N35*M5+O35*M11+P35*M17</f>
        <v>18.627406955245636</v>
      </c>
      <c r="R35" s="13">
        <f>(N35*N5+O35*N11+P35*N17)</f>
        <v>0.43892340188275947</v>
      </c>
    </row>
    <row r="39" spans="13:18" x14ac:dyDescent="0.35">
      <c r="N39">
        <f>SUM(N22,N27,N33)</f>
        <v>-1.3387107800105067</v>
      </c>
      <c r="O39">
        <f>SUM(O22,O27,O33)</f>
        <v>0.14949269206618654</v>
      </c>
      <c r="P39">
        <f>SUM(P22,P27,P33)</f>
        <v>4.1892180879443206</v>
      </c>
    </row>
    <row r="40" spans="13:18" x14ac:dyDescent="0.35">
      <c r="M40" t="s">
        <v>60</v>
      </c>
      <c r="N40" s="4">
        <f>N39/(N39+O39+P39)</f>
        <v>-0.44623692667016884</v>
      </c>
      <c r="O40" s="4">
        <f>O39/(O39+N39+P39)</f>
        <v>4.9830897355395504E-2</v>
      </c>
      <c r="P40" s="4">
        <f>P39/(P39+O39+N39)</f>
        <v>1.3964060293147735</v>
      </c>
    </row>
    <row r="42" spans="13:18" x14ac:dyDescent="0.35">
      <c r="N42">
        <f>SUM(N23,N28,N34)</f>
        <v>0.28340970865841808</v>
      </c>
      <c r="O42">
        <f>SUM(O23,O28,O34)</f>
        <v>0.43793783803085562</v>
      </c>
      <c r="P42">
        <f>SUM(P23,P28,P34)</f>
        <v>2.2786524533107264</v>
      </c>
    </row>
    <row r="43" spans="13:18" x14ac:dyDescent="0.35">
      <c r="M43" t="s">
        <v>61</v>
      </c>
      <c r="N43" s="4">
        <f>N42/(N42+O42+P42)</f>
        <v>9.4469902886139365E-2</v>
      </c>
      <c r="O43" s="4">
        <f>O42/(O42+N42+P42)</f>
        <v>0.14597927934361854</v>
      </c>
      <c r="P43" s="4">
        <f>P42/(P42+O42+N42)</f>
        <v>0.75955081777024214</v>
      </c>
    </row>
    <row r="45" spans="13:18" x14ac:dyDescent="0.35">
      <c r="N45">
        <f>SUM(N24,N29,N35)</f>
        <v>6.378486919954976E-2</v>
      </c>
      <c r="O45">
        <f>SUM(O24,O29,O35)</f>
        <v>4.8137154275139774E-2</v>
      </c>
      <c r="P45">
        <f>SUM(P24,P29,P35)</f>
        <v>2.8880779765253104</v>
      </c>
    </row>
    <row r="46" spans="13:18" x14ac:dyDescent="0.35">
      <c r="M46" t="s">
        <v>95</v>
      </c>
      <c r="N46" s="4">
        <f>N45/(N45+O45+P45)</f>
        <v>2.1261623066516588E-2</v>
      </c>
      <c r="O46" s="4">
        <f>O45/(O45+N45+P45)</f>
        <v>1.6045718091713259E-2</v>
      </c>
      <c r="P46" s="4">
        <f>P45/(P45+O45+N45)</f>
        <v>0.96269265884177013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Barensel Baş</cp:lastModifiedBy>
  <dcterms:created xsi:type="dcterms:W3CDTF">2022-03-04T00:49:06Z</dcterms:created>
  <dcterms:modified xsi:type="dcterms:W3CDTF">2022-03-06T17:13:35Z</dcterms:modified>
</cp:coreProperties>
</file>