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codeName="ThisWorkbook" defaultThemeVersion="124226"/>
  <mc:AlternateContent xmlns:mc="http://schemas.openxmlformats.org/markup-compatibility/2006">
    <mc:Choice Requires="x15">
      <x15ac:absPath xmlns:x15ac="http://schemas.microsoft.com/office/spreadsheetml/2010/11/ac" url="C:\Users\marc\Documents\"/>
    </mc:Choice>
  </mc:AlternateContent>
  <xr:revisionPtr revIDLastSave="0" documentId="8_{6E9278B2-C4B1-4EEB-9F02-62821A12276B}" xr6:coauthVersionLast="43" xr6:coauthVersionMax="43" xr10:uidLastSave="{00000000-0000-0000-0000-000000000000}"/>
  <bookViews>
    <workbookView xWindow="4095" yWindow="1545" windowWidth="23025" windowHeight="10410" tabRatio="944" firstSheet="18" activeTab="30" xr2:uid="{00000000-000D-0000-FFFF-FFFF00000000}"/>
  </bookViews>
  <sheets>
    <sheet name="Table 1" sheetId="1" state="hidden" r:id="rId1"/>
    <sheet name="Table 2" sheetId="2" state="hidden" r:id="rId2"/>
    <sheet name="Table 3" sheetId="3" state="hidden" r:id="rId3"/>
    <sheet name="Table 4" sheetId="4" state="hidden" r:id="rId4"/>
    <sheet name="Table 5" sheetId="5" state="hidden" r:id="rId5"/>
    <sheet name="Table 6" sheetId="6" state="hidden" r:id="rId6"/>
    <sheet name="Table 7" sheetId="7" state="hidden" r:id="rId7"/>
    <sheet name="Table 8" sheetId="8" state="hidden" r:id="rId8"/>
    <sheet name="Table 9" sheetId="9" state="hidden" r:id="rId9"/>
    <sheet name="Table10" sheetId="10" r:id="rId10"/>
    <sheet name="Table10InlineXBRL" sheetId="72" r:id="rId11"/>
    <sheet name="Table10HTML" sheetId="75" r:id="rId12"/>
    <sheet name="CAFR01 - Net Position" sheetId="69" r:id="rId13"/>
    <sheet name="Table11" sheetId="11" r:id="rId14"/>
    <sheet name="Table11InlineXBRL" sheetId="84" r:id="rId15"/>
    <sheet name="Table11HTML" sheetId="85" r:id="rId16"/>
    <sheet name="CAFR02-Activities" sheetId="77" r:id="rId17"/>
    <sheet name="Table12" sheetId="12" r:id="rId18"/>
    <sheet name="Table12InlineXBRL" sheetId="80" r:id="rId19"/>
    <sheet name="Table12HTML" sheetId="81" r:id="rId20"/>
    <sheet name="CAFR03-Government Balance Sheet" sheetId="78" r:id="rId21"/>
    <sheet name="Table13" sheetId="13" r:id="rId22"/>
    <sheet name="Table14" sheetId="14" r:id="rId23"/>
    <sheet name="Table14InlineXBRL" sheetId="82" r:id="rId24"/>
    <sheet name="Table14HTML" sheetId="83" r:id="rId25"/>
    <sheet name="CAFR04-Government Rev Exp" sheetId="79" r:id="rId26"/>
    <sheet name="Table15" sheetId="15" r:id="rId27"/>
    <sheet name="Labels and documentation" sheetId="71" r:id="rId28"/>
    <sheet name="Parameters" sheetId="73" r:id="rId29"/>
    <sheet name="Resources" sheetId="74" r:id="rId30"/>
    <sheet name="Output" sheetId="76" r:id="rId31"/>
    <sheet name="Table 16" sheetId="16" state="hidden" r:id="rId32"/>
    <sheet name="Table 17" sheetId="17" state="hidden" r:id="rId33"/>
    <sheet name="Table 18" sheetId="18" state="hidden" r:id="rId34"/>
    <sheet name="Table 19" sheetId="19" state="hidden" r:id="rId35"/>
    <sheet name="Table 20" sheetId="20" state="hidden" r:id="rId36"/>
    <sheet name="Table 21" sheetId="21" state="hidden" r:id="rId37"/>
    <sheet name="Table 22" sheetId="22" state="hidden" r:id="rId38"/>
    <sheet name="Table 23" sheetId="23" state="hidden" r:id="rId39"/>
    <sheet name="Table 24" sheetId="24" state="hidden" r:id="rId40"/>
    <sheet name="Table 25" sheetId="25" state="hidden" r:id="rId41"/>
    <sheet name="Table 26" sheetId="26" state="hidden" r:id="rId42"/>
    <sheet name="Table 27" sheetId="27" state="hidden" r:id="rId43"/>
    <sheet name="Table 28" sheetId="28" state="hidden" r:id="rId44"/>
    <sheet name="Table 29" sheetId="29" state="hidden" r:id="rId45"/>
    <sheet name="Table 30" sheetId="30" state="hidden" r:id="rId46"/>
    <sheet name="Table 31" sheetId="31" state="hidden" r:id="rId47"/>
    <sheet name="Table 32" sheetId="32" state="hidden" r:id="rId48"/>
    <sheet name="Table 33" sheetId="33" state="hidden" r:id="rId49"/>
    <sheet name="Table 34" sheetId="34" state="hidden" r:id="rId50"/>
    <sheet name="Table 35" sheetId="35" state="hidden" r:id="rId51"/>
    <sheet name="Table 36" sheetId="36" state="hidden" r:id="rId52"/>
    <sheet name="Table 37" sheetId="37" state="hidden" r:id="rId53"/>
    <sheet name="Table 38" sheetId="38" state="hidden" r:id="rId54"/>
    <sheet name="Table 39" sheetId="39" state="hidden" r:id="rId55"/>
    <sheet name="Table 40" sheetId="40" state="hidden" r:id="rId56"/>
    <sheet name="Table 41" sheetId="41" state="hidden" r:id="rId57"/>
    <sheet name="Table 42" sheetId="42" state="hidden" r:id="rId58"/>
    <sheet name="Table 43" sheetId="43" state="hidden" r:id="rId59"/>
    <sheet name="Table 44" sheetId="44" state="hidden" r:id="rId60"/>
    <sheet name="Table 45" sheetId="45" state="hidden" r:id="rId61"/>
    <sheet name="Table 46" sheetId="46" state="hidden" r:id="rId62"/>
    <sheet name="Table 47" sheetId="47" state="hidden" r:id="rId63"/>
    <sheet name="Table 48" sheetId="48" state="hidden" r:id="rId64"/>
    <sheet name="Table 49" sheetId="49" state="hidden" r:id="rId65"/>
    <sheet name="Table 50" sheetId="50" state="hidden" r:id="rId66"/>
    <sheet name="Table 51" sheetId="51" state="hidden" r:id="rId67"/>
    <sheet name="Table 52" sheetId="52" state="hidden" r:id="rId68"/>
    <sheet name="Table 53" sheetId="53" state="hidden" r:id="rId69"/>
    <sheet name="Table 54" sheetId="54" state="hidden" r:id="rId70"/>
    <sheet name="Table 55" sheetId="55" state="hidden" r:id="rId71"/>
    <sheet name="Table 56" sheetId="56" state="hidden" r:id="rId72"/>
    <sheet name="Table 57" sheetId="57" state="hidden" r:id="rId73"/>
    <sheet name="Table 58" sheetId="58" state="hidden" r:id="rId74"/>
    <sheet name="Table 59" sheetId="59" state="hidden" r:id="rId75"/>
    <sheet name="Table 60" sheetId="60" state="hidden" r:id="rId76"/>
    <sheet name="Table 61" sheetId="61" state="hidden" r:id="rId77"/>
    <sheet name="Table 62" sheetId="62" state="hidden" r:id="rId78"/>
    <sheet name="Table 63" sheetId="63" state="hidden" r:id="rId79"/>
    <sheet name="Table 64" sheetId="64" state="hidden" r:id="rId80"/>
    <sheet name="Table 65" sheetId="65" state="hidden" r:id="rId81"/>
    <sheet name="Table 66" sheetId="66" state="hidden" r:id="rId82"/>
    <sheet name="Table 67" sheetId="67" state="hidden" r:id="rId83"/>
    <sheet name="Table 68" sheetId="68" state="hidden" r:id="rId84"/>
  </sheets>
  <definedNames>
    <definedName name="_xlnm._FilterDatabase" localSheetId="27" hidden="1">'Labels and documentation'!$A$1:$D$515</definedName>
    <definedName name="ClosingTag">Parameters!$B$3</definedName>
    <definedName name="CurrentAssets">'CAFR01 - Net Position'!$C$12:$C$58</definedName>
    <definedName name="EntityName">Parameters!$B$7</definedName>
    <definedName name="EntityState">Parameters!$B$8</definedName>
    <definedName name="Expenses">'CAFR02-Activities'!$C$181:$C$212</definedName>
    <definedName name="GovernmentalFundsBalanceSheet">Table12HTML!$A$1:$G$49</definedName>
    <definedName name="GovernmentID">Parameters!$B$6</definedName>
    <definedName name="GovType">Parameters!$B$9</definedName>
    <definedName name="InlineXBRLResources">Resources!$E$1:$E$1642</definedName>
    <definedName name="iXBRLFooter">Parameters!$B$77:$B$82</definedName>
    <definedName name="iXBRLHeader">Parameters!$B$11:$B$75</definedName>
    <definedName name="label2element">'Labels and documentation'!$C$2:$D$515</definedName>
    <definedName name="NegClosingTag">Parameters!$B$5</definedName>
    <definedName name="NegOpeningTag">Parameters!$B$4</definedName>
    <definedName name="NonCurrentAssets">'CAFR01 - Net Position'!$C$82:$C$96</definedName>
    <definedName name="OpeningTag">Parameters!$B$2</definedName>
    <definedName name="ProgramRevenues">'CAFR02-Activities'!$C$12:$C$40</definedName>
    <definedName name="StatementOfActivities">Table11HTML!$A$1:$I$42</definedName>
    <definedName name="StatementOfNetPosition" localSheetId="15">Table11HTML!$A$1:'Table11HTML'!$K$62</definedName>
    <definedName name="StatementOfNetPosition">Table10HTML!$A$1:$E$60</definedName>
    <definedName name="StatementOfRevsExpsAndFundBals">Table14HTML!$A$1:$H$43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62" i="77" l="1"/>
  <c r="H23" i="84" l="1"/>
  <c r="G23" i="84"/>
  <c r="H22" i="84"/>
  <c r="G22" i="84"/>
  <c r="E23" i="85" s="1"/>
  <c r="F22" i="84"/>
  <c r="F23" i="84"/>
  <c r="D24" i="85" s="1"/>
  <c r="D23" i="85"/>
  <c r="E22" i="84"/>
  <c r="C23" i="85" s="1"/>
  <c r="E23" i="84"/>
  <c r="C24" i="85" s="1"/>
  <c r="F23" i="85"/>
  <c r="E21" i="84"/>
  <c r="E20" i="84"/>
  <c r="E19" i="84"/>
  <c r="E18" i="84"/>
  <c r="C19" i="85" s="1"/>
  <c r="E17" i="84"/>
  <c r="E16" i="84"/>
  <c r="C17" i="85" s="1"/>
  <c r="E22" i="85"/>
  <c r="H20" i="84"/>
  <c r="G20" i="84"/>
  <c r="F20" i="84"/>
  <c r="D21" i="85" s="1"/>
  <c r="H19" i="84"/>
  <c r="G19" i="84"/>
  <c r="F19" i="84"/>
  <c r="H18" i="84"/>
  <c r="F19" i="85" s="1"/>
  <c r="G18" i="84"/>
  <c r="F18" i="84"/>
  <c r="H17" i="84"/>
  <c r="G17" i="84"/>
  <c r="E18" i="85" s="1"/>
  <c r="F17" i="84"/>
  <c r="H16" i="84"/>
  <c r="G16" i="84"/>
  <c r="F16" i="84"/>
  <c r="D17" i="85" s="1"/>
  <c r="H24" i="85"/>
  <c r="G23" i="85"/>
  <c r="G22" i="85"/>
  <c r="G21" i="85"/>
  <c r="G20" i="85"/>
  <c r="G19" i="85"/>
  <c r="G18" i="85"/>
  <c r="G17" i="85"/>
  <c r="C40" i="85"/>
  <c r="C39" i="85"/>
  <c r="C38" i="85"/>
  <c r="C37" i="85"/>
  <c r="C36" i="85"/>
  <c r="C35" i="85"/>
  <c r="C34" i="85"/>
  <c r="C33" i="85"/>
  <c r="C32" i="85"/>
  <c r="C31" i="85"/>
  <c r="C30" i="85"/>
  <c r="C29" i="85"/>
  <c r="C28" i="85"/>
  <c r="C27" i="85"/>
  <c r="C26" i="85"/>
  <c r="C25" i="85"/>
  <c r="H40" i="85"/>
  <c r="G40" i="85"/>
  <c r="F40" i="85"/>
  <c r="E40" i="85"/>
  <c r="D40" i="85"/>
  <c r="H39" i="85"/>
  <c r="G39" i="85"/>
  <c r="F39" i="85"/>
  <c r="E39" i="85"/>
  <c r="D39" i="85"/>
  <c r="F38" i="85"/>
  <c r="E38" i="85"/>
  <c r="D38" i="85"/>
  <c r="H37" i="85"/>
  <c r="F37" i="85"/>
  <c r="E37" i="85"/>
  <c r="D37" i="85"/>
  <c r="F36" i="85"/>
  <c r="E36" i="85"/>
  <c r="D36" i="85"/>
  <c r="F35" i="85"/>
  <c r="E35" i="85"/>
  <c r="D35" i="85"/>
  <c r="H34" i="85"/>
  <c r="G34" i="85"/>
  <c r="F34" i="85"/>
  <c r="E34" i="85"/>
  <c r="D34" i="85"/>
  <c r="H33" i="85"/>
  <c r="G33" i="85"/>
  <c r="F33" i="85"/>
  <c r="E33" i="85"/>
  <c r="D33" i="85"/>
  <c r="H32" i="85"/>
  <c r="G32" i="85"/>
  <c r="F32" i="85"/>
  <c r="E32" i="85"/>
  <c r="D32" i="85"/>
  <c r="H31" i="85"/>
  <c r="G31" i="85"/>
  <c r="F31" i="85"/>
  <c r="E31" i="85"/>
  <c r="D31" i="85"/>
  <c r="H30" i="85"/>
  <c r="G30" i="85"/>
  <c r="F30" i="85"/>
  <c r="E30" i="85"/>
  <c r="D30" i="85"/>
  <c r="H29" i="85"/>
  <c r="G29" i="85"/>
  <c r="F29" i="85"/>
  <c r="E29" i="85"/>
  <c r="D29" i="85"/>
  <c r="H28" i="85"/>
  <c r="G28" i="85"/>
  <c r="F28" i="85"/>
  <c r="E28" i="85"/>
  <c r="D28" i="85"/>
  <c r="H27" i="85"/>
  <c r="G27" i="85"/>
  <c r="F27" i="85"/>
  <c r="E27" i="85"/>
  <c r="D27" i="85"/>
  <c r="H26" i="85"/>
  <c r="G26" i="85"/>
  <c r="F26" i="85"/>
  <c r="E26" i="85"/>
  <c r="D26" i="85"/>
  <c r="H25" i="85"/>
  <c r="G25" i="85"/>
  <c r="F25" i="85"/>
  <c r="E25" i="85"/>
  <c r="D25" i="85"/>
  <c r="G24" i="85"/>
  <c r="F24" i="85"/>
  <c r="E24" i="85"/>
  <c r="H23" i="85"/>
  <c r="H22" i="85"/>
  <c r="F22" i="85"/>
  <c r="D22" i="85"/>
  <c r="C22" i="85"/>
  <c r="H21" i="85"/>
  <c r="F21" i="85"/>
  <c r="E21" i="85"/>
  <c r="C21" i="85"/>
  <c r="H20" i="85"/>
  <c r="F20" i="85"/>
  <c r="E20" i="85"/>
  <c r="D20" i="85"/>
  <c r="C20" i="85"/>
  <c r="H19" i="85"/>
  <c r="E19" i="85"/>
  <c r="D19" i="85"/>
  <c r="H18" i="85"/>
  <c r="F18" i="85"/>
  <c r="D18" i="85"/>
  <c r="C18" i="85"/>
  <c r="H17" i="85"/>
  <c r="F17" i="85"/>
  <c r="E17" i="85"/>
  <c r="H16" i="85"/>
  <c r="G16" i="85"/>
  <c r="F16" i="85"/>
  <c r="E16" i="85"/>
  <c r="D16" i="85"/>
  <c r="C16" i="85"/>
  <c r="H15" i="85"/>
  <c r="G15" i="85"/>
  <c r="F15" i="85"/>
  <c r="E15" i="85"/>
  <c r="D15" i="85"/>
  <c r="C15" i="85"/>
  <c r="H14" i="85"/>
  <c r="G14" i="85"/>
  <c r="F14" i="85"/>
  <c r="E14" i="85"/>
  <c r="D14" i="85"/>
  <c r="C14" i="85"/>
  <c r="H13" i="85"/>
  <c r="G13" i="85"/>
  <c r="F13" i="85"/>
  <c r="E13" i="85"/>
  <c r="D13" i="85"/>
  <c r="C13" i="85"/>
  <c r="H12" i="85"/>
  <c r="G12" i="85"/>
  <c r="F12" i="85"/>
  <c r="E12" i="85"/>
  <c r="D12" i="85"/>
  <c r="C12" i="85"/>
  <c r="H11" i="85"/>
  <c r="G11" i="85"/>
  <c r="F11" i="85"/>
  <c r="E11" i="85"/>
  <c r="D11" i="85"/>
  <c r="C11" i="85"/>
  <c r="H10" i="85"/>
  <c r="G10" i="85"/>
  <c r="F10" i="85"/>
  <c r="E10" i="85"/>
  <c r="D10" i="85"/>
  <c r="C10" i="85"/>
  <c r="H9" i="85"/>
  <c r="G9" i="85"/>
  <c r="F9" i="85"/>
  <c r="E9" i="85"/>
  <c r="D9" i="85"/>
  <c r="C9" i="85"/>
  <c r="H8" i="85"/>
  <c r="G8" i="85"/>
  <c r="F8" i="85"/>
  <c r="E8" i="85"/>
  <c r="D8" i="85"/>
  <c r="C8" i="85"/>
  <c r="H7" i="85"/>
  <c r="G7" i="85"/>
  <c r="F7" i="85"/>
  <c r="E7" i="85"/>
  <c r="D7" i="85"/>
  <c r="C7" i="85"/>
  <c r="H6" i="85"/>
  <c r="G6" i="85"/>
  <c r="F6" i="85"/>
  <c r="E6" i="85"/>
  <c r="D6" i="85"/>
  <c r="C6" i="85"/>
  <c r="H5" i="85"/>
  <c r="G5" i="85"/>
  <c r="F5" i="85"/>
  <c r="E5" i="85"/>
  <c r="D5" i="85"/>
  <c r="C5" i="85"/>
  <c r="J37" i="84"/>
  <c r="H38" i="85" s="1"/>
  <c r="I37" i="84"/>
  <c r="G38" i="85" s="1"/>
  <c r="J36" i="84"/>
  <c r="I36" i="84"/>
  <c r="G37" i="85" s="1"/>
  <c r="J35" i="84"/>
  <c r="H36" i="85" s="1"/>
  <c r="I35" i="84"/>
  <c r="G36" i="85" s="1"/>
  <c r="J34" i="84"/>
  <c r="H35" i="85" s="1"/>
  <c r="I34" i="84"/>
  <c r="G35" i="85" s="1"/>
  <c r="J33" i="84"/>
  <c r="I33" i="84"/>
  <c r="J32" i="84"/>
  <c r="I32" i="84"/>
  <c r="J31" i="84"/>
  <c r="I31" i="84"/>
  <c r="J30" i="84"/>
  <c r="I30" i="84"/>
  <c r="J29" i="84"/>
  <c r="I29" i="84"/>
  <c r="J28" i="84"/>
  <c r="I28" i="84"/>
  <c r="J27" i="84"/>
  <c r="I27" i="84"/>
  <c r="J26" i="84"/>
  <c r="I26" i="84"/>
  <c r="J25" i="84"/>
  <c r="I25" i="84"/>
  <c r="J23" i="84"/>
  <c r="I23" i="84"/>
  <c r="B40" i="85"/>
  <c r="B39" i="85"/>
  <c r="B38" i="85"/>
  <c r="B37" i="85"/>
  <c r="B36" i="85"/>
  <c r="B35" i="85"/>
  <c r="B34" i="85"/>
  <c r="B33" i="85"/>
  <c r="B32" i="85"/>
  <c r="B31" i="85"/>
  <c r="B30" i="85"/>
  <c r="B29" i="85"/>
  <c r="B28" i="85"/>
  <c r="B27" i="85"/>
  <c r="B26" i="85"/>
  <c r="B25" i="85"/>
  <c r="B24" i="85"/>
  <c r="B23" i="85"/>
  <c r="B22" i="85"/>
  <c r="B21" i="85"/>
  <c r="B20" i="85"/>
  <c r="B19" i="85"/>
  <c r="B18" i="85"/>
  <c r="B17" i="85"/>
  <c r="B16" i="85"/>
  <c r="B15" i="85"/>
  <c r="B14" i="85"/>
  <c r="B13" i="85"/>
  <c r="B12" i="85"/>
  <c r="B11" i="85"/>
  <c r="B10" i="85"/>
  <c r="B9" i="85"/>
  <c r="B8" i="85"/>
  <c r="B7" i="85"/>
  <c r="B6" i="85"/>
  <c r="B5" i="85"/>
  <c r="D9" i="80"/>
  <c r="D10" i="80"/>
  <c r="E10" i="80"/>
  <c r="F10" i="80"/>
  <c r="G10" i="80"/>
  <c r="H10" i="80"/>
  <c r="I10" i="80"/>
  <c r="D11" i="80"/>
  <c r="E11" i="80"/>
  <c r="F11" i="80"/>
  <c r="G11" i="80"/>
  <c r="H11" i="80"/>
  <c r="I11" i="80"/>
  <c r="D12" i="80"/>
  <c r="E12" i="80"/>
  <c r="F12" i="80"/>
  <c r="G12" i="80"/>
  <c r="H12" i="80"/>
  <c r="I12" i="80"/>
  <c r="D13" i="80"/>
  <c r="E13" i="80"/>
  <c r="F13" i="80"/>
  <c r="G13" i="80"/>
  <c r="H13" i="80"/>
  <c r="I13" i="80"/>
  <c r="D14" i="80"/>
  <c r="E14" i="80"/>
  <c r="F14" i="80"/>
  <c r="G14" i="80"/>
  <c r="H14" i="80"/>
  <c r="I14" i="80"/>
  <c r="D15" i="80"/>
  <c r="E15" i="80"/>
  <c r="F15" i="80"/>
  <c r="G15" i="80"/>
  <c r="H15" i="80"/>
  <c r="I15" i="80"/>
  <c r="D16" i="80"/>
  <c r="E16" i="80"/>
  <c r="F16" i="80"/>
  <c r="G16" i="80"/>
  <c r="H16" i="80"/>
  <c r="I16" i="80"/>
  <c r="D17" i="80"/>
  <c r="E17" i="80"/>
  <c r="F17" i="80"/>
  <c r="G17" i="80"/>
  <c r="H17" i="80"/>
  <c r="I17" i="80"/>
  <c r="D18" i="80"/>
  <c r="E18" i="80"/>
  <c r="F18" i="80"/>
  <c r="G18" i="80"/>
  <c r="H18" i="80"/>
  <c r="I18" i="80"/>
  <c r="D19" i="80"/>
  <c r="E19" i="80"/>
  <c r="F19" i="80"/>
  <c r="G19" i="80"/>
  <c r="H19" i="80"/>
  <c r="I19" i="80"/>
  <c r="D20" i="80"/>
  <c r="E20" i="80"/>
  <c r="F20" i="80"/>
  <c r="G20" i="80"/>
  <c r="H20" i="80"/>
  <c r="I20" i="80"/>
  <c r="D21" i="80"/>
  <c r="E21" i="80"/>
  <c r="F21" i="80"/>
  <c r="G21" i="80"/>
  <c r="H21" i="80"/>
  <c r="I21" i="80"/>
  <c r="D22" i="80"/>
  <c r="E22" i="80"/>
  <c r="F22" i="80"/>
  <c r="G22" i="80"/>
  <c r="H22" i="80"/>
  <c r="I22" i="80"/>
  <c r="D23" i="80"/>
  <c r="D24" i="80"/>
  <c r="D25" i="80"/>
  <c r="E25" i="80"/>
  <c r="F25" i="80"/>
  <c r="G25" i="80"/>
  <c r="H25" i="80"/>
  <c r="I25" i="80"/>
  <c r="D26" i="80"/>
  <c r="E26" i="80"/>
  <c r="F26" i="80"/>
  <c r="G26" i="80"/>
  <c r="H26" i="80"/>
  <c r="I26" i="80"/>
  <c r="D27" i="80"/>
  <c r="E27" i="80"/>
  <c r="F27" i="80"/>
  <c r="G27" i="80"/>
  <c r="H27" i="80"/>
  <c r="I27" i="80"/>
  <c r="D28" i="80"/>
  <c r="E28" i="80"/>
  <c r="F28" i="80"/>
  <c r="G28" i="80"/>
  <c r="H28" i="80"/>
  <c r="I28" i="80"/>
  <c r="D29" i="80"/>
  <c r="E29" i="80"/>
  <c r="F29" i="80"/>
  <c r="G29" i="80"/>
  <c r="H29" i="80"/>
  <c r="I29" i="80"/>
  <c r="D30" i="80"/>
  <c r="E30" i="80"/>
  <c r="F30" i="80"/>
  <c r="G30" i="80"/>
  <c r="H30" i="80"/>
  <c r="I30" i="80"/>
  <c r="D31" i="80"/>
  <c r="E31" i="80"/>
  <c r="F31" i="80"/>
  <c r="G31" i="80"/>
  <c r="H31" i="80"/>
  <c r="I31" i="80"/>
  <c r="D32" i="80"/>
  <c r="D33" i="80"/>
  <c r="E33" i="80"/>
  <c r="F33" i="80"/>
  <c r="G33" i="80"/>
  <c r="H33" i="80"/>
  <c r="I33" i="80"/>
  <c r="D34" i="80"/>
  <c r="E34" i="80"/>
  <c r="F34" i="80"/>
  <c r="G34" i="80"/>
  <c r="H34" i="80"/>
  <c r="I34" i="80"/>
  <c r="D35" i="80"/>
  <c r="E35" i="80"/>
  <c r="F35" i="80"/>
  <c r="G35" i="80"/>
  <c r="H35" i="80"/>
  <c r="I35" i="80"/>
  <c r="D36" i="80"/>
  <c r="D37" i="80"/>
  <c r="E37" i="80"/>
  <c r="F37" i="80"/>
  <c r="G37" i="80"/>
  <c r="H37" i="80"/>
  <c r="I37" i="80"/>
  <c r="D38" i="80"/>
  <c r="E38" i="80"/>
  <c r="F38" i="80"/>
  <c r="G38" i="80"/>
  <c r="H38" i="80"/>
  <c r="I38" i="80"/>
  <c r="D39" i="80"/>
  <c r="E39" i="80"/>
  <c r="F39" i="80"/>
  <c r="G39" i="80"/>
  <c r="H39" i="80"/>
  <c r="I39" i="80"/>
  <c r="D40" i="80"/>
  <c r="E40" i="80"/>
  <c r="F40" i="80"/>
  <c r="G40" i="80"/>
  <c r="H40" i="80"/>
  <c r="I40" i="80"/>
  <c r="D41" i="80"/>
  <c r="E41" i="80"/>
  <c r="F41" i="80"/>
  <c r="G41" i="80"/>
  <c r="H41" i="80"/>
  <c r="I41" i="80"/>
  <c r="D6" i="80"/>
  <c r="D5" i="80"/>
  <c r="I4" i="80"/>
  <c r="D4" i="80"/>
  <c r="D39" i="84"/>
  <c r="E37" i="84"/>
  <c r="E36" i="84"/>
  <c r="E35" i="84"/>
  <c r="E34" i="84"/>
  <c r="E33" i="84"/>
  <c r="E32" i="84"/>
  <c r="E31" i="84"/>
  <c r="E30" i="84"/>
  <c r="E29" i="84"/>
  <c r="E28" i="84"/>
  <c r="E27" i="84"/>
  <c r="E26" i="84"/>
  <c r="E25" i="84"/>
  <c r="E24" i="84"/>
  <c r="D23" i="84"/>
  <c r="I22" i="84"/>
  <c r="D22" i="84"/>
  <c r="I21" i="84"/>
  <c r="D21" i="84"/>
  <c r="I20" i="84"/>
  <c r="D20" i="84"/>
  <c r="I19" i="84"/>
  <c r="D19" i="84"/>
  <c r="I18" i="84"/>
  <c r="D18" i="84"/>
  <c r="I17" i="84"/>
  <c r="D17" i="84"/>
  <c r="I16" i="84"/>
  <c r="D16" i="84"/>
  <c r="D15" i="84"/>
  <c r="D14" i="84"/>
  <c r="J13" i="84"/>
  <c r="I13" i="84"/>
  <c r="H13" i="84"/>
  <c r="G13" i="84"/>
  <c r="F13" i="84"/>
  <c r="E13" i="84"/>
  <c r="D13" i="84"/>
  <c r="J12" i="84"/>
  <c r="I12" i="84"/>
  <c r="H12" i="84"/>
  <c r="G12" i="84"/>
  <c r="F12" i="84"/>
  <c r="I11" i="84"/>
  <c r="I10" i="84"/>
  <c r="F10" i="84"/>
  <c r="I8" i="84"/>
  <c r="I7" i="84"/>
  <c r="D6" i="84"/>
  <c r="D5" i="84"/>
  <c r="J4" i="84"/>
  <c r="D4" i="84"/>
  <c r="E1583" i="74"/>
  <c r="E1578" i="74"/>
  <c r="E1566" i="74"/>
  <c r="E1561" i="74"/>
  <c r="B28" i="11"/>
  <c r="E1625" i="74"/>
  <c r="E1610" i="74"/>
  <c r="D1631" i="74"/>
  <c r="E1631" i="74" s="1"/>
  <c r="D1630" i="74"/>
  <c r="E1630" i="74" s="1"/>
  <c r="D1616" i="74"/>
  <c r="E1616" i="74" s="1"/>
  <c r="D1601" i="74"/>
  <c r="E1601" i="74" s="1"/>
  <c r="D1615" i="74"/>
  <c r="E1615" i="74" s="1"/>
  <c r="D1600" i="74"/>
  <c r="E1600" i="74" s="1"/>
  <c r="E1595" i="74"/>
  <c r="E1552" i="74"/>
  <c r="E1538" i="74"/>
  <c r="E1547" i="74"/>
  <c r="E1533" i="74"/>
  <c r="C208" i="77"/>
  <c r="C207" i="77"/>
  <c r="C206" i="77"/>
  <c r="C205" i="77"/>
  <c r="C204" i="77"/>
  <c r="C203" i="77"/>
  <c r="C202" i="77"/>
  <c r="C201" i="77"/>
  <c r="C200" i="77"/>
  <c r="C199" i="77"/>
  <c r="C198" i="77"/>
  <c r="C197" i="77"/>
  <c r="C196" i="77"/>
  <c r="C195" i="77"/>
  <c r="C194" i="77"/>
  <c r="C193" i="77"/>
  <c r="C192" i="77"/>
  <c r="C191" i="77"/>
  <c r="C190" i="77"/>
  <c r="C189" i="77"/>
  <c r="C188" i="77"/>
  <c r="C187" i="77"/>
  <c r="C186" i="77"/>
  <c r="C185" i="77"/>
  <c r="C184" i="77"/>
  <c r="C183" i="77"/>
  <c r="C182" i="77"/>
  <c r="C181" i="77"/>
  <c r="C157" i="77"/>
  <c r="C156" i="77"/>
  <c r="C153" i="77"/>
  <c r="C151" i="77"/>
  <c r="C150" i="77"/>
  <c r="C149" i="77"/>
  <c r="C147" i="77"/>
  <c r="C146" i="77"/>
  <c r="C145" i="77"/>
  <c r="C144" i="77"/>
  <c r="C143" i="77"/>
  <c r="C142" i="77"/>
  <c r="C141" i="77"/>
  <c r="C140" i="77"/>
  <c r="C139" i="77"/>
  <c r="C138" i="77"/>
  <c r="C137" i="77"/>
  <c r="C136" i="77"/>
  <c r="C135" i="77"/>
  <c r="C134" i="77"/>
  <c r="C133" i="77"/>
  <c r="C132" i="77"/>
  <c r="C131" i="77"/>
  <c r="C130" i="77"/>
  <c r="C118" i="77"/>
  <c r="C117" i="77"/>
  <c r="C116" i="77"/>
  <c r="C115" i="77"/>
  <c r="C114" i="77"/>
  <c r="C113" i="77"/>
  <c r="C112" i="77"/>
  <c r="C111" i="77"/>
  <c r="C110" i="77"/>
  <c r="C109" i="77"/>
  <c r="C108" i="77"/>
  <c r="C107" i="77"/>
  <c r="C106" i="77"/>
  <c r="C105" i="77"/>
  <c r="C104" i="77"/>
  <c r="C103" i="77"/>
  <c r="C102" i="77"/>
  <c r="C101" i="77"/>
  <c r="C100" i="77"/>
  <c r="C99" i="77"/>
  <c r="C98" i="77"/>
  <c r="C97" i="77"/>
  <c r="C96" i="77"/>
  <c r="C95" i="77"/>
  <c r="C94" i="77"/>
  <c r="C93" i="77"/>
  <c r="C92" i="77"/>
  <c r="C91" i="77"/>
  <c r="C90" i="77"/>
  <c r="C79" i="77"/>
  <c r="C78" i="77"/>
  <c r="C77" i="77"/>
  <c r="C76" i="77"/>
  <c r="C75" i="77"/>
  <c r="C74" i="77"/>
  <c r="C73" i="77"/>
  <c r="C72" i="77"/>
  <c r="C71" i="77"/>
  <c r="C70" i="77"/>
  <c r="C69" i="77"/>
  <c r="C68" i="77"/>
  <c r="C67" i="77"/>
  <c r="C66" i="77"/>
  <c r="C65" i="77"/>
  <c r="C64" i="77"/>
  <c r="C63" i="77"/>
  <c r="C62" i="77"/>
  <c r="C61" i="77"/>
  <c r="C60" i="77"/>
  <c r="C59" i="77"/>
  <c r="C58" i="77"/>
  <c r="C57" i="77"/>
  <c r="C56" i="77"/>
  <c r="C55" i="77"/>
  <c r="C54" i="77"/>
  <c r="C53" i="77"/>
  <c r="C52" i="77"/>
  <c r="C51" i="77"/>
  <c r="C41" i="77"/>
  <c r="C40" i="77"/>
  <c r="C39" i="77"/>
  <c r="C38" i="77"/>
  <c r="C37" i="77"/>
  <c r="C36" i="77"/>
  <c r="C35" i="77"/>
  <c r="C34" i="77"/>
  <c r="C33" i="77"/>
  <c r="C32" i="77"/>
  <c r="C31" i="77"/>
  <c r="C30" i="77"/>
  <c r="C29" i="77"/>
  <c r="C28" i="77"/>
  <c r="C27" i="77"/>
  <c r="C26" i="77"/>
  <c r="C25" i="77"/>
  <c r="C24" i="77"/>
  <c r="C23" i="77"/>
  <c r="C22" i="77"/>
  <c r="C21" i="77"/>
  <c r="C20" i="77"/>
  <c r="C19" i="77"/>
  <c r="C18" i="77"/>
  <c r="C17" i="77"/>
  <c r="C16" i="77"/>
  <c r="C15" i="77"/>
  <c r="C14" i="77"/>
  <c r="C13" i="77"/>
  <c r="C12" i="77"/>
  <c r="I33" i="82"/>
  <c r="I29" i="82"/>
  <c r="G29" i="82"/>
  <c r="G35" i="82"/>
  <c r="E34" i="82"/>
  <c r="E33" i="82"/>
  <c r="D1523" i="74"/>
  <c r="E1523" i="74" s="1"/>
  <c r="D1521" i="74"/>
  <c r="E1521" i="74" s="1"/>
  <c r="E1517" i="74"/>
  <c r="D1507" i="74"/>
  <c r="E1507" i="74" s="1"/>
  <c r="D1505" i="74"/>
  <c r="E1505" i="74" s="1"/>
  <c r="E1501" i="74"/>
  <c r="D1491" i="74"/>
  <c r="E1491" i="74" s="1"/>
  <c r="D1489" i="74"/>
  <c r="E1489" i="74" s="1"/>
  <c r="E1485" i="74"/>
  <c r="D1476" i="74"/>
  <c r="E1476" i="74" s="1"/>
  <c r="E1472" i="74"/>
  <c r="D1462" i="74"/>
  <c r="E1462" i="74" s="1"/>
  <c r="D1460" i="74"/>
  <c r="E1460" i="74" s="1"/>
  <c r="D1446" i="74"/>
  <c r="E1446" i="74" s="1"/>
  <c r="D1444" i="74"/>
  <c r="E1444" i="74" s="1"/>
  <c r="D1430" i="74"/>
  <c r="E1430" i="74" s="1"/>
  <c r="D1428" i="74"/>
  <c r="E1428" i="74" s="1"/>
  <c r="D1401" i="74"/>
  <c r="D1399" i="74"/>
  <c r="D1385" i="74"/>
  <c r="D1383" i="74"/>
  <c r="D1340" i="74"/>
  <c r="D1338" i="74"/>
  <c r="D1324" i="74"/>
  <c r="D1322" i="74"/>
  <c r="D1279" i="74"/>
  <c r="D1277" i="74"/>
  <c r="D1263" i="74"/>
  <c r="D1261" i="74"/>
  <c r="E1456" i="74"/>
  <c r="E1440" i="74"/>
  <c r="E1424" i="74"/>
  <c r="D1415" i="74"/>
  <c r="E1415" i="74" s="1"/>
  <c r="E1411" i="74"/>
  <c r="E1401" i="74" l="1"/>
  <c r="E1399" i="74"/>
  <c r="E1395" i="74"/>
  <c r="E1385" i="74"/>
  <c r="E1383" i="74"/>
  <c r="E1379" i="74"/>
  <c r="D1369" i="74"/>
  <c r="E1369" i="74" s="1"/>
  <c r="D1367" i="74"/>
  <c r="E1367" i="74" s="1"/>
  <c r="E1363" i="74"/>
  <c r="D1354" i="74"/>
  <c r="E1354" i="74" s="1"/>
  <c r="E1350" i="74"/>
  <c r="E1340" i="74"/>
  <c r="E1338" i="74"/>
  <c r="E1334" i="74"/>
  <c r="E1324" i="74"/>
  <c r="E1322" i="74"/>
  <c r="E1318" i="74"/>
  <c r="D1308" i="74"/>
  <c r="E1308" i="74" s="1"/>
  <c r="D1306" i="74"/>
  <c r="E1306" i="74" s="1"/>
  <c r="E1302" i="74"/>
  <c r="D1293" i="74"/>
  <c r="E1293" i="74" s="1"/>
  <c r="E1289" i="74"/>
  <c r="E1279" i="74"/>
  <c r="E1273" i="74"/>
  <c r="E1263" i="74"/>
  <c r="E1257" i="74"/>
  <c r="E1241" i="74"/>
  <c r="E1228" i="74"/>
  <c r="E1277" i="74"/>
  <c r="E1261" i="74"/>
  <c r="D1245" i="74"/>
  <c r="E1245" i="74" s="1"/>
  <c r="D1247" i="74"/>
  <c r="E1247" i="74" s="1"/>
  <c r="D1232" i="74"/>
  <c r="E1232" i="74" s="1"/>
  <c r="B1824" i="74"/>
  <c r="B1823" i="74"/>
  <c r="C1823" i="74" s="1"/>
  <c r="D1823" i="74" s="1"/>
  <c r="B1822" i="74"/>
  <c r="C1822" i="74" s="1"/>
  <c r="B1821" i="74"/>
  <c r="B1820" i="74"/>
  <c r="C1820" i="74" s="1"/>
  <c r="D1820" i="74" s="1"/>
  <c r="B1819" i="74"/>
  <c r="C1819" i="74" s="1"/>
  <c r="D1819" i="74" s="1"/>
  <c r="B1818" i="74"/>
  <c r="C1818" i="74" s="1"/>
  <c r="B1817" i="74"/>
  <c r="B1816" i="74"/>
  <c r="C1816" i="74" s="1"/>
  <c r="D1816" i="74" s="1"/>
  <c r="B1815" i="74"/>
  <c r="C1815" i="74" s="1"/>
  <c r="D1815" i="74" s="1"/>
  <c r="B1814" i="74"/>
  <c r="B1813" i="74"/>
  <c r="B1812" i="74"/>
  <c r="C1812" i="74" s="1"/>
  <c r="D1812" i="74" s="1"/>
  <c r="B1811" i="74"/>
  <c r="C1811" i="74" s="1"/>
  <c r="D1811" i="74" s="1"/>
  <c r="B1810" i="74"/>
  <c r="C1810" i="74" s="1"/>
  <c r="B1809" i="74"/>
  <c r="B1808" i="74"/>
  <c r="C1808" i="74" s="1"/>
  <c r="D1808" i="74" s="1"/>
  <c r="B1807" i="74"/>
  <c r="C1807" i="74" s="1"/>
  <c r="D1807" i="74" s="1"/>
  <c r="B1806" i="74"/>
  <c r="B1805" i="74"/>
  <c r="B1804" i="74"/>
  <c r="C1804" i="74" s="1"/>
  <c r="D1804" i="74" s="1"/>
  <c r="B1803" i="74"/>
  <c r="C1803" i="74" s="1"/>
  <c r="D1803" i="74" s="1"/>
  <c r="B1802" i="74"/>
  <c r="C1802" i="74" s="1"/>
  <c r="B1801" i="74"/>
  <c r="B1800" i="74"/>
  <c r="C1800" i="74" s="1"/>
  <c r="D1800" i="74" s="1"/>
  <c r="B1799" i="74"/>
  <c r="C1799" i="74" s="1"/>
  <c r="D1799" i="74" s="1"/>
  <c r="B1798" i="74"/>
  <c r="B1797" i="74"/>
  <c r="C1798" i="74" l="1"/>
  <c r="D1798" i="74" s="1"/>
  <c r="C1806" i="74"/>
  <c r="D1806" i="74" s="1"/>
  <c r="C1814" i="74"/>
  <c r="D1814" i="74" s="1"/>
  <c r="C1797" i="74"/>
  <c r="D1797" i="74" s="1"/>
  <c r="C1801" i="74"/>
  <c r="D1801" i="74" s="1"/>
  <c r="D1802" i="74"/>
  <c r="C1805" i="74"/>
  <c r="D1805" i="74" s="1"/>
  <c r="C1809" i="74"/>
  <c r="D1809" i="74" s="1"/>
  <c r="D1810" i="74"/>
  <c r="C1813" i="74"/>
  <c r="D1813" i="74" s="1"/>
  <c r="C1817" i="74"/>
  <c r="D1817" i="74" s="1"/>
  <c r="D1818" i="74"/>
  <c r="C1821" i="74"/>
  <c r="D1821" i="74" s="1"/>
  <c r="D1822" i="74"/>
  <c r="C1824" i="74"/>
  <c r="D1824" i="74" s="1"/>
  <c r="B34" i="83"/>
  <c r="B40" i="83"/>
  <c r="B39" i="83"/>
  <c r="B38" i="83"/>
  <c r="B37" i="83"/>
  <c r="B36" i="83"/>
  <c r="B35" i="83"/>
  <c r="B33" i="83"/>
  <c r="B32" i="83"/>
  <c r="B31" i="83"/>
  <c r="B30" i="83"/>
  <c r="B29" i="83"/>
  <c r="B28" i="83"/>
  <c r="B27" i="83"/>
  <c r="B26" i="83"/>
  <c r="B25" i="83"/>
  <c r="B24" i="83"/>
  <c r="B23" i="83"/>
  <c r="B22" i="83"/>
  <c r="B21" i="83"/>
  <c r="B20" i="83"/>
  <c r="B19" i="83"/>
  <c r="B18" i="83"/>
  <c r="B17" i="83"/>
  <c r="B16" i="83"/>
  <c r="B15" i="83"/>
  <c r="B14" i="83"/>
  <c r="B13" i="83"/>
  <c r="B12" i="83"/>
  <c r="B11" i="83"/>
  <c r="B10" i="83"/>
  <c r="B9" i="83"/>
  <c r="B8" i="83"/>
  <c r="B7" i="83"/>
  <c r="B6" i="83"/>
  <c r="G40" i="83"/>
  <c r="F40" i="83"/>
  <c r="E40" i="83"/>
  <c r="D40" i="83"/>
  <c r="C40" i="83"/>
  <c r="G39" i="83"/>
  <c r="F39" i="83"/>
  <c r="E39" i="83"/>
  <c r="D39" i="83"/>
  <c r="C39" i="83"/>
  <c r="E36" i="83"/>
  <c r="C35" i="83"/>
  <c r="G34" i="83"/>
  <c r="C34" i="83"/>
  <c r="G31" i="83"/>
  <c r="F31" i="83"/>
  <c r="E31" i="83"/>
  <c r="D31" i="83"/>
  <c r="C31" i="83"/>
  <c r="G30" i="83"/>
  <c r="E30" i="83"/>
  <c r="G19" i="83"/>
  <c r="F19" i="83"/>
  <c r="E19" i="83"/>
  <c r="D19" i="83"/>
  <c r="C19" i="83"/>
  <c r="G10" i="83"/>
  <c r="F10" i="83"/>
  <c r="E10" i="83"/>
  <c r="D10" i="83"/>
  <c r="C10" i="83"/>
  <c r="G9" i="83"/>
  <c r="F9" i="83"/>
  <c r="E9" i="83"/>
  <c r="D9" i="83"/>
  <c r="C9" i="83"/>
  <c r="G8" i="83"/>
  <c r="F8" i="83"/>
  <c r="E8" i="83"/>
  <c r="D8" i="83"/>
  <c r="C8" i="83"/>
  <c r="G7" i="83"/>
  <c r="F7" i="83"/>
  <c r="E7" i="83"/>
  <c r="D7" i="83"/>
  <c r="C7" i="83"/>
  <c r="G6" i="83"/>
  <c r="F6" i="83"/>
  <c r="E6" i="83"/>
  <c r="D6" i="83"/>
  <c r="C6" i="83"/>
  <c r="G5" i="83"/>
  <c r="F5" i="83"/>
  <c r="E5" i="83"/>
  <c r="D5" i="83"/>
  <c r="C5" i="83"/>
  <c r="B5" i="83"/>
  <c r="I37" i="82"/>
  <c r="G38" i="83" s="1"/>
  <c r="H37" i="82"/>
  <c r="F38" i="83" s="1"/>
  <c r="G37" i="82"/>
  <c r="E38" i="83" s="1"/>
  <c r="F37" i="82"/>
  <c r="D38" i="83" s="1"/>
  <c r="E37" i="82"/>
  <c r="C38" i="83" s="1"/>
  <c r="I36" i="82"/>
  <c r="G37" i="83" s="1"/>
  <c r="H36" i="82"/>
  <c r="F37" i="83" s="1"/>
  <c r="G36" i="82"/>
  <c r="E37" i="83" s="1"/>
  <c r="F36" i="82"/>
  <c r="D37" i="83" s="1"/>
  <c r="E36" i="82"/>
  <c r="C37" i="83" s="1"/>
  <c r="I35" i="82"/>
  <c r="G36" i="83" s="1"/>
  <c r="H35" i="82"/>
  <c r="F36" i="83" s="1"/>
  <c r="F35" i="82"/>
  <c r="D36" i="83" s="1"/>
  <c r="E35" i="82"/>
  <c r="C36" i="83" s="1"/>
  <c r="I34" i="82"/>
  <c r="G35" i="83" s="1"/>
  <c r="H34" i="82"/>
  <c r="F35" i="83" s="1"/>
  <c r="G34" i="82"/>
  <c r="E35" i="83" s="1"/>
  <c r="F34" i="82"/>
  <c r="D35" i="83" s="1"/>
  <c r="H33" i="82"/>
  <c r="F34" i="83" s="1"/>
  <c r="G33" i="82"/>
  <c r="E34" i="83" s="1"/>
  <c r="F33" i="82"/>
  <c r="D34" i="83" s="1"/>
  <c r="I32" i="82"/>
  <c r="G33" i="83" s="1"/>
  <c r="H32" i="82"/>
  <c r="F33" i="83" s="1"/>
  <c r="G32" i="82"/>
  <c r="E33" i="83" s="1"/>
  <c r="F32" i="82"/>
  <c r="D33" i="83" s="1"/>
  <c r="E32" i="82"/>
  <c r="C33" i="83" s="1"/>
  <c r="I31" i="82"/>
  <c r="G32" i="83" s="1"/>
  <c r="H31" i="82"/>
  <c r="F32" i="83" s="1"/>
  <c r="G31" i="82"/>
  <c r="E32" i="83" s="1"/>
  <c r="F31" i="82"/>
  <c r="D32" i="83" s="1"/>
  <c r="E31" i="82"/>
  <c r="C32" i="83" s="1"/>
  <c r="H29" i="82"/>
  <c r="F30" i="83" s="1"/>
  <c r="F29" i="82"/>
  <c r="D30" i="83" s="1"/>
  <c r="E29" i="82"/>
  <c r="C30" i="83" s="1"/>
  <c r="I28" i="82"/>
  <c r="G29" i="83" s="1"/>
  <c r="H28" i="82"/>
  <c r="F29" i="83" s="1"/>
  <c r="G28" i="82"/>
  <c r="E29" i="83" s="1"/>
  <c r="F28" i="82"/>
  <c r="D29" i="83" s="1"/>
  <c r="E28" i="82"/>
  <c r="C29" i="83" s="1"/>
  <c r="I27" i="82"/>
  <c r="G28" i="83" s="1"/>
  <c r="H27" i="82"/>
  <c r="F28" i="83" s="1"/>
  <c r="G27" i="82"/>
  <c r="E28" i="83" s="1"/>
  <c r="F27" i="82"/>
  <c r="D28" i="83" s="1"/>
  <c r="E27" i="82"/>
  <c r="C28" i="83" s="1"/>
  <c r="I26" i="82"/>
  <c r="G27" i="83" s="1"/>
  <c r="H26" i="82"/>
  <c r="F27" i="83" s="1"/>
  <c r="G26" i="82"/>
  <c r="E27" i="83" s="1"/>
  <c r="F26" i="82"/>
  <c r="D27" i="83" s="1"/>
  <c r="E26" i="82"/>
  <c r="C27" i="83" s="1"/>
  <c r="I25" i="82"/>
  <c r="G26" i="83" s="1"/>
  <c r="H25" i="82"/>
  <c r="F26" i="83" s="1"/>
  <c r="G25" i="82"/>
  <c r="E26" i="83" s="1"/>
  <c r="F25" i="82"/>
  <c r="D26" i="83" s="1"/>
  <c r="E25" i="82"/>
  <c r="C26" i="83" s="1"/>
  <c r="I24" i="82"/>
  <c r="G25" i="83" s="1"/>
  <c r="H24" i="82"/>
  <c r="F25" i="83" s="1"/>
  <c r="G24" i="82"/>
  <c r="E25" i="83" s="1"/>
  <c r="F24" i="82"/>
  <c r="D25" i="83" s="1"/>
  <c r="E24" i="82"/>
  <c r="C25" i="83" s="1"/>
  <c r="I23" i="82"/>
  <c r="G24" i="83" s="1"/>
  <c r="H23" i="82"/>
  <c r="F24" i="83" s="1"/>
  <c r="G23" i="82"/>
  <c r="E24" i="83" s="1"/>
  <c r="F23" i="82"/>
  <c r="D24" i="83" s="1"/>
  <c r="E23" i="82"/>
  <c r="C24" i="83" s="1"/>
  <c r="I22" i="82"/>
  <c r="G23" i="83" s="1"/>
  <c r="H22" i="82"/>
  <c r="F23" i="83" s="1"/>
  <c r="G22" i="82"/>
  <c r="E23" i="83" s="1"/>
  <c r="F22" i="82"/>
  <c r="D23" i="83" s="1"/>
  <c r="E22" i="82"/>
  <c r="C23" i="83" s="1"/>
  <c r="I21" i="82"/>
  <c r="G22" i="83" s="1"/>
  <c r="H21" i="82"/>
  <c r="F22" i="83" s="1"/>
  <c r="G21" i="82"/>
  <c r="E22" i="83" s="1"/>
  <c r="F21" i="82"/>
  <c r="D22" i="83" s="1"/>
  <c r="E21" i="82"/>
  <c r="C22" i="83" s="1"/>
  <c r="I20" i="82"/>
  <c r="G21" i="83" s="1"/>
  <c r="H20" i="82"/>
  <c r="F21" i="83" s="1"/>
  <c r="G20" i="82"/>
  <c r="E21" i="83" s="1"/>
  <c r="F20" i="82"/>
  <c r="D21" i="83" s="1"/>
  <c r="E20" i="82"/>
  <c r="C21" i="83" s="1"/>
  <c r="I19" i="82"/>
  <c r="G20" i="83" s="1"/>
  <c r="H19" i="82"/>
  <c r="F20" i="83" s="1"/>
  <c r="G19" i="82"/>
  <c r="E20" i="83" s="1"/>
  <c r="F19" i="82"/>
  <c r="D20" i="83" s="1"/>
  <c r="E19" i="82"/>
  <c r="C20" i="83" s="1"/>
  <c r="I17" i="82"/>
  <c r="G18" i="83" s="1"/>
  <c r="H17" i="82"/>
  <c r="F18" i="83" s="1"/>
  <c r="G17" i="82"/>
  <c r="E18" i="83" s="1"/>
  <c r="F17" i="82"/>
  <c r="D18" i="83" s="1"/>
  <c r="E17" i="82"/>
  <c r="C18" i="83" s="1"/>
  <c r="I16" i="82"/>
  <c r="G17" i="83" s="1"/>
  <c r="H16" i="82"/>
  <c r="F17" i="83" s="1"/>
  <c r="G16" i="82"/>
  <c r="E17" i="83" s="1"/>
  <c r="F16" i="82"/>
  <c r="D17" i="83" s="1"/>
  <c r="E16" i="82"/>
  <c r="C17" i="83" s="1"/>
  <c r="I15" i="82"/>
  <c r="G16" i="83" s="1"/>
  <c r="H15" i="82"/>
  <c r="F16" i="83" s="1"/>
  <c r="G15" i="82"/>
  <c r="E16" i="83" s="1"/>
  <c r="F15" i="82"/>
  <c r="D16" i="83" s="1"/>
  <c r="E15" i="82"/>
  <c r="C16" i="83" s="1"/>
  <c r="I14" i="82"/>
  <c r="G15" i="83" s="1"/>
  <c r="H14" i="82"/>
  <c r="F15" i="83" s="1"/>
  <c r="G14" i="82"/>
  <c r="E15" i="83" s="1"/>
  <c r="F14" i="82"/>
  <c r="D15" i="83" s="1"/>
  <c r="E14" i="82"/>
  <c r="C15" i="83" s="1"/>
  <c r="I13" i="82"/>
  <c r="G14" i="83" s="1"/>
  <c r="H13" i="82"/>
  <c r="F14" i="83" s="1"/>
  <c r="G13" i="82"/>
  <c r="E14" i="83" s="1"/>
  <c r="F13" i="82"/>
  <c r="D14" i="83" s="1"/>
  <c r="E13" i="82"/>
  <c r="C14" i="83" s="1"/>
  <c r="I12" i="82"/>
  <c r="G13" i="83" s="1"/>
  <c r="H12" i="82"/>
  <c r="F13" i="83" s="1"/>
  <c r="G12" i="82"/>
  <c r="E13" i="83" s="1"/>
  <c r="F12" i="82"/>
  <c r="D13" i="83" s="1"/>
  <c r="E12" i="82"/>
  <c r="C13" i="83" s="1"/>
  <c r="I11" i="82"/>
  <c r="G12" i="83" s="1"/>
  <c r="H11" i="82"/>
  <c r="F12" i="83" s="1"/>
  <c r="G11" i="82"/>
  <c r="E12" i="83" s="1"/>
  <c r="F11" i="82"/>
  <c r="D12" i="83" s="1"/>
  <c r="E11" i="82"/>
  <c r="C12" i="83" s="1"/>
  <c r="I10" i="82"/>
  <c r="G11" i="83" s="1"/>
  <c r="H10" i="82"/>
  <c r="F11" i="83" s="1"/>
  <c r="G10" i="82"/>
  <c r="E11" i="83" s="1"/>
  <c r="F10" i="82"/>
  <c r="D11" i="83" s="1"/>
  <c r="E10" i="82"/>
  <c r="C11" i="83" s="1"/>
  <c r="D39" i="82"/>
  <c r="D37" i="82"/>
  <c r="D36" i="82"/>
  <c r="D35" i="82"/>
  <c r="D34" i="82"/>
  <c r="D33" i="82"/>
  <c r="D32" i="82"/>
  <c r="D31" i="82"/>
  <c r="D30" i="82"/>
  <c r="D29" i="82"/>
  <c r="D28" i="82"/>
  <c r="D27" i="82"/>
  <c r="D26" i="82"/>
  <c r="D25" i="82"/>
  <c r="D24" i="82"/>
  <c r="D23" i="82"/>
  <c r="D22" i="82"/>
  <c r="D21" i="82"/>
  <c r="D20" i="82"/>
  <c r="D19" i="82"/>
  <c r="D18" i="82"/>
  <c r="D17" i="82"/>
  <c r="D16" i="82"/>
  <c r="D15" i="82"/>
  <c r="D14" i="82"/>
  <c r="D13" i="82"/>
  <c r="D12" i="82"/>
  <c r="D11" i="82"/>
  <c r="D10" i="82"/>
  <c r="D9" i="82"/>
  <c r="D7" i="82"/>
  <c r="D6" i="82"/>
  <c r="D5" i="82"/>
  <c r="D4" i="82"/>
  <c r="I8" i="82"/>
  <c r="H8" i="82"/>
  <c r="G8" i="82"/>
  <c r="F8" i="82"/>
  <c r="E8" i="82"/>
  <c r="I4" i="82"/>
  <c r="B33" i="14"/>
  <c r="B32" i="14"/>
  <c r="B31" i="14"/>
  <c r="C116" i="79"/>
  <c r="C115" i="79"/>
  <c r="C114" i="79"/>
  <c r="C113" i="79"/>
  <c r="C112" i="79"/>
  <c r="C111" i="79"/>
  <c r="C110" i="79"/>
  <c r="C109" i="79"/>
  <c r="C108" i="79"/>
  <c r="C107" i="79"/>
  <c r="C106" i="79"/>
  <c r="C105" i="79"/>
  <c r="C104" i="79"/>
  <c r="C103" i="79"/>
  <c r="C102" i="79"/>
  <c r="C101" i="79"/>
  <c r="C100" i="79"/>
  <c r="C99" i="79"/>
  <c r="C98" i="79"/>
  <c r="C97" i="79"/>
  <c r="C96" i="79"/>
  <c r="C95" i="79"/>
  <c r="C94" i="79"/>
  <c r="C93" i="79"/>
  <c r="C92" i="79"/>
  <c r="C91" i="79"/>
  <c r="C90" i="79"/>
  <c r="C89" i="79"/>
  <c r="C88" i="79"/>
  <c r="C87" i="79"/>
  <c r="C86" i="79"/>
  <c r="C85" i="79"/>
  <c r="C84" i="79"/>
  <c r="C83" i="79"/>
  <c r="C82" i="79"/>
  <c r="C81" i="79"/>
  <c r="C80" i="79"/>
  <c r="C79" i="79"/>
  <c r="C78" i="79"/>
  <c r="C77" i="79"/>
  <c r="C76" i="79"/>
  <c r="C75" i="79"/>
  <c r="C74" i="79"/>
  <c r="C73" i="79"/>
  <c r="C72" i="79"/>
  <c r="C71" i="79"/>
  <c r="C70" i="79"/>
  <c r="C69" i="79"/>
  <c r="C68" i="79"/>
  <c r="C67" i="79"/>
  <c r="C66" i="79"/>
  <c r="C65" i="79"/>
  <c r="C64" i="79"/>
  <c r="C63" i="79"/>
  <c r="C62" i="79"/>
  <c r="C61" i="79"/>
  <c r="C60" i="79"/>
  <c r="C59" i="79"/>
  <c r="C58" i="79"/>
  <c r="C57" i="79"/>
  <c r="C56" i="79"/>
  <c r="C55" i="79"/>
  <c r="C54" i="79"/>
  <c r="C53" i="79"/>
  <c r="C52" i="79"/>
  <c r="C51" i="79"/>
  <c r="C50" i="79"/>
  <c r="C49" i="79"/>
  <c r="C48" i="79"/>
  <c r="C47" i="79"/>
  <c r="C46" i="79"/>
  <c r="C45" i="79"/>
  <c r="C44" i="79"/>
  <c r="C43" i="79"/>
  <c r="C42" i="79"/>
  <c r="C41" i="79"/>
  <c r="C40" i="79"/>
  <c r="C39" i="79"/>
  <c r="C38" i="79"/>
  <c r="C37" i="79"/>
  <c r="C36" i="79"/>
  <c r="C35" i="79"/>
  <c r="C34" i="79"/>
  <c r="C33" i="79"/>
  <c r="C32" i="79"/>
  <c r="C31" i="79"/>
  <c r="C30" i="79"/>
  <c r="C29" i="79"/>
  <c r="C28" i="79"/>
  <c r="C27" i="79"/>
  <c r="C26" i="79"/>
  <c r="C25" i="79"/>
  <c r="C24" i="79"/>
  <c r="C23" i="79"/>
  <c r="C22" i="79"/>
  <c r="C21" i="79"/>
  <c r="C20" i="79"/>
  <c r="C19" i="79"/>
  <c r="C18" i="79"/>
  <c r="C17" i="79"/>
  <c r="C16" i="79"/>
  <c r="C15" i="79"/>
  <c r="C14" i="79"/>
  <c r="C13" i="79"/>
  <c r="C12" i="79"/>
  <c r="C11" i="79"/>
  <c r="C226" i="77"/>
  <c r="C225" i="77"/>
  <c r="C224" i="77"/>
  <c r="C223" i="77"/>
  <c r="C222" i="77"/>
  <c r="C221" i="77"/>
  <c r="C220" i="77"/>
  <c r="C219" i="77"/>
  <c r="C218" i="77"/>
  <c r="C217" i="77"/>
  <c r="C216" i="77"/>
  <c r="C215" i="77"/>
  <c r="C214" i="77"/>
  <c r="C213" i="77"/>
  <c r="C212" i="77"/>
  <c r="C211" i="77"/>
  <c r="C210" i="77"/>
  <c r="C209" i="77"/>
  <c r="C180" i="77"/>
  <c r="C179" i="77"/>
  <c r="C178" i="77"/>
  <c r="C177" i="77"/>
  <c r="C176" i="77"/>
  <c r="C175" i="77"/>
  <c r="C174" i="77"/>
  <c r="C173" i="77"/>
  <c r="C172" i="77"/>
  <c r="C171" i="77"/>
  <c r="C170" i="77"/>
  <c r="C168" i="77"/>
  <c r="C167" i="77"/>
  <c r="C166" i="77"/>
  <c r="C165" i="77"/>
  <c r="C164" i="77"/>
  <c r="C163" i="77"/>
  <c r="C161" i="77"/>
  <c r="C160" i="77"/>
  <c r="C159" i="77"/>
  <c r="C158" i="77"/>
  <c r="C155" i="77"/>
  <c r="C129" i="77"/>
  <c r="C128" i="77"/>
  <c r="C127" i="77"/>
  <c r="C126" i="77"/>
  <c r="C125" i="77"/>
  <c r="C124" i="77"/>
  <c r="C123" i="77"/>
  <c r="C122" i="77"/>
  <c r="C121" i="77"/>
  <c r="C120" i="77"/>
  <c r="C119" i="77"/>
  <c r="C89" i="77"/>
  <c r="C88" i="77"/>
  <c r="C87" i="77"/>
  <c r="C86" i="77"/>
  <c r="C85" i="77"/>
  <c r="C84" i="77"/>
  <c r="C83" i="77"/>
  <c r="C82" i="77"/>
  <c r="C81" i="77"/>
  <c r="C80" i="77"/>
  <c r="C50" i="77"/>
  <c r="C49" i="77"/>
  <c r="C48" i="77"/>
  <c r="C47" i="77"/>
  <c r="C46" i="77"/>
  <c r="C45" i="77"/>
  <c r="C44" i="77"/>
  <c r="C43" i="77"/>
  <c r="C42" i="77"/>
  <c r="C11" i="77"/>
  <c r="C10" i="77"/>
  <c r="C9" i="77"/>
  <c r="F43" i="80" l="1"/>
  <c r="F42" i="80"/>
  <c r="G46" i="81"/>
  <c r="F46" i="81"/>
  <c r="E46" i="81"/>
  <c r="D46" i="81"/>
  <c r="C46" i="81"/>
  <c r="G45" i="81"/>
  <c r="F45" i="81"/>
  <c r="E45" i="81"/>
  <c r="D45" i="81"/>
  <c r="C45" i="81"/>
  <c r="D44" i="81"/>
  <c r="D43" i="81"/>
  <c r="D40" i="81"/>
  <c r="D39" i="81"/>
  <c r="G37" i="81"/>
  <c r="F37" i="81"/>
  <c r="E37" i="81"/>
  <c r="D37" i="81"/>
  <c r="C37" i="81"/>
  <c r="D36" i="81"/>
  <c r="D35" i="81"/>
  <c r="G33" i="81"/>
  <c r="F33" i="81"/>
  <c r="E33" i="81"/>
  <c r="D33" i="81"/>
  <c r="C33" i="81"/>
  <c r="D30" i="81"/>
  <c r="D26" i="81"/>
  <c r="G25" i="81"/>
  <c r="F25" i="81"/>
  <c r="E25" i="81"/>
  <c r="D25" i="81"/>
  <c r="C25" i="81"/>
  <c r="G24" i="81"/>
  <c r="F24" i="81"/>
  <c r="E24" i="81"/>
  <c r="D24" i="81"/>
  <c r="C24" i="81"/>
  <c r="D23" i="81"/>
  <c r="D20" i="81"/>
  <c r="D16" i="81"/>
  <c r="D13" i="81"/>
  <c r="D12" i="81"/>
  <c r="G10" i="81"/>
  <c r="F10" i="81"/>
  <c r="E10" i="81"/>
  <c r="D10" i="81"/>
  <c r="C10" i="81"/>
  <c r="G9" i="81"/>
  <c r="F9" i="81"/>
  <c r="E9" i="81"/>
  <c r="D9" i="81"/>
  <c r="C9" i="81"/>
  <c r="G8" i="81"/>
  <c r="F8" i="81"/>
  <c r="E8" i="81"/>
  <c r="D8" i="81"/>
  <c r="C8" i="81"/>
  <c r="G7" i="81"/>
  <c r="F7" i="81"/>
  <c r="E7" i="81"/>
  <c r="D7" i="81"/>
  <c r="C7" i="81"/>
  <c r="G6" i="81"/>
  <c r="F6" i="81"/>
  <c r="E6" i="81"/>
  <c r="D6" i="81"/>
  <c r="C6" i="81"/>
  <c r="F5" i="81"/>
  <c r="E5" i="81"/>
  <c r="D5" i="81"/>
  <c r="C5" i="81"/>
  <c r="D1220" i="74"/>
  <c r="E1220" i="74" s="1"/>
  <c r="D1219" i="74"/>
  <c r="E1219" i="74" s="1"/>
  <c r="E1215" i="74"/>
  <c r="D1207" i="74"/>
  <c r="E1207" i="74" s="1"/>
  <c r="D1206" i="74"/>
  <c r="E1206" i="74" s="1"/>
  <c r="E1202" i="74"/>
  <c r="D1194" i="74"/>
  <c r="E1194" i="74" s="1"/>
  <c r="D1193" i="74"/>
  <c r="E1193" i="74" s="1"/>
  <c r="E1189" i="74"/>
  <c r="D1181" i="74"/>
  <c r="E1181" i="74" s="1"/>
  <c r="D1180" i="74"/>
  <c r="E1180" i="74" s="1"/>
  <c r="E1176" i="74"/>
  <c r="D1168" i="74"/>
  <c r="E1168" i="74" s="1"/>
  <c r="D1167" i="74"/>
  <c r="E1167" i="74" s="1"/>
  <c r="E1163" i="74"/>
  <c r="D1154" i="74"/>
  <c r="E1154" i="74" s="1"/>
  <c r="E1153" i="74"/>
  <c r="D1152" i="74"/>
  <c r="E1148" i="74"/>
  <c r="D1139" i="74"/>
  <c r="E1139" i="74" s="1"/>
  <c r="E1138" i="74"/>
  <c r="D1137" i="74"/>
  <c r="E1133" i="74"/>
  <c r="D1124" i="74"/>
  <c r="E1124" i="74" s="1"/>
  <c r="E1123" i="74"/>
  <c r="D1122" i="74"/>
  <c r="E1118" i="74"/>
  <c r="D1109" i="74"/>
  <c r="E1109" i="74" s="1"/>
  <c r="E1108" i="74"/>
  <c r="D1107" i="74"/>
  <c r="E1103" i="74"/>
  <c r="D1094" i="74"/>
  <c r="E1094" i="74" s="1"/>
  <c r="E1093" i="74"/>
  <c r="D1092" i="74"/>
  <c r="E1088" i="74"/>
  <c r="D1080" i="74"/>
  <c r="E1080" i="74" s="1"/>
  <c r="E1076" i="74"/>
  <c r="D1068" i="74"/>
  <c r="E1068" i="74" s="1"/>
  <c r="D1067" i="74"/>
  <c r="E1067" i="74" s="1"/>
  <c r="E1063" i="74"/>
  <c r="D1055" i="74"/>
  <c r="E1055" i="74" s="1"/>
  <c r="D1054" i="74"/>
  <c r="E1054" i="74" s="1"/>
  <c r="E1050" i="74"/>
  <c r="D1042" i="74"/>
  <c r="E1042" i="74" s="1"/>
  <c r="D1041" i="74"/>
  <c r="E1041" i="74" s="1"/>
  <c r="E1037" i="74"/>
  <c r="D1029" i="74"/>
  <c r="E1029" i="74" s="1"/>
  <c r="D1028" i="74"/>
  <c r="E1028" i="74" s="1"/>
  <c r="E1024" i="74"/>
  <c r="D1016" i="74"/>
  <c r="E1016" i="74" s="1"/>
  <c r="D1015" i="74"/>
  <c r="E1015" i="74" s="1"/>
  <c r="E1011" i="74"/>
  <c r="D1002" i="74"/>
  <c r="E1002" i="74" s="1"/>
  <c r="E1001" i="74"/>
  <c r="D1000" i="74"/>
  <c r="E996" i="74"/>
  <c r="D987" i="74"/>
  <c r="E987" i="74" s="1"/>
  <c r="E986" i="74"/>
  <c r="D985" i="74"/>
  <c r="E981" i="74"/>
  <c r="D972" i="74"/>
  <c r="E972" i="74" s="1"/>
  <c r="E971" i="74"/>
  <c r="D970" i="74"/>
  <c r="E966" i="74"/>
  <c r="D957" i="74"/>
  <c r="E957" i="74" s="1"/>
  <c r="E956" i="74"/>
  <c r="D955" i="74"/>
  <c r="E951" i="74"/>
  <c r="D942" i="74"/>
  <c r="E942" i="74" s="1"/>
  <c r="E941" i="74"/>
  <c r="D940" i="74"/>
  <c r="E936" i="74"/>
  <c r="D928" i="74"/>
  <c r="E928" i="74" s="1"/>
  <c r="E924" i="74"/>
  <c r="D916" i="74"/>
  <c r="E916" i="74" s="1"/>
  <c r="D915" i="74"/>
  <c r="E915" i="74" s="1"/>
  <c r="E911" i="74"/>
  <c r="D903" i="74"/>
  <c r="E903" i="74" s="1"/>
  <c r="D902" i="74"/>
  <c r="E902" i="74" s="1"/>
  <c r="E898" i="74"/>
  <c r="D890" i="74"/>
  <c r="E890" i="74" s="1"/>
  <c r="D889" i="74"/>
  <c r="E889" i="74" s="1"/>
  <c r="E885" i="74"/>
  <c r="D877" i="74"/>
  <c r="E877" i="74" s="1"/>
  <c r="D876" i="74"/>
  <c r="E876" i="74" s="1"/>
  <c r="E872" i="74"/>
  <c r="D864" i="74"/>
  <c r="E864" i="74" s="1"/>
  <c r="D863" i="74"/>
  <c r="E863" i="74" s="1"/>
  <c r="E859" i="74"/>
  <c r="D850" i="74"/>
  <c r="E850" i="74" s="1"/>
  <c r="E849" i="74"/>
  <c r="D848" i="74"/>
  <c r="E844" i="74"/>
  <c r="D835" i="74"/>
  <c r="E835" i="74" s="1"/>
  <c r="E834" i="74"/>
  <c r="D833" i="74"/>
  <c r="E829" i="74"/>
  <c r="D820" i="74"/>
  <c r="E820" i="74" s="1"/>
  <c r="E819" i="74"/>
  <c r="D818" i="74"/>
  <c r="E814" i="74"/>
  <c r="D805" i="74"/>
  <c r="E805" i="74" s="1"/>
  <c r="E804" i="74"/>
  <c r="D803" i="74"/>
  <c r="E799" i="74"/>
  <c r="D790" i="74"/>
  <c r="E790" i="74" s="1"/>
  <c r="E789" i="74"/>
  <c r="D788" i="74"/>
  <c r="E784" i="74"/>
  <c r="D776" i="74"/>
  <c r="E776" i="74" s="1"/>
  <c r="E772" i="74"/>
  <c r="D764" i="74"/>
  <c r="E764" i="74" s="1"/>
  <c r="D763" i="74"/>
  <c r="E763" i="74" s="1"/>
  <c r="D612" i="74"/>
  <c r="E612" i="74" s="1"/>
  <c r="D611" i="74"/>
  <c r="E611" i="74" s="1"/>
  <c r="E759" i="74"/>
  <c r="D751" i="74"/>
  <c r="E751" i="74" s="1"/>
  <c r="D750" i="74"/>
  <c r="E750" i="74" s="1"/>
  <c r="E746" i="74"/>
  <c r="D738" i="74"/>
  <c r="E738" i="74" s="1"/>
  <c r="D737" i="74"/>
  <c r="E737" i="74" s="1"/>
  <c r="E733" i="74"/>
  <c r="D725" i="74"/>
  <c r="E725" i="74" s="1"/>
  <c r="D724" i="74"/>
  <c r="E724" i="74" s="1"/>
  <c r="E720" i="74"/>
  <c r="D712" i="74"/>
  <c r="E712" i="74" s="1"/>
  <c r="D711" i="74"/>
  <c r="E711" i="74" s="1"/>
  <c r="E707" i="74"/>
  <c r="D698" i="74"/>
  <c r="E698" i="74" s="1"/>
  <c r="E697" i="74"/>
  <c r="D696" i="74"/>
  <c r="E692" i="74"/>
  <c r="D683" i="74"/>
  <c r="E683" i="74" s="1"/>
  <c r="E682" i="74"/>
  <c r="D681" i="74"/>
  <c r="E677" i="74"/>
  <c r="D668" i="74"/>
  <c r="E668" i="74" s="1"/>
  <c r="E667" i="74"/>
  <c r="D666" i="74"/>
  <c r="E662" i="74"/>
  <c r="D653" i="74"/>
  <c r="E653" i="74" s="1"/>
  <c r="E652" i="74"/>
  <c r="D651" i="74"/>
  <c r="E647" i="74"/>
  <c r="D638" i="74"/>
  <c r="E638" i="74" s="1"/>
  <c r="E637" i="74"/>
  <c r="D636" i="74"/>
  <c r="E632" i="74"/>
  <c r="D624" i="74"/>
  <c r="E624" i="74" s="1"/>
  <c r="E620" i="74"/>
  <c r="E607" i="74"/>
  <c r="E594" i="74"/>
  <c r="D599" i="74"/>
  <c r="E599" i="74" s="1"/>
  <c r="D598" i="74"/>
  <c r="E598" i="74" s="1"/>
  <c r="D586" i="74"/>
  <c r="E586" i="74" s="1"/>
  <c r="D585" i="74"/>
  <c r="E585" i="74" s="1"/>
  <c r="E581" i="74"/>
  <c r="E568" i="74"/>
  <c r="D573" i="74"/>
  <c r="E573" i="74" s="1"/>
  <c r="D572" i="74"/>
  <c r="E572" i="74" s="1"/>
  <c r="E555" i="74"/>
  <c r="D559" i="74"/>
  <c r="E559" i="74" s="1"/>
  <c r="D560" i="74"/>
  <c r="E560" i="74" s="1"/>
  <c r="D546" i="74"/>
  <c r="E546" i="74" s="1"/>
  <c r="D544" i="74"/>
  <c r="E545" i="74"/>
  <c r="E540" i="74"/>
  <c r="D531" i="74"/>
  <c r="E531" i="74" s="1"/>
  <c r="D529" i="74"/>
  <c r="E530" i="74"/>
  <c r="E525" i="74"/>
  <c r="E515" i="74"/>
  <c r="E510" i="74"/>
  <c r="D516" i="74"/>
  <c r="E516" i="74" s="1"/>
  <c r="D514" i="74"/>
  <c r="E500" i="74"/>
  <c r="E495" i="74"/>
  <c r="D501" i="74"/>
  <c r="E501" i="74" s="1"/>
  <c r="D499" i="74"/>
  <c r="E485" i="74"/>
  <c r="D484" i="74"/>
  <c r="D486" i="74"/>
  <c r="E486" i="74" s="1"/>
  <c r="E480" i="74"/>
  <c r="D472" i="74"/>
  <c r="E472" i="74" s="1"/>
  <c r="E468" i="74"/>
  <c r="B1793" i="74"/>
  <c r="C1793" i="74" s="1"/>
  <c r="D1793" i="74" s="1"/>
  <c r="B1792" i="74"/>
  <c r="C1792" i="74" s="1"/>
  <c r="D1792" i="74" s="1"/>
  <c r="B1791" i="74"/>
  <c r="C1791" i="74" s="1"/>
  <c r="B1790" i="74"/>
  <c r="B1789" i="74"/>
  <c r="C1789" i="74" s="1"/>
  <c r="D1789" i="74" s="1"/>
  <c r="B1788" i="74"/>
  <c r="C1788" i="74" s="1"/>
  <c r="D1788" i="74" s="1"/>
  <c r="B1787" i="74"/>
  <c r="B1786" i="74"/>
  <c r="B1785" i="74"/>
  <c r="C1785" i="74" s="1"/>
  <c r="D1785" i="74" s="1"/>
  <c r="B1784" i="74"/>
  <c r="C1784" i="74" s="1"/>
  <c r="D1784" i="74" s="1"/>
  <c r="B1783" i="74"/>
  <c r="C1783" i="74" s="1"/>
  <c r="B1782" i="74"/>
  <c r="B1781" i="74"/>
  <c r="C1781" i="74" s="1"/>
  <c r="D1781" i="74" s="1"/>
  <c r="B1780" i="74"/>
  <c r="C1780" i="74" s="1"/>
  <c r="D1780" i="74" s="1"/>
  <c r="B1779" i="74"/>
  <c r="B1778" i="74"/>
  <c r="B1777" i="74"/>
  <c r="C1777" i="74" s="1"/>
  <c r="D1777" i="74" s="1"/>
  <c r="B1776" i="74"/>
  <c r="C1776" i="74" s="1"/>
  <c r="D1776" i="74" s="1"/>
  <c r="B1775" i="74"/>
  <c r="C1775" i="74" s="1"/>
  <c r="B1774" i="74"/>
  <c r="B1773" i="74"/>
  <c r="C1773" i="74" s="1"/>
  <c r="D1773" i="74" s="1"/>
  <c r="B1772" i="74"/>
  <c r="C1772" i="74" s="1"/>
  <c r="D1772" i="74" s="1"/>
  <c r="B1771" i="74"/>
  <c r="B1770" i="74"/>
  <c r="B1769" i="74"/>
  <c r="C1769" i="74" s="1"/>
  <c r="D1769" i="74" s="1"/>
  <c r="B1768" i="74"/>
  <c r="C1768" i="74" s="1"/>
  <c r="D1768" i="74" s="1"/>
  <c r="B1767" i="74"/>
  <c r="C1767" i="74" s="1"/>
  <c r="B1766" i="74"/>
  <c r="B1765" i="74"/>
  <c r="C1765" i="74" s="1"/>
  <c r="D1765" i="74" s="1"/>
  <c r="B1764" i="74"/>
  <c r="C1764" i="74" s="1"/>
  <c r="D1764" i="74" s="1"/>
  <c r="B1763" i="74"/>
  <c r="B1762" i="74"/>
  <c r="B1761" i="74"/>
  <c r="C1761" i="74" s="1"/>
  <c r="D1761" i="74" s="1"/>
  <c r="B1760" i="74"/>
  <c r="C1760" i="74" s="1"/>
  <c r="D1760" i="74" s="1"/>
  <c r="B1759" i="74"/>
  <c r="C1759" i="74" s="1"/>
  <c r="B1758" i="74"/>
  <c r="B1757" i="74"/>
  <c r="C1757" i="74" s="1"/>
  <c r="D1757" i="74" s="1"/>
  <c r="B1756" i="74"/>
  <c r="C1756" i="74" s="1"/>
  <c r="D1756" i="74" s="1"/>
  <c r="B1755" i="74"/>
  <c r="B1754" i="74"/>
  <c r="B1753" i="74"/>
  <c r="C1753" i="74" s="1"/>
  <c r="D1753" i="74" s="1"/>
  <c r="B1752" i="74"/>
  <c r="C1752" i="74" s="1"/>
  <c r="D1752" i="74" s="1"/>
  <c r="B1751" i="74"/>
  <c r="C1751" i="74" s="1"/>
  <c r="B1750" i="74"/>
  <c r="B1749" i="74"/>
  <c r="C1749" i="74" s="1"/>
  <c r="D1749" i="74" s="1"/>
  <c r="B1748" i="74"/>
  <c r="C1748" i="74" s="1"/>
  <c r="D1748" i="74" s="1"/>
  <c r="B1747" i="74"/>
  <c r="B1746" i="74"/>
  <c r="B1745" i="74"/>
  <c r="C1745" i="74" s="1"/>
  <c r="D1745" i="74" s="1"/>
  <c r="B1744" i="74"/>
  <c r="C1744" i="74" s="1"/>
  <c r="B1743" i="74"/>
  <c r="C1743" i="74" s="1"/>
  <c r="B1742" i="74"/>
  <c r="B1741" i="74"/>
  <c r="C1741" i="74" s="1"/>
  <c r="D1741" i="74" s="1"/>
  <c r="B1740" i="74"/>
  <c r="C1740" i="74" s="1"/>
  <c r="D1740" i="74" s="1"/>
  <c r="B1739" i="74"/>
  <c r="C1739" i="74" s="1"/>
  <c r="B1738" i="74"/>
  <c r="B1737" i="74"/>
  <c r="C1737" i="74" s="1"/>
  <c r="D1737" i="74" s="1"/>
  <c r="B1736" i="74"/>
  <c r="C1736" i="74" s="1"/>
  <c r="D1736" i="74" s="1"/>
  <c r="B1735" i="74"/>
  <c r="C1735" i="74" s="1"/>
  <c r="B1734" i="74"/>
  <c r="B1733" i="74"/>
  <c r="C1733" i="74" s="1"/>
  <c r="D1733" i="74" s="1"/>
  <c r="B1732" i="74"/>
  <c r="C1732" i="74" s="1"/>
  <c r="B1731" i="74"/>
  <c r="C1731" i="74" s="1"/>
  <c r="B1730" i="74"/>
  <c r="B1729" i="74"/>
  <c r="C1729" i="74" s="1"/>
  <c r="D1729" i="74" s="1"/>
  <c r="B1728" i="74"/>
  <c r="C1728" i="74" s="1"/>
  <c r="B1727" i="74"/>
  <c r="B1726" i="74"/>
  <c r="B1725" i="74"/>
  <c r="C1725" i="74" s="1"/>
  <c r="D1725" i="74" s="1"/>
  <c r="B1724" i="74"/>
  <c r="C1724" i="74" s="1"/>
  <c r="D1724" i="74" s="1"/>
  <c r="B1723" i="74"/>
  <c r="C1723" i="74" s="1"/>
  <c r="B1722" i="74"/>
  <c r="B1721" i="74"/>
  <c r="C1721" i="74" s="1"/>
  <c r="D1721" i="74" s="1"/>
  <c r="B1720" i="74"/>
  <c r="C1720" i="74" s="1"/>
  <c r="D1720" i="74" s="1"/>
  <c r="B1719" i="74"/>
  <c r="C1719" i="74" s="1"/>
  <c r="B1718" i="74"/>
  <c r="B1717" i="74"/>
  <c r="C1717" i="74" s="1"/>
  <c r="D1717" i="74" s="1"/>
  <c r="B1716" i="74"/>
  <c r="C1716" i="74" s="1"/>
  <c r="B1715" i="74"/>
  <c r="B1714" i="74"/>
  <c r="B1713" i="74"/>
  <c r="C1713" i="74" s="1"/>
  <c r="D1713" i="74" s="1"/>
  <c r="B1712" i="74"/>
  <c r="C1712" i="74" s="1"/>
  <c r="B1711" i="74"/>
  <c r="C1711" i="74" s="1"/>
  <c r="B1710" i="74"/>
  <c r="B1709" i="74"/>
  <c r="C1709" i="74" s="1"/>
  <c r="D1709" i="74" s="1"/>
  <c r="B1708" i="74"/>
  <c r="C1708" i="74" s="1"/>
  <c r="D1708" i="74" s="1"/>
  <c r="B1707" i="74"/>
  <c r="C1707" i="74" s="1"/>
  <c r="B1706" i="74"/>
  <c r="B1705" i="74"/>
  <c r="C1705" i="74" s="1"/>
  <c r="D1705" i="74" s="1"/>
  <c r="B1704" i="74"/>
  <c r="C1704" i="74" s="1"/>
  <c r="D1704" i="74" s="1"/>
  <c r="B1703" i="74"/>
  <c r="C1703" i="74" s="1"/>
  <c r="B1702" i="74"/>
  <c r="B1701" i="74"/>
  <c r="C1701" i="74" s="1"/>
  <c r="D1701" i="74" s="1"/>
  <c r="B1700" i="74"/>
  <c r="C1700" i="74" s="1"/>
  <c r="B1699" i="74"/>
  <c r="C1699" i="74" s="1"/>
  <c r="B1698" i="74"/>
  <c r="B1697" i="74"/>
  <c r="C1697" i="74" s="1"/>
  <c r="D1697" i="74" s="1"/>
  <c r="B1696" i="74"/>
  <c r="C1696" i="74" s="1"/>
  <c r="B1695" i="74"/>
  <c r="B1694" i="74"/>
  <c r="B1693" i="74"/>
  <c r="C1693" i="74" s="1"/>
  <c r="D1693" i="74" s="1"/>
  <c r="B1692" i="74"/>
  <c r="C1692" i="74" s="1"/>
  <c r="D1692" i="74" s="1"/>
  <c r="B1691" i="74"/>
  <c r="C1691" i="74" s="1"/>
  <c r="B1690" i="74"/>
  <c r="B1689" i="74"/>
  <c r="C1689" i="74" s="1"/>
  <c r="D1689" i="74" s="1"/>
  <c r="B1688" i="74"/>
  <c r="C1688" i="74" s="1"/>
  <c r="D1688" i="74" s="1"/>
  <c r="B1687" i="74"/>
  <c r="C1687" i="74" s="1"/>
  <c r="B1686" i="74"/>
  <c r="B1685" i="74"/>
  <c r="C1685" i="74" s="1"/>
  <c r="D1685" i="74" s="1"/>
  <c r="B1684" i="74"/>
  <c r="C1684" i="74" s="1"/>
  <c r="B1683" i="74"/>
  <c r="C1683" i="74" s="1"/>
  <c r="B1682" i="74"/>
  <c r="B1681" i="74"/>
  <c r="C1681" i="74" s="1"/>
  <c r="D1681" i="74" s="1"/>
  <c r="B1680" i="74"/>
  <c r="C1680" i="74" s="1"/>
  <c r="B1679" i="74"/>
  <c r="C1679" i="74" s="1"/>
  <c r="B1678" i="74"/>
  <c r="B1677" i="74"/>
  <c r="C1677" i="74" s="1"/>
  <c r="D1677" i="74" s="1"/>
  <c r="B1676" i="74"/>
  <c r="C1676" i="74" s="1"/>
  <c r="D1676" i="74" s="1"/>
  <c r="B1675" i="74"/>
  <c r="C1675" i="74" s="1"/>
  <c r="B1674" i="74"/>
  <c r="B1673" i="74"/>
  <c r="C1673" i="74" s="1"/>
  <c r="D1673" i="74" s="1"/>
  <c r="B1672" i="74"/>
  <c r="C1672" i="74" s="1"/>
  <c r="D1672" i="74" s="1"/>
  <c r="B1671" i="74"/>
  <c r="C1671" i="74" s="1"/>
  <c r="B1670" i="74"/>
  <c r="B1669" i="74"/>
  <c r="C1669" i="74" s="1"/>
  <c r="D1669" i="74" s="1"/>
  <c r="B1668" i="74"/>
  <c r="C1668" i="74" s="1"/>
  <c r="B1667" i="74"/>
  <c r="C1667" i="74" s="1"/>
  <c r="B1666" i="74"/>
  <c r="B1665" i="74"/>
  <c r="C1665" i="74" s="1"/>
  <c r="D1665" i="74" s="1"/>
  <c r="B1664" i="74"/>
  <c r="C1664" i="74" s="1"/>
  <c r="B1663" i="74"/>
  <c r="C1663" i="74" s="1"/>
  <c r="B1662" i="74"/>
  <c r="B1661" i="74"/>
  <c r="C1661" i="74" s="1"/>
  <c r="D1661" i="74" s="1"/>
  <c r="B1660" i="74"/>
  <c r="C1660" i="74" s="1"/>
  <c r="D1660" i="74" s="1"/>
  <c r="B1659" i="74"/>
  <c r="C1659" i="74" s="1"/>
  <c r="B1658" i="74"/>
  <c r="B1657" i="74"/>
  <c r="C1657" i="74" s="1"/>
  <c r="D1657" i="74" s="1"/>
  <c r="B1656" i="74"/>
  <c r="C1656" i="74" s="1"/>
  <c r="D1656" i="74" s="1"/>
  <c r="B1655" i="74"/>
  <c r="C1655" i="74" s="1"/>
  <c r="B1654" i="74"/>
  <c r="B1653" i="74"/>
  <c r="C1653" i="74" s="1"/>
  <c r="D1653" i="74" s="1"/>
  <c r="B1652" i="74"/>
  <c r="C1652" i="74" s="1"/>
  <c r="B1651" i="74"/>
  <c r="C1651" i="74" s="1"/>
  <c r="B1650" i="74"/>
  <c r="B1649" i="74"/>
  <c r="C1649" i="74" s="1"/>
  <c r="D1649" i="74" s="1"/>
  <c r="B1648" i="74"/>
  <c r="C1648" i="74" s="1"/>
  <c r="B1647" i="74"/>
  <c r="C1647" i="74" s="1"/>
  <c r="E56" i="72"/>
  <c r="B46" i="81"/>
  <c r="B45" i="81"/>
  <c r="B44" i="81"/>
  <c r="B43" i="81"/>
  <c r="B42" i="81"/>
  <c r="B41" i="81"/>
  <c r="B40" i="81"/>
  <c r="B39" i="81"/>
  <c r="B38" i="81"/>
  <c r="B37" i="81"/>
  <c r="B36" i="81"/>
  <c r="B35" i="81"/>
  <c r="B34" i="81"/>
  <c r="B33" i="81"/>
  <c r="B32" i="81"/>
  <c r="B31" i="81"/>
  <c r="B30" i="81"/>
  <c r="B29" i="81"/>
  <c r="B28" i="81"/>
  <c r="B27" i="81"/>
  <c r="B26" i="81"/>
  <c r="B25" i="81"/>
  <c r="B24" i="81"/>
  <c r="B23" i="81"/>
  <c r="B22" i="81"/>
  <c r="B21" i="81"/>
  <c r="B20" i="81"/>
  <c r="B19" i="81"/>
  <c r="B18" i="81"/>
  <c r="B17" i="81"/>
  <c r="B16" i="81"/>
  <c r="B15" i="81"/>
  <c r="B14" i="81"/>
  <c r="B13" i="81"/>
  <c r="B12" i="81"/>
  <c r="B11" i="81"/>
  <c r="B10" i="81"/>
  <c r="B9" i="81"/>
  <c r="B8" i="81"/>
  <c r="B7" i="81"/>
  <c r="B6" i="81"/>
  <c r="B5" i="81"/>
  <c r="I43" i="80"/>
  <c r="H43" i="80"/>
  <c r="G43" i="80"/>
  <c r="I42" i="80"/>
  <c r="H42" i="80"/>
  <c r="G42" i="80"/>
  <c r="E43" i="80"/>
  <c r="E42" i="80"/>
  <c r="D17" i="81"/>
  <c r="D45" i="80"/>
  <c r="D43" i="80"/>
  <c r="D42" i="80"/>
  <c r="I8" i="80"/>
  <c r="H8" i="80"/>
  <c r="G8" i="80"/>
  <c r="F8" i="80"/>
  <c r="E8" i="80"/>
  <c r="G5" i="81"/>
  <c r="C189" i="78"/>
  <c r="C188" i="78"/>
  <c r="C187" i="78"/>
  <c r="C186" i="78"/>
  <c r="C185" i="78"/>
  <c r="C184" i="78"/>
  <c r="C183" i="78"/>
  <c r="C182" i="78"/>
  <c r="C181" i="78"/>
  <c r="C180" i="78"/>
  <c r="C179" i="78"/>
  <c r="C178" i="78"/>
  <c r="C177" i="78"/>
  <c r="C176" i="78"/>
  <c r="C175" i="78"/>
  <c r="C174" i="78"/>
  <c r="C173" i="78"/>
  <c r="C172" i="78"/>
  <c r="C171" i="78"/>
  <c r="C170" i="78"/>
  <c r="C169" i="78"/>
  <c r="C168" i="78"/>
  <c r="C167" i="78"/>
  <c r="C166" i="78"/>
  <c r="C165" i="78"/>
  <c r="C164" i="78"/>
  <c r="C163" i="78"/>
  <c r="C162" i="78"/>
  <c r="C161" i="78"/>
  <c r="C160" i="78"/>
  <c r="C159" i="78"/>
  <c r="C158" i="78"/>
  <c r="C157" i="78"/>
  <c r="C156" i="78"/>
  <c r="C155" i="78"/>
  <c r="C154" i="78"/>
  <c r="C153" i="78"/>
  <c r="C152" i="78"/>
  <c r="C151" i="78"/>
  <c r="C150" i="78"/>
  <c r="C149" i="78"/>
  <c r="C148" i="78"/>
  <c r="C147" i="78"/>
  <c r="C146" i="78"/>
  <c r="C145" i="78"/>
  <c r="C144" i="78"/>
  <c r="C143" i="78"/>
  <c r="C142" i="78"/>
  <c r="C141" i="78"/>
  <c r="C140" i="78"/>
  <c r="C139" i="78"/>
  <c r="C138" i="78"/>
  <c r="C137" i="78"/>
  <c r="C136" i="78"/>
  <c r="C135" i="78"/>
  <c r="C134" i="78"/>
  <c r="C133" i="78"/>
  <c r="C132" i="78"/>
  <c r="C131" i="78"/>
  <c r="C130" i="78"/>
  <c r="C129" i="78"/>
  <c r="C128" i="78"/>
  <c r="C127" i="78"/>
  <c r="C126" i="78"/>
  <c r="C125" i="78"/>
  <c r="C124" i="78"/>
  <c r="C123" i="78"/>
  <c r="C122" i="78"/>
  <c r="C121" i="78"/>
  <c r="C120" i="78"/>
  <c r="C119" i="78"/>
  <c r="C118" i="78"/>
  <c r="C117" i="78"/>
  <c r="C116" i="78"/>
  <c r="C115" i="78"/>
  <c r="C114" i="78"/>
  <c r="C113" i="78"/>
  <c r="C112" i="78"/>
  <c r="C111" i="78"/>
  <c r="C110" i="78"/>
  <c r="C109" i="78"/>
  <c r="C108" i="78"/>
  <c r="C107" i="78"/>
  <c r="C106" i="78"/>
  <c r="C105" i="78"/>
  <c r="C104" i="78"/>
  <c r="C103" i="78"/>
  <c r="C102" i="78"/>
  <c r="C101" i="78"/>
  <c r="C100" i="78"/>
  <c r="C99" i="78"/>
  <c r="C98" i="78"/>
  <c r="C97" i="78"/>
  <c r="C96" i="78"/>
  <c r="C95" i="78"/>
  <c r="C94" i="78"/>
  <c r="C93" i="78"/>
  <c r="C92" i="78"/>
  <c r="C91" i="78"/>
  <c r="C90" i="78"/>
  <c r="C89" i="78"/>
  <c r="C88" i="78"/>
  <c r="C87" i="78"/>
  <c r="C86" i="78"/>
  <c r="C85" i="78"/>
  <c r="C84" i="78"/>
  <c r="C83" i="78"/>
  <c r="C82" i="78"/>
  <c r="C81" i="78"/>
  <c r="C80" i="78"/>
  <c r="C79" i="78"/>
  <c r="C78" i="78"/>
  <c r="C77" i="78"/>
  <c r="C76" i="78"/>
  <c r="C75" i="78"/>
  <c r="C74" i="78"/>
  <c r="C73" i="78"/>
  <c r="C72" i="78"/>
  <c r="C71" i="78"/>
  <c r="C70" i="78"/>
  <c r="C69" i="78"/>
  <c r="C68" i="78"/>
  <c r="C67" i="78"/>
  <c r="C66" i="78"/>
  <c r="C65" i="78"/>
  <c r="C64" i="78"/>
  <c r="C63" i="78"/>
  <c r="C62" i="78"/>
  <c r="C61" i="78"/>
  <c r="C60" i="78"/>
  <c r="C59" i="78"/>
  <c r="C58" i="78"/>
  <c r="C57" i="78"/>
  <c r="C56" i="78"/>
  <c r="C55" i="78"/>
  <c r="C54" i="78"/>
  <c r="C53" i="78"/>
  <c r="C52" i="78"/>
  <c r="C51" i="78"/>
  <c r="C50" i="78"/>
  <c r="C49" i="78"/>
  <c r="C48" i="78"/>
  <c r="C47" i="78"/>
  <c r="C46" i="78"/>
  <c r="C45" i="78"/>
  <c r="C44" i="78"/>
  <c r="C43" i="78"/>
  <c r="C42" i="78"/>
  <c r="C41" i="78"/>
  <c r="C40" i="78"/>
  <c r="C39" i="78"/>
  <c r="C38" i="78"/>
  <c r="C37" i="78"/>
  <c r="C36" i="78"/>
  <c r="C35" i="78"/>
  <c r="C34" i="78"/>
  <c r="C33" i="78"/>
  <c r="C32" i="78"/>
  <c r="C31" i="78"/>
  <c r="C30" i="78"/>
  <c r="C29" i="78"/>
  <c r="C28" i="78"/>
  <c r="C27" i="78"/>
  <c r="C26" i="78"/>
  <c r="C25" i="78"/>
  <c r="C24" i="78"/>
  <c r="C23" i="78"/>
  <c r="C22" i="78"/>
  <c r="C21" i="78"/>
  <c r="C20" i="78"/>
  <c r="C19" i="78"/>
  <c r="C18" i="78"/>
  <c r="C17" i="78"/>
  <c r="C16" i="78"/>
  <c r="C15" i="78"/>
  <c r="C14" i="78"/>
  <c r="C13" i="78"/>
  <c r="D10" i="79"/>
  <c r="D11" i="79" s="1"/>
  <c r="D12" i="79" s="1"/>
  <c r="D13" i="79" s="1"/>
  <c r="D14" i="79" s="1"/>
  <c r="D15" i="79" s="1"/>
  <c r="D16" i="79" s="1"/>
  <c r="D17" i="79" s="1"/>
  <c r="D18" i="79" s="1"/>
  <c r="D19" i="79" s="1"/>
  <c r="D20" i="79" s="1"/>
  <c r="D21" i="79" s="1"/>
  <c r="D22" i="79" s="1"/>
  <c r="D23" i="79" s="1"/>
  <c r="D24" i="79" s="1"/>
  <c r="D25" i="79" s="1"/>
  <c r="D26" i="79" s="1"/>
  <c r="D27" i="79" s="1"/>
  <c r="D28" i="79" s="1"/>
  <c r="D29" i="79" s="1"/>
  <c r="D30" i="79" s="1"/>
  <c r="D31" i="79" s="1"/>
  <c r="D32" i="79" s="1"/>
  <c r="D33" i="79" s="1"/>
  <c r="D34" i="79" s="1"/>
  <c r="D35" i="79" s="1"/>
  <c r="D36" i="79" s="1"/>
  <c r="D37" i="79" s="1"/>
  <c r="D38" i="79" s="1"/>
  <c r="D39" i="79" s="1"/>
  <c r="D40" i="79" s="1"/>
  <c r="D41" i="79" s="1"/>
  <c r="D42" i="79" s="1"/>
  <c r="D43" i="79" s="1"/>
  <c r="D44" i="79" s="1"/>
  <c r="D45" i="79" s="1"/>
  <c r="D46" i="79" s="1"/>
  <c r="D47" i="79" s="1"/>
  <c r="S12" i="79"/>
  <c r="S13" i="79"/>
  <c r="S14" i="79"/>
  <c r="S15" i="79"/>
  <c r="S16" i="79"/>
  <c r="S17" i="79"/>
  <c r="S18" i="79"/>
  <c r="S19" i="79"/>
  <c r="S20" i="79"/>
  <c r="S21" i="79"/>
  <c r="S22" i="79"/>
  <c r="S23" i="79"/>
  <c r="S24" i="79"/>
  <c r="S25" i="79"/>
  <c r="S26" i="79"/>
  <c r="S27" i="79"/>
  <c r="S28" i="79"/>
  <c r="S29" i="79"/>
  <c r="S30" i="79"/>
  <c r="S31" i="79"/>
  <c r="S32" i="79"/>
  <c r="S33" i="79"/>
  <c r="S34" i="79"/>
  <c r="S35" i="79"/>
  <c r="S36" i="79"/>
  <c r="S37" i="79"/>
  <c r="S38" i="79"/>
  <c r="S39" i="79"/>
  <c r="S40" i="79"/>
  <c r="S41" i="79"/>
  <c r="S42" i="79"/>
  <c r="S43" i="79"/>
  <c r="S44" i="79"/>
  <c r="S45" i="79"/>
  <c r="E46" i="79"/>
  <c r="E54" i="79" s="1"/>
  <c r="E99" i="79" s="1"/>
  <c r="E110" i="79" s="1"/>
  <c r="F46" i="79"/>
  <c r="G46" i="79"/>
  <c r="H46" i="79"/>
  <c r="I46" i="79"/>
  <c r="I54" i="79" s="1"/>
  <c r="J46" i="79"/>
  <c r="K46" i="79"/>
  <c r="L46" i="79"/>
  <c r="M46" i="79"/>
  <c r="M54" i="79" s="1"/>
  <c r="M99" i="79" s="1"/>
  <c r="M110" i="79" s="1"/>
  <c r="M116" i="79" s="1"/>
  <c r="N46" i="79"/>
  <c r="O46" i="79"/>
  <c r="P46" i="79"/>
  <c r="Q46" i="79"/>
  <c r="Q54" i="79" s="1"/>
  <c r="R46" i="79"/>
  <c r="D48" i="79"/>
  <c r="D49" i="79" s="1"/>
  <c r="D50" i="79" s="1"/>
  <c r="D51" i="79" s="1"/>
  <c r="S48" i="79"/>
  <c r="S49" i="79"/>
  <c r="S46" i="79" s="1"/>
  <c r="S50" i="79"/>
  <c r="S51" i="79"/>
  <c r="D54" i="79"/>
  <c r="D55" i="79" s="1"/>
  <c r="D56" i="79" s="1"/>
  <c r="D57" i="79" s="1"/>
  <c r="D58" i="79" s="1"/>
  <c r="D59" i="79" s="1"/>
  <c r="D60" i="79" s="1"/>
  <c r="D61" i="79" s="1"/>
  <c r="D62" i="79" s="1"/>
  <c r="D63" i="79" s="1"/>
  <c r="D64" i="79" s="1"/>
  <c r="D65" i="79" s="1"/>
  <c r="D66" i="79" s="1"/>
  <c r="D67" i="79" s="1"/>
  <c r="D68" i="79" s="1"/>
  <c r="D69" i="79" s="1"/>
  <c r="D70" i="79" s="1"/>
  <c r="D71" i="79" s="1"/>
  <c r="D72" i="79" s="1"/>
  <c r="D73" i="79" s="1"/>
  <c r="D74" i="79" s="1"/>
  <c r="D75" i="79" s="1"/>
  <c r="D76" i="79" s="1"/>
  <c r="D77" i="79" s="1"/>
  <c r="D78" i="79" s="1"/>
  <c r="D79" i="79" s="1"/>
  <c r="D80" i="79" s="1"/>
  <c r="D81" i="79" s="1"/>
  <c r="D82" i="79" s="1"/>
  <c r="D83" i="79" s="1"/>
  <c r="D84" i="79" s="1"/>
  <c r="D85" i="79" s="1"/>
  <c r="D86" i="79" s="1"/>
  <c r="D87" i="79" s="1"/>
  <c r="D88" i="79" s="1"/>
  <c r="D89" i="79" s="1"/>
  <c r="D90" i="79" s="1"/>
  <c r="D91" i="79" s="1"/>
  <c r="F54" i="79"/>
  <c r="G54" i="79"/>
  <c r="H54" i="79"/>
  <c r="H99" i="79" s="1"/>
  <c r="H110" i="79" s="1"/>
  <c r="H116" i="79" s="1"/>
  <c r="J54" i="79"/>
  <c r="K54" i="79"/>
  <c r="L54" i="79"/>
  <c r="L99" i="79" s="1"/>
  <c r="N54" i="79"/>
  <c r="O54" i="79"/>
  <c r="P54" i="79"/>
  <c r="P99" i="79" s="1"/>
  <c r="R54" i="79"/>
  <c r="S56" i="79"/>
  <c r="S57" i="79"/>
  <c r="S58" i="79"/>
  <c r="S59" i="79"/>
  <c r="S60" i="79"/>
  <c r="S61" i="79"/>
  <c r="S62" i="79"/>
  <c r="S63" i="79"/>
  <c r="S64" i="79"/>
  <c r="S65" i="79"/>
  <c r="S66" i="79"/>
  <c r="S67" i="79"/>
  <c r="S68" i="79"/>
  <c r="S69" i="79"/>
  <c r="S70" i="79"/>
  <c r="S71" i="79"/>
  <c r="S72" i="79"/>
  <c r="S73" i="79"/>
  <c r="S74" i="79"/>
  <c r="S75" i="79"/>
  <c r="S76" i="79"/>
  <c r="S77" i="79"/>
  <c r="S78" i="79"/>
  <c r="S79" i="79"/>
  <c r="S80" i="79"/>
  <c r="S81" i="79"/>
  <c r="S82" i="79"/>
  <c r="S83" i="79"/>
  <c r="S84" i="79"/>
  <c r="S85" i="79"/>
  <c r="S86" i="79"/>
  <c r="S87" i="79"/>
  <c r="S88" i="79"/>
  <c r="S89" i="79"/>
  <c r="E90" i="79"/>
  <c r="F90" i="79"/>
  <c r="G90" i="79"/>
  <c r="G98" i="79" s="1"/>
  <c r="H90" i="79"/>
  <c r="I90" i="79"/>
  <c r="J90" i="79"/>
  <c r="K90" i="79"/>
  <c r="K98" i="79" s="1"/>
  <c r="L90" i="79"/>
  <c r="M90" i="79"/>
  <c r="N90" i="79"/>
  <c r="N98" i="79" s="1"/>
  <c r="N99" i="79" s="1"/>
  <c r="N110" i="79" s="1"/>
  <c r="N116" i="79" s="1"/>
  <c r="O90" i="79"/>
  <c r="O98" i="79" s="1"/>
  <c r="P90" i="79"/>
  <c r="Q90" i="79"/>
  <c r="R90" i="79"/>
  <c r="R98" i="79" s="1"/>
  <c r="R99" i="79" s="1"/>
  <c r="R110" i="79" s="1"/>
  <c r="R116" i="79" s="1"/>
  <c r="S92" i="79"/>
  <c r="S93" i="79"/>
  <c r="S94" i="79"/>
  <c r="S90" i="79" s="1"/>
  <c r="S95" i="79"/>
  <c r="E98" i="79"/>
  <c r="F98" i="79"/>
  <c r="F99" i="79" s="1"/>
  <c r="F110" i="79" s="1"/>
  <c r="F116" i="79" s="1"/>
  <c r="H98" i="79"/>
  <c r="I98" i="79"/>
  <c r="J98" i="79"/>
  <c r="J99" i="79" s="1"/>
  <c r="J110" i="79" s="1"/>
  <c r="J116" i="79" s="1"/>
  <c r="L98" i="79"/>
  <c r="M98" i="79"/>
  <c r="P98" i="79"/>
  <c r="Q98" i="79"/>
  <c r="I99" i="79"/>
  <c r="I110" i="79" s="1"/>
  <c r="I116" i="79" s="1"/>
  <c r="Q99" i="79"/>
  <c r="Q110" i="79" s="1"/>
  <c r="Q116" i="79" s="1"/>
  <c r="E101" i="79"/>
  <c r="F101" i="79"/>
  <c r="G101" i="79"/>
  <c r="H101" i="79"/>
  <c r="I101" i="79"/>
  <c r="J101" i="79"/>
  <c r="K101" i="79"/>
  <c r="L101" i="79"/>
  <c r="M101" i="79"/>
  <c r="N101" i="79"/>
  <c r="O101" i="79"/>
  <c r="P101" i="79"/>
  <c r="Q101" i="79"/>
  <c r="R101" i="79"/>
  <c r="S103" i="79"/>
  <c r="S104" i="79"/>
  <c r="S101" i="79" s="1"/>
  <c r="S105" i="79"/>
  <c r="S106" i="79"/>
  <c r="S111" i="79"/>
  <c r="S112" i="79"/>
  <c r="E113" i="79"/>
  <c r="F113" i="79"/>
  <c r="G113" i="79"/>
  <c r="H113" i="79"/>
  <c r="I113" i="79"/>
  <c r="J113" i="79"/>
  <c r="K113" i="79"/>
  <c r="L113" i="79"/>
  <c r="M113" i="79"/>
  <c r="N113" i="79"/>
  <c r="O113" i="79"/>
  <c r="P113" i="79"/>
  <c r="Q113" i="79"/>
  <c r="R113" i="79"/>
  <c r="S113" i="79"/>
  <c r="S114" i="79"/>
  <c r="S115" i="79"/>
  <c r="H122" i="79"/>
  <c r="D10" i="78"/>
  <c r="D11" i="78" s="1"/>
  <c r="D12" i="78" s="1"/>
  <c r="D13" i="78" s="1"/>
  <c r="D14" i="78" s="1"/>
  <c r="D15" i="78" s="1"/>
  <c r="D16" i="78" s="1"/>
  <c r="D17" i="78" s="1"/>
  <c r="D18" i="78" s="1"/>
  <c r="D19" i="78" s="1"/>
  <c r="D20" i="78" s="1"/>
  <c r="D21" i="78" s="1"/>
  <c r="D22" i="78" s="1"/>
  <c r="D23" i="78" s="1"/>
  <c r="D24" i="78" s="1"/>
  <c r="D25" i="78" s="1"/>
  <c r="D26" i="78" s="1"/>
  <c r="D27" i="78" s="1"/>
  <c r="D28" i="78" s="1"/>
  <c r="D29" i="78" s="1"/>
  <c r="D30" i="78" s="1"/>
  <c r="D31" i="78" s="1"/>
  <c r="D32" i="78" s="1"/>
  <c r="D33" i="78" s="1"/>
  <c r="D34" i="78" s="1"/>
  <c r="D35" i="78" s="1"/>
  <c r="D36" i="78" s="1"/>
  <c r="D37" i="78" s="1"/>
  <c r="D38" i="78" s="1"/>
  <c r="D39" i="78" s="1"/>
  <c r="D40" i="78" s="1"/>
  <c r="D41" i="78" s="1"/>
  <c r="D42" i="78" s="1"/>
  <c r="D43" i="78" s="1"/>
  <c r="D44" i="78" s="1"/>
  <c r="D45" i="78" s="1"/>
  <c r="D46" i="78" s="1"/>
  <c r="D47" i="78" s="1"/>
  <c r="D48" i="78" s="1"/>
  <c r="D49" i="78" s="1"/>
  <c r="D50" i="78" s="1"/>
  <c r="D51" i="78" s="1"/>
  <c r="D52" i="78" s="1"/>
  <c r="D53" i="78" s="1"/>
  <c r="D54" i="78" s="1"/>
  <c r="D55" i="78" s="1"/>
  <c r="D56" i="78" s="1"/>
  <c r="D57" i="78" s="1"/>
  <c r="D58" i="78" s="1"/>
  <c r="D59" i="78" s="1"/>
  <c r="S13" i="78"/>
  <c r="S14" i="78"/>
  <c r="S15" i="78"/>
  <c r="S16" i="78"/>
  <c r="S17" i="78"/>
  <c r="S18" i="78"/>
  <c r="S19" i="78"/>
  <c r="S20" i="78"/>
  <c r="S21" i="78"/>
  <c r="S22" i="78"/>
  <c r="S23" i="78"/>
  <c r="S24" i="78"/>
  <c r="S25" i="78"/>
  <c r="S26" i="78"/>
  <c r="S27" i="78"/>
  <c r="S28" i="78"/>
  <c r="S29" i="78"/>
  <c r="S30" i="78"/>
  <c r="S31" i="78"/>
  <c r="S32" i="78"/>
  <c r="S33" i="78"/>
  <c r="S34" i="78"/>
  <c r="S35" i="78"/>
  <c r="S36" i="78"/>
  <c r="S37" i="78"/>
  <c r="S38" i="78"/>
  <c r="S39" i="78"/>
  <c r="S40" i="78"/>
  <c r="S41" i="78"/>
  <c r="S42" i="78"/>
  <c r="S43" i="78"/>
  <c r="S44" i="78"/>
  <c r="S45" i="78"/>
  <c r="S46" i="78"/>
  <c r="S47" i="78"/>
  <c r="S48" i="78"/>
  <c r="S49" i="78"/>
  <c r="S50" i="78"/>
  <c r="S51" i="78"/>
  <c r="S52" i="78"/>
  <c r="S53" i="78"/>
  <c r="S54" i="78"/>
  <c r="S55" i="78"/>
  <c r="S56" i="78"/>
  <c r="S57" i="78"/>
  <c r="E58" i="78"/>
  <c r="F58" i="78"/>
  <c r="G58" i="78"/>
  <c r="G74" i="78" s="1"/>
  <c r="H58" i="78"/>
  <c r="H74" i="78" s="1"/>
  <c r="H84" i="78" s="1"/>
  <c r="H196" i="78" s="1"/>
  <c r="I58" i="78"/>
  <c r="J58" i="78"/>
  <c r="K58" i="78"/>
  <c r="L58" i="78"/>
  <c r="M58" i="78"/>
  <c r="N58" i="78"/>
  <c r="O58" i="78"/>
  <c r="O74" i="78" s="1"/>
  <c r="P58" i="78"/>
  <c r="P74" i="78" s="1"/>
  <c r="P84" i="78" s="1"/>
  <c r="Q58" i="78"/>
  <c r="R58" i="78"/>
  <c r="S60" i="78"/>
  <c r="S61" i="78"/>
  <c r="S62" i="78"/>
  <c r="S63" i="78"/>
  <c r="E66" i="78"/>
  <c r="E74" i="78" s="1"/>
  <c r="F66" i="78"/>
  <c r="F74" i="78" s="1"/>
  <c r="G66" i="78"/>
  <c r="H66" i="78"/>
  <c r="I66" i="78"/>
  <c r="I74" i="78" s="1"/>
  <c r="J66" i="78"/>
  <c r="J74" i="78" s="1"/>
  <c r="K66" i="78"/>
  <c r="L66" i="78"/>
  <c r="M66" i="78"/>
  <c r="M74" i="78" s="1"/>
  <c r="N66" i="78"/>
  <c r="N74" i="78" s="1"/>
  <c r="O66" i="78"/>
  <c r="P66" i="78"/>
  <c r="Q66" i="78"/>
  <c r="Q74" i="78" s="1"/>
  <c r="R66" i="78"/>
  <c r="R74" i="78" s="1"/>
  <c r="R84" i="78" s="1"/>
  <c r="S68" i="78"/>
  <c r="S69" i="78"/>
  <c r="S70" i="78"/>
  <c r="S71" i="78"/>
  <c r="K74" i="78"/>
  <c r="L74" i="78"/>
  <c r="L84" i="78" s="1"/>
  <c r="E76" i="78"/>
  <c r="S76" i="78" s="1"/>
  <c r="F76" i="78"/>
  <c r="G76" i="78"/>
  <c r="H76" i="78"/>
  <c r="I76" i="78"/>
  <c r="J76" i="78"/>
  <c r="K76" i="78"/>
  <c r="L76" i="78"/>
  <c r="M76" i="78"/>
  <c r="N76" i="78"/>
  <c r="O76" i="78"/>
  <c r="P76" i="78"/>
  <c r="Q76" i="78"/>
  <c r="R76" i="78"/>
  <c r="S78" i="78"/>
  <c r="S79" i="78"/>
  <c r="S80" i="78"/>
  <c r="S81" i="78"/>
  <c r="S87" i="78"/>
  <c r="S88" i="78"/>
  <c r="S89" i="78"/>
  <c r="S90" i="78"/>
  <c r="S91" i="78"/>
  <c r="S92" i="78"/>
  <c r="S93" i="78"/>
  <c r="S94" i="78"/>
  <c r="S95" i="78"/>
  <c r="S96" i="78"/>
  <c r="S97" i="78"/>
  <c r="S98" i="78"/>
  <c r="S99" i="78"/>
  <c r="S100" i="78"/>
  <c r="S101" i="78"/>
  <c r="S102" i="78"/>
  <c r="S103" i="78"/>
  <c r="S104" i="78"/>
  <c r="S105" i="78"/>
  <c r="S106" i="78"/>
  <c r="S107" i="78"/>
  <c r="S108" i="78"/>
  <c r="S109" i="78"/>
  <c r="S110" i="78"/>
  <c r="S111" i="78"/>
  <c r="S112" i="78"/>
  <c r="S113" i="78"/>
  <c r="S114" i="78"/>
  <c r="S115" i="78"/>
  <c r="S116" i="78"/>
  <c r="S117" i="78"/>
  <c r="S118" i="78"/>
  <c r="S119" i="78"/>
  <c r="S120" i="78"/>
  <c r="S121" i="78"/>
  <c r="S122" i="78"/>
  <c r="S123" i="78"/>
  <c r="E124" i="78"/>
  <c r="F124" i="78"/>
  <c r="G124" i="78"/>
  <c r="H124" i="78"/>
  <c r="I124" i="78"/>
  <c r="I140" i="78" s="1"/>
  <c r="I150" i="78" s="1"/>
  <c r="J124" i="78"/>
  <c r="K124" i="78"/>
  <c r="L124" i="78"/>
  <c r="M124" i="78"/>
  <c r="M140" i="78" s="1"/>
  <c r="M150" i="78" s="1"/>
  <c r="N124" i="78"/>
  <c r="O124" i="78"/>
  <c r="P124" i="78"/>
  <c r="Q124" i="78"/>
  <c r="Q140" i="78" s="1"/>
  <c r="Q150" i="78" s="1"/>
  <c r="R124" i="78"/>
  <c r="S126" i="78"/>
  <c r="S127" i="78"/>
  <c r="S128" i="78"/>
  <c r="S129" i="78"/>
  <c r="E132" i="78"/>
  <c r="F132" i="78"/>
  <c r="G132" i="78"/>
  <c r="G140" i="78" s="1"/>
  <c r="G150" i="78" s="1"/>
  <c r="H132" i="78"/>
  <c r="I132" i="78"/>
  <c r="J132" i="78"/>
  <c r="J140" i="78" s="1"/>
  <c r="K132" i="78"/>
  <c r="K140" i="78" s="1"/>
  <c r="K150" i="78" s="1"/>
  <c r="L132" i="78"/>
  <c r="M132" i="78"/>
  <c r="N132" i="78"/>
  <c r="O132" i="78"/>
  <c r="O140" i="78" s="1"/>
  <c r="O150" i="78" s="1"/>
  <c r="P132" i="78"/>
  <c r="Q132" i="78"/>
  <c r="R132" i="78"/>
  <c r="R140" i="78" s="1"/>
  <c r="S134" i="78"/>
  <c r="S135" i="78"/>
  <c r="S136" i="78"/>
  <c r="S137" i="78"/>
  <c r="F140" i="78"/>
  <c r="N140" i="78"/>
  <c r="E142" i="78"/>
  <c r="F142" i="78"/>
  <c r="G142" i="78"/>
  <c r="H142" i="78"/>
  <c r="I142" i="78"/>
  <c r="J142" i="78"/>
  <c r="K142" i="78"/>
  <c r="L142" i="78"/>
  <c r="M142" i="78"/>
  <c r="N142" i="78"/>
  <c r="N150" i="78" s="1"/>
  <c r="O142" i="78"/>
  <c r="P142" i="78"/>
  <c r="Q142" i="78"/>
  <c r="R142" i="78"/>
  <c r="S144" i="78"/>
  <c r="S145" i="78"/>
  <c r="S146" i="78"/>
  <c r="S147" i="78"/>
  <c r="E152" i="78"/>
  <c r="F152" i="78"/>
  <c r="G152" i="78"/>
  <c r="H152" i="78"/>
  <c r="I152" i="78"/>
  <c r="J152" i="78"/>
  <c r="J187" i="78" s="1"/>
  <c r="K152" i="78"/>
  <c r="L152" i="78"/>
  <c r="M152" i="78"/>
  <c r="N152" i="78"/>
  <c r="N187" i="78" s="1"/>
  <c r="N188" i="78" s="1"/>
  <c r="O152" i="78"/>
  <c r="P152" i="78"/>
  <c r="Q152" i="78"/>
  <c r="R152" i="78"/>
  <c r="R187" i="78" s="1"/>
  <c r="S154" i="78"/>
  <c r="S155" i="78"/>
  <c r="S156" i="78"/>
  <c r="S157" i="78"/>
  <c r="E161" i="78"/>
  <c r="F161" i="78"/>
  <c r="G161" i="78"/>
  <c r="H161" i="78"/>
  <c r="S161" i="78" s="1"/>
  <c r="I161" i="78"/>
  <c r="J161" i="78"/>
  <c r="K161" i="78"/>
  <c r="L161" i="78"/>
  <c r="M161" i="78"/>
  <c r="N161" i="78"/>
  <c r="O161" i="78"/>
  <c r="P161" i="78"/>
  <c r="Q161" i="78"/>
  <c r="R161" i="78"/>
  <c r="S163" i="78"/>
  <c r="S164" i="78"/>
  <c r="S165" i="78"/>
  <c r="S166" i="78"/>
  <c r="E169" i="78"/>
  <c r="F169" i="78"/>
  <c r="G169" i="78"/>
  <c r="H169" i="78"/>
  <c r="I169" i="78"/>
  <c r="J169" i="78"/>
  <c r="K169" i="78"/>
  <c r="L169" i="78"/>
  <c r="M169" i="78"/>
  <c r="N169" i="78"/>
  <c r="O169" i="78"/>
  <c r="P169" i="78"/>
  <c r="Q169" i="78"/>
  <c r="R169" i="78"/>
  <c r="S171" i="78"/>
  <c r="S172" i="78"/>
  <c r="S173" i="78"/>
  <c r="S174" i="78"/>
  <c r="E178" i="78"/>
  <c r="F178" i="78"/>
  <c r="G178" i="78"/>
  <c r="H178" i="78"/>
  <c r="I178" i="78"/>
  <c r="J178" i="78"/>
  <c r="K178" i="78"/>
  <c r="L178" i="78"/>
  <c r="M178" i="78"/>
  <c r="N178" i="78"/>
  <c r="O178" i="78"/>
  <c r="P178" i="78"/>
  <c r="Q178" i="78"/>
  <c r="R178" i="78"/>
  <c r="S180" i="78"/>
  <c r="S181" i="78"/>
  <c r="S182" i="78"/>
  <c r="S183" i="78"/>
  <c r="S186" i="78"/>
  <c r="B196" i="78"/>
  <c r="B197" i="78"/>
  <c r="H202" i="78"/>
  <c r="D10" i="77"/>
  <c r="D11" i="77"/>
  <c r="D12" i="77"/>
  <c r="D13" i="77" s="1"/>
  <c r="D14" i="77" s="1"/>
  <c r="D15" i="77" s="1"/>
  <c r="D16" i="77" s="1"/>
  <c r="D17" i="77" s="1"/>
  <c r="D18" i="77" s="1"/>
  <c r="D19" i="77" s="1"/>
  <c r="D20" i="77" s="1"/>
  <c r="D21" i="77" s="1"/>
  <c r="D22" i="77" s="1"/>
  <c r="D23" i="77" s="1"/>
  <c r="D24" i="77" s="1"/>
  <c r="D25" i="77" s="1"/>
  <c r="D26" i="77" s="1"/>
  <c r="D27" i="77" s="1"/>
  <c r="D28" i="77" s="1"/>
  <c r="D29" i="77" s="1"/>
  <c r="D30" i="77" s="1"/>
  <c r="D31" i="77" s="1"/>
  <c r="D32" i="77" s="1"/>
  <c r="D33" i="77" s="1"/>
  <c r="D34" i="77" s="1"/>
  <c r="D35" i="77" s="1"/>
  <c r="D36" i="77" s="1"/>
  <c r="D37" i="77" s="1"/>
  <c r="D38" i="77" s="1"/>
  <c r="D39" i="77" s="1"/>
  <c r="D40" i="77" s="1"/>
  <c r="D41" i="77" s="1"/>
  <c r="D42" i="77" s="1"/>
  <c r="G12" i="77"/>
  <c r="G13" i="77"/>
  <c r="G14" i="77"/>
  <c r="G15" i="77"/>
  <c r="G16" i="77"/>
  <c r="G17" i="77"/>
  <c r="G18" i="77"/>
  <c r="G19" i="77"/>
  <c r="G20" i="77"/>
  <c r="G21" i="77"/>
  <c r="G22" i="77"/>
  <c r="G23" i="77"/>
  <c r="G24" i="77"/>
  <c r="G25" i="77"/>
  <c r="G26" i="77"/>
  <c r="G27" i="77"/>
  <c r="G28" i="77"/>
  <c r="G29" i="77"/>
  <c r="G30" i="77"/>
  <c r="G31" i="77"/>
  <c r="G32" i="77"/>
  <c r="G33" i="77"/>
  <c r="G34" i="77"/>
  <c r="G35" i="77"/>
  <c r="G36" i="77"/>
  <c r="G37" i="77"/>
  <c r="G38" i="77"/>
  <c r="G39" i="77"/>
  <c r="G40" i="77"/>
  <c r="E41" i="77"/>
  <c r="F41" i="77"/>
  <c r="F49" i="77" s="1"/>
  <c r="H41" i="77"/>
  <c r="G43" i="77"/>
  <c r="G41" i="77" s="1"/>
  <c r="G44" i="77"/>
  <c r="G45" i="77"/>
  <c r="G46" i="77"/>
  <c r="E49" i="77"/>
  <c r="H49" i="77"/>
  <c r="H128" i="77" s="1"/>
  <c r="H179" i="77" s="1"/>
  <c r="H222" i="77" s="1"/>
  <c r="G51" i="77"/>
  <c r="G52" i="77"/>
  <c r="G53" i="77"/>
  <c r="G54" i="77"/>
  <c r="G55" i="77"/>
  <c r="G56" i="77"/>
  <c r="G57" i="77"/>
  <c r="G58" i="77"/>
  <c r="G59" i="77"/>
  <c r="G60" i="77"/>
  <c r="G61" i="77"/>
  <c r="G62" i="77"/>
  <c r="G63" i="77"/>
  <c r="G64" i="77"/>
  <c r="G65" i="77"/>
  <c r="G66" i="77"/>
  <c r="G67" i="77"/>
  <c r="G68" i="77"/>
  <c r="G69" i="77"/>
  <c r="G70" i="77"/>
  <c r="G71" i="77"/>
  <c r="G72" i="77"/>
  <c r="G73" i="77"/>
  <c r="G74" i="77"/>
  <c r="G75" i="77"/>
  <c r="G76" i="77"/>
  <c r="G77" i="77"/>
  <c r="G78" i="77"/>
  <c r="G79" i="77"/>
  <c r="E80" i="77"/>
  <c r="F80" i="77"/>
  <c r="H80" i="77"/>
  <c r="H88" i="77" s="1"/>
  <c r="G82" i="77"/>
  <c r="G83" i="77"/>
  <c r="G80" i="77" s="1"/>
  <c r="G84" i="77"/>
  <c r="G85" i="77"/>
  <c r="E88" i="77"/>
  <c r="F88" i="77"/>
  <c r="G90" i="77"/>
  <c r="G91" i="77"/>
  <c r="G92" i="77"/>
  <c r="G93" i="77"/>
  <c r="G94" i="77"/>
  <c r="G95" i="77"/>
  <c r="G96" i="77"/>
  <c r="G97" i="77"/>
  <c r="G98" i="77"/>
  <c r="G99" i="77"/>
  <c r="G100" i="77"/>
  <c r="G101" i="77"/>
  <c r="G102" i="77"/>
  <c r="G103" i="77"/>
  <c r="G104" i="77"/>
  <c r="G105" i="77"/>
  <c r="G106" i="77"/>
  <c r="G107" i="77"/>
  <c r="G108" i="77"/>
  <c r="G109" i="77"/>
  <c r="G110" i="77"/>
  <c r="G111" i="77"/>
  <c r="G112" i="77"/>
  <c r="G113" i="77"/>
  <c r="G114" i="77"/>
  <c r="G115" i="77"/>
  <c r="G116" i="77"/>
  <c r="G117" i="77"/>
  <c r="G118" i="77"/>
  <c r="E119" i="77"/>
  <c r="F119" i="77"/>
  <c r="F127" i="77" s="1"/>
  <c r="H119" i="77"/>
  <c r="G121" i="77"/>
  <c r="G119" i="77" s="1"/>
  <c r="G122" i="77"/>
  <c r="G123" i="77"/>
  <c r="G124" i="77"/>
  <c r="E127" i="77"/>
  <c r="H127" i="77"/>
  <c r="F128" i="77"/>
  <c r="F179" i="77" s="1"/>
  <c r="F222" i="77" s="1"/>
  <c r="F226" i="77" s="1"/>
  <c r="F232" i="77" s="1"/>
  <c r="F233" i="77" s="1"/>
  <c r="G130" i="77"/>
  <c r="G131" i="77"/>
  <c r="G132" i="77"/>
  <c r="G133" i="77"/>
  <c r="G134" i="77"/>
  <c r="G135" i="77"/>
  <c r="G136" i="77"/>
  <c r="G137" i="77"/>
  <c r="G138" i="77"/>
  <c r="G139" i="77"/>
  <c r="G140" i="77"/>
  <c r="G141" i="77"/>
  <c r="G142" i="77"/>
  <c r="G143" i="77"/>
  <c r="G144" i="77"/>
  <c r="G145" i="77"/>
  <c r="G146" i="77"/>
  <c r="G147" i="77"/>
  <c r="G148" i="77"/>
  <c r="G149" i="77"/>
  <c r="G150" i="77"/>
  <c r="G151" i="77"/>
  <c r="G152" i="77"/>
  <c r="G153" i="77"/>
  <c r="G154" i="77"/>
  <c r="G155" i="77"/>
  <c r="G156" i="77"/>
  <c r="G157" i="77"/>
  <c r="G158" i="77"/>
  <c r="G159" i="77"/>
  <c r="G160" i="77"/>
  <c r="E161" i="77"/>
  <c r="F161" i="77"/>
  <c r="G161" i="77"/>
  <c r="H161" i="77"/>
  <c r="G163" i="77"/>
  <c r="G164" i="77"/>
  <c r="G165" i="77"/>
  <c r="G166" i="77"/>
  <c r="E169" i="77"/>
  <c r="F169" i="77"/>
  <c r="H169" i="77"/>
  <c r="E171" i="77"/>
  <c r="F171" i="77"/>
  <c r="H171" i="77"/>
  <c r="G173" i="77"/>
  <c r="G171" i="77" s="1"/>
  <c r="G174" i="77"/>
  <c r="G175" i="77"/>
  <c r="G176" i="77"/>
  <c r="G180" i="77"/>
  <c r="G181" i="77"/>
  <c r="G182" i="77"/>
  <c r="G183" i="77"/>
  <c r="G184" i="77"/>
  <c r="G185" i="77"/>
  <c r="G186" i="77"/>
  <c r="G187" i="77"/>
  <c r="G188" i="77"/>
  <c r="G189" i="77"/>
  <c r="G190" i="77"/>
  <c r="G191" i="77"/>
  <c r="G192" i="77"/>
  <c r="G193" i="77"/>
  <c r="G194" i="77"/>
  <c r="G195" i="77"/>
  <c r="G196" i="77"/>
  <c r="G197" i="77"/>
  <c r="G198" i="77"/>
  <c r="G199" i="77"/>
  <c r="G200" i="77"/>
  <c r="G201" i="77"/>
  <c r="G202" i="77"/>
  <c r="G203" i="77"/>
  <c r="G204" i="77"/>
  <c r="G205" i="77"/>
  <c r="G206" i="77"/>
  <c r="G207" i="77"/>
  <c r="G208" i="77"/>
  <c r="G209" i="77"/>
  <c r="G210" i="77"/>
  <c r="G211" i="77"/>
  <c r="E212" i="77"/>
  <c r="F212" i="77"/>
  <c r="H212" i="77"/>
  <c r="H220" i="77" s="1"/>
  <c r="G214" i="77"/>
  <c r="G215" i="77"/>
  <c r="G212" i="77" s="1"/>
  <c r="G216" i="77"/>
  <c r="G217" i="77"/>
  <c r="E220" i="77"/>
  <c r="F220" i="77"/>
  <c r="G223" i="77"/>
  <c r="E225" i="77"/>
  <c r="F225" i="77"/>
  <c r="G225" i="77"/>
  <c r="H225" i="77"/>
  <c r="H226" i="77" s="1"/>
  <c r="H232" i="77" s="1"/>
  <c r="H233" i="77"/>
  <c r="C12" i="81" l="1"/>
  <c r="C16" i="81"/>
  <c r="C20" i="81"/>
  <c r="C26" i="81"/>
  <c r="C30" i="81"/>
  <c r="C35" i="81"/>
  <c r="C40" i="81"/>
  <c r="C44" i="81"/>
  <c r="F13" i="81"/>
  <c r="G14" i="81"/>
  <c r="E16" i="81"/>
  <c r="E20" i="81"/>
  <c r="F21" i="81"/>
  <c r="G22" i="81"/>
  <c r="E26" i="81"/>
  <c r="F27" i="81"/>
  <c r="G28" i="81"/>
  <c r="E30" i="81"/>
  <c r="F31" i="81"/>
  <c r="E35" i="81"/>
  <c r="F36" i="81"/>
  <c r="G38" i="81"/>
  <c r="E40" i="81"/>
  <c r="F41" i="81"/>
  <c r="E43" i="81"/>
  <c r="F44" i="81"/>
  <c r="F42" i="81"/>
  <c r="F11" i="81"/>
  <c r="F16" i="81"/>
  <c r="G18" i="81"/>
  <c r="G20" i="81"/>
  <c r="C31" i="81"/>
  <c r="F34" i="81"/>
  <c r="D14" i="81"/>
  <c r="D18" i="81"/>
  <c r="D22" i="81"/>
  <c r="D28" i="81"/>
  <c r="D32" i="81"/>
  <c r="D38" i="81"/>
  <c r="D42" i="81"/>
  <c r="C13" i="81"/>
  <c r="C17" i="81"/>
  <c r="C21" i="81"/>
  <c r="C27" i="81"/>
  <c r="C36" i="81"/>
  <c r="C41" i="81"/>
  <c r="E11" i="81"/>
  <c r="G13" i="81"/>
  <c r="E15" i="81"/>
  <c r="E19" i="81"/>
  <c r="G21" i="81"/>
  <c r="E23" i="81"/>
  <c r="F26" i="81"/>
  <c r="G27" i="81"/>
  <c r="E29" i="81"/>
  <c r="F30" i="81"/>
  <c r="G31" i="81"/>
  <c r="E34" i="81"/>
  <c r="G36" i="81"/>
  <c r="E39" i="81"/>
  <c r="F40" i="81"/>
  <c r="G41" i="81"/>
  <c r="G44" i="81"/>
  <c r="E14" i="81"/>
  <c r="G16" i="81"/>
  <c r="F19" i="81"/>
  <c r="C22" i="81"/>
  <c r="C32" i="81"/>
  <c r="F43" i="81"/>
  <c r="D11" i="81"/>
  <c r="D15" i="81"/>
  <c r="D19" i="81"/>
  <c r="D29" i="81"/>
  <c r="D34" i="81"/>
  <c r="C14" i="81"/>
  <c r="C18" i="81"/>
  <c r="C28" i="81"/>
  <c r="C38" i="81"/>
  <c r="C42" i="81"/>
  <c r="G12" i="81"/>
  <c r="E18" i="81"/>
  <c r="E22" i="81"/>
  <c r="F23" i="81"/>
  <c r="G26" i="81"/>
  <c r="E28" i="81"/>
  <c r="F29" i="81"/>
  <c r="E32" i="81"/>
  <c r="E38" i="81"/>
  <c r="F39" i="81"/>
  <c r="G40" i="81"/>
  <c r="E42" i="81"/>
  <c r="G43" i="81"/>
  <c r="E12" i="81"/>
  <c r="F15" i="81"/>
  <c r="F17" i="81"/>
  <c r="G32" i="81"/>
  <c r="F35" i="81"/>
  <c r="C11" i="81"/>
  <c r="C15" i="81"/>
  <c r="C19" i="81"/>
  <c r="C23" i="81"/>
  <c r="C29" i="81"/>
  <c r="C34" i="81"/>
  <c r="C39" i="81"/>
  <c r="C43" i="81"/>
  <c r="G11" i="81"/>
  <c r="E13" i="81"/>
  <c r="F14" i="81"/>
  <c r="G15" i="81"/>
  <c r="E17" i="81"/>
  <c r="F18" i="81"/>
  <c r="G19" i="81"/>
  <c r="E21" i="81"/>
  <c r="F22" i="81"/>
  <c r="G23" i="81"/>
  <c r="E27" i="81"/>
  <c r="F28" i="81"/>
  <c r="G29" i="81"/>
  <c r="E31" i="81"/>
  <c r="F32" i="81"/>
  <c r="G34" i="81"/>
  <c r="E36" i="81"/>
  <c r="F38" i="81"/>
  <c r="G39" i="81"/>
  <c r="E41" i="81"/>
  <c r="G42" i="81"/>
  <c r="E44" i="81"/>
  <c r="F12" i="81"/>
  <c r="G17" i="81"/>
  <c r="F20" i="81"/>
  <c r="G30" i="81"/>
  <c r="G35" i="81"/>
  <c r="D21" i="81"/>
  <c r="D27" i="81"/>
  <c r="D31" i="81"/>
  <c r="D41" i="81"/>
  <c r="D1652" i="74"/>
  <c r="D1664" i="74"/>
  <c r="D1728" i="74"/>
  <c r="D1716" i="74"/>
  <c r="D1668" i="74"/>
  <c r="D1684" i="74"/>
  <c r="D1696" i="74"/>
  <c r="D1648" i="74"/>
  <c r="D1651" i="74"/>
  <c r="D1680" i="74"/>
  <c r="D1683" i="74"/>
  <c r="C1695" i="74"/>
  <c r="D1695" i="74" s="1"/>
  <c r="D1712" i="74"/>
  <c r="C1727" i="74"/>
  <c r="D1727" i="74" s="1"/>
  <c r="D1744" i="74"/>
  <c r="D1647" i="74"/>
  <c r="D1679" i="74"/>
  <c r="D1700" i="74"/>
  <c r="D1711" i="74"/>
  <c r="C1715" i="74"/>
  <c r="D1715" i="74" s="1"/>
  <c r="D1732" i="74"/>
  <c r="D1743" i="74"/>
  <c r="C1747" i="74"/>
  <c r="D1747" i="74" s="1"/>
  <c r="C1755" i="74"/>
  <c r="D1755" i="74" s="1"/>
  <c r="C1763" i="74"/>
  <c r="D1763" i="74" s="1"/>
  <c r="C1771" i="74"/>
  <c r="D1771" i="74" s="1"/>
  <c r="C1779" i="74"/>
  <c r="D1779" i="74" s="1"/>
  <c r="C1787" i="74"/>
  <c r="D1787" i="74" s="1"/>
  <c r="D1663" i="74"/>
  <c r="D1667" i="74"/>
  <c r="D1699" i="74"/>
  <c r="D1731" i="74"/>
  <c r="D1759" i="74"/>
  <c r="D1767" i="74"/>
  <c r="D1775" i="74"/>
  <c r="D1783" i="74"/>
  <c r="D1791" i="74"/>
  <c r="C1662" i="74"/>
  <c r="D1662" i="74" s="1"/>
  <c r="C1678" i="74"/>
  <c r="D1678" i="74" s="1"/>
  <c r="C1694" i="74"/>
  <c r="D1694" i="74" s="1"/>
  <c r="C1658" i="74"/>
  <c r="D1658" i="74" s="1"/>
  <c r="C1674" i="74"/>
  <c r="D1674" i="74" s="1"/>
  <c r="C1690" i="74"/>
  <c r="D1690" i="74" s="1"/>
  <c r="C1706" i="74"/>
  <c r="D1706" i="74" s="1"/>
  <c r="C1722" i="74"/>
  <c r="D1722" i="74" s="1"/>
  <c r="C1738" i="74"/>
  <c r="D1738" i="74" s="1"/>
  <c r="C1654" i="74"/>
  <c r="D1654" i="74" s="1"/>
  <c r="D1659" i="74"/>
  <c r="C1670" i="74"/>
  <c r="D1670" i="74" s="1"/>
  <c r="D1675" i="74"/>
  <c r="C1686" i="74"/>
  <c r="D1686" i="74" s="1"/>
  <c r="D1691" i="74"/>
  <c r="C1702" i="74"/>
  <c r="D1702" i="74" s="1"/>
  <c r="D1707" i="74"/>
  <c r="C1718" i="74"/>
  <c r="D1718" i="74" s="1"/>
  <c r="D1723" i="74"/>
  <c r="C1734" i="74"/>
  <c r="D1734" i="74" s="1"/>
  <c r="D1739" i="74"/>
  <c r="D1751" i="74"/>
  <c r="C1710" i="74"/>
  <c r="D1710" i="74" s="1"/>
  <c r="C1726" i="74"/>
  <c r="D1726" i="74" s="1"/>
  <c r="C1742" i="74"/>
  <c r="D1742" i="74" s="1"/>
  <c r="C1650" i="74"/>
  <c r="D1650" i="74" s="1"/>
  <c r="D1655" i="74"/>
  <c r="C1666" i="74"/>
  <c r="D1666" i="74" s="1"/>
  <c r="D1671" i="74"/>
  <c r="C1682" i="74"/>
  <c r="D1682" i="74" s="1"/>
  <c r="D1687" i="74"/>
  <c r="C1698" i="74"/>
  <c r="D1698" i="74" s="1"/>
  <c r="D1703" i="74"/>
  <c r="C1714" i="74"/>
  <c r="D1714" i="74" s="1"/>
  <c r="D1719" i="74"/>
  <c r="C1730" i="74"/>
  <c r="D1730" i="74" s="1"/>
  <c r="D1735" i="74"/>
  <c r="C1746" i="74"/>
  <c r="D1746" i="74" s="1"/>
  <c r="C1750" i="74"/>
  <c r="D1750" i="74" s="1"/>
  <c r="C1754" i="74"/>
  <c r="D1754" i="74" s="1"/>
  <c r="C1758" i="74"/>
  <c r="D1758" i="74" s="1"/>
  <c r="C1762" i="74"/>
  <c r="D1762" i="74" s="1"/>
  <c r="C1766" i="74"/>
  <c r="D1766" i="74" s="1"/>
  <c r="C1770" i="74"/>
  <c r="D1770" i="74" s="1"/>
  <c r="C1774" i="74"/>
  <c r="D1774" i="74" s="1"/>
  <c r="C1778" i="74"/>
  <c r="D1778" i="74" s="1"/>
  <c r="C1782" i="74"/>
  <c r="D1782" i="74" s="1"/>
  <c r="C1786" i="74"/>
  <c r="D1786" i="74" s="1"/>
  <c r="C1790" i="74"/>
  <c r="D1790" i="74" s="1"/>
  <c r="R150" i="78"/>
  <c r="R188" i="78" s="1"/>
  <c r="N84" i="78"/>
  <c r="K187" i="78"/>
  <c r="J150" i="78"/>
  <c r="J188" i="78" s="1"/>
  <c r="J84" i="78"/>
  <c r="O187" i="78"/>
  <c r="O188" i="78" s="1"/>
  <c r="I84" i="78"/>
  <c r="E84" i="78"/>
  <c r="E196" i="78" s="1"/>
  <c r="Q187" i="78"/>
  <c r="M187" i="78"/>
  <c r="I187" i="78"/>
  <c r="P187" i="78"/>
  <c r="L187" i="78"/>
  <c r="H187" i="78"/>
  <c r="H188" i="78" s="1"/>
  <c r="H197" i="78" s="1"/>
  <c r="H198" i="78" s="1"/>
  <c r="S132" i="78"/>
  <c r="S58" i="78"/>
  <c r="I188" i="78"/>
  <c r="F84" i="78"/>
  <c r="F196" i="78" s="1"/>
  <c r="G187" i="78"/>
  <c r="Q84" i="78"/>
  <c r="M84" i="78"/>
  <c r="P140" i="78"/>
  <c r="P150" i="78" s="1"/>
  <c r="L140" i="78"/>
  <c r="L150" i="78" s="1"/>
  <c r="H140" i="78"/>
  <c r="H150" i="78" s="1"/>
  <c r="O84" i="78"/>
  <c r="K84" i="78"/>
  <c r="G84" i="78"/>
  <c r="G196" i="78" s="1"/>
  <c r="F122" i="79"/>
  <c r="F202" i="78"/>
  <c r="E116" i="79"/>
  <c r="D92" i="79"/>
  <c r="D93" i="79" s="1"/>
  <c r="D94" i="79" s="1"/>
  <c r="D95" i="79" s="1"/>
  <c r="D98" i="79"/>
  <c r="D99" i="79" s="1"/>
  <c r="D100" i="79" s="1"/>
  <c r="D101" i="79" s="1"/>
  <c r="D102" i="79" s="1"/>
  <c r="O99" i="79"/>
  <c r="O110" i="79" s="1"/>
  <c r="O116" i="79" s="1"/>
  <c r="L110" i="79"/>
  <c r="L116" i="79" s="1"/>
  <c r="G99" i="79"/>
  <c r="G110" i="79" s="1"/>
  <c r="G116" i="79" s="1"/>
  <c r="S54" i="79"/>
  <c r="S98" i="79"/>
  <c r="P110" i="79"/>
  <c r="P116" i="79" s="1"/>
  <c r="K99" i="79"/>
  <c r="K110" i="79" s="1"/>
  <c r="K116" i="79" s="1"/>
  <c r="S178" i="78"/>
  <c r="E187" i="78"/>
  <c r="Q188" i="78"/>
  <c r="S142" i="78"/>
  <c r="F150" i="78"/>
  <c r="S169" i="78"/>
  <c r="S152" i="78"/>
  <c r="S187" i="78" s="1"/>
  <c r="M188" i="78"/>
  <c r="P188" i="78"/>
  <c r="L188" i="78"/>
  <c r="S124" i="78"/>
  <c r="S140" i="78" s="1"/>
  <c r="S150" i="78" s="1"/>
  <c r="E140" i="78"/>
  <c r="E150" i="78" s="1"/>
  <c r="F187" i="78"/>
  <c r="K188" i="78"/>
  <c r="D60" i="78"/>
  <c r="D61" i="78" s="1"/>
  <c r="D62" i="78" s="1"/>
  <c r="D63" i="78" s="1"/>
  <c r="D66" i="78"/>
  <c r="D67" i="78" s="1"/>
  <c r="S66" i="78"/>
  <c r="S74" i="78" s="1"/>
  <c r="G88" i="77"/>
  <c r="G220" i="77"/>
  <c r="G127" i="77"/>
  <c r="D49" i="77"/>
  <c r="D50" i="77" s="1"/>
  <c r="D51" i="77" s="1"/>
  <c r="D52" i="77" s="1"/>
  <c r="D53" i="77" s="1"/>
  <c r="D54" i="77" s="1"/>
  <c r="D55" i="77" s="1"/>
  <c r="D56" i="77" s="1"/>
  <c r="D57" i="77" s="1"/>
  <c r="D58" i="77" s="1"/>
  <c r="D59" i="77" s="1"/>
  <c r="D60" i="77" s="1"/>
  <c r="D61" i="77" s="1"/>
  <c r="D62" i="77" s="1"/>
  <c r="D63" i="77" s="1"/>
  <c r="D64" i="77" s="1"/>
  <c r="D65" i="77" s="1"/>
  <c r="D66" i="77" s="1"/>
  <c r="D67" i="77" s="1"/>
  <c r="D68" i="77" s="1"/>
  <c r="D69" i="77" s="1"/>
  <c r="D70" i="77" s="1"/>
  <c r="D71" i="77" s="1"/>
  <c r="D72" i="77" s="1"/>
  <c r="D73" i="77" s="1"/>
  <c r="D74" i="77" s="1"/>
  <c r="D75" i="77" s="1"/>
  <c r="D76" i="77" s="1"/>
  <c r="D77" i="77" s="1"/>
  <c r="D78" i="77" s="1"/>
  <c r="D79" i="77" s="1"/>
  <c r="D80" i="77" s="1"/>
  <c r="D81" i="77" s="1"/>
  <c r="D43" i="77"/>
  <c r="D44" i="77" s="1"/>
  <c r="D45" i="77" s="1"/>
  <c r="D46" i="77" s="1"/>
  <c r="G169" i="77"/>
  <c r="E128" i="77"/>
  <c r="E179" i="77" s="1"/>
  <c r="E222" i="77" s="1"/>
  <c r="E226" i="77" s="1"/>
  <c r="E232" i="77" s="1"/>
  <c r="E233" i="77" s="1"/>
  <c r="G49" i="77"/>
  <c r="F201" i="78" l="1"/>
  <c r="F203" i="78" s="1"/>
  <c r="F121" i="79"/>
  <c r="F123" i="79" s="1"/>
  <c r="E201" i="78"/>
  <c r="E121" i="79"/>
  <c r="G201" i="78"/>
  <c r="G121" i="79"/>
  <c r="G188" i="78"/>
  <c r="G197" i="78" s="1"/>
  <c r="G198" i="78" s="1"/>
  <c r="H201" i="78"/>
  <c r="H203" i="78" s="1"/>
  <c r="H121" i="79"/>
  <c r="H123" i="79" s="1"/>
  <c r="E122" i="79"/>
  <c r="E202" i="78"/>
  <c r="S116" i="79"/>
  <c r="S99" i="79"/>
  <c r="D103" i="79"/>
  <c r="D104" i="79" s="1"/>
  <c r="D105" i="79" s="1"/>
  <c r="D106" i="79" s="1"/>
  <c r="D109" i="79"/>
  <c r="D110" i="79" s="1"/>
  <c r="D111" i="79" s="1"/>
  <c r="D112" i="79" s="1"/>
  <c r="D113" i="79" s="1"/>
  <c r="D114" i="79" s="1"/>
  <c r="D115" i="79" s="1"/>
  <c r="D116" i="79" s="1"/>
  <c r="S110" i="79"/>
  <c r="G122" i="79"/>
  <c r="G123" i="79" s="1"/>
  <c r="G202" i="78"/>
  <c r="G203" i="78" s="1"/>
  <c r="D68" i="78"/>
  <c r="D69" i="78" s="1"/>
  <c r="D70" i="78" s="1"/>
  <c r="D71" i="78" s="1"/>
  <c r="D74" i="78"/>
  <c r="D75" i="78" s="1"/>
  <c r="D76" i="78" s="1"/>
  <c r="D77" i="78" s="1"/>
  <c r="S188" i="78"/>
  <c r="E188" i="78"/>
  <c r="E197" i="78" s="1"/>
  <c r="E198" i="78" s="1"/>
  <c r="F188" i="78"/>
  <c r="F197" i="78" s="1"/>
  <c r="F198" i="78" s="1"/>
  <c r="S84" i="78"/>
  <c r="T84" i="78" s="1"/>
  <c r="D82" i="77"/>
  <c r="D83" i="77" s="1"/>
  <c r="D84" i="77" s="1"/>
  <c r="D85" i="77" s="1"/>
  <c r="D88" i="77"/>
  <c r="D89" i="77" s="1"/>
  <c r="D90" i="77" s="1"/>
  <c r="D91" i="77" s="1"/>
  <c r="D92" i="77" s="1"/>
  <c r="D93" i="77" s="1"/>
  <c r="D94" i="77" s="1"/>
  <c r="D95" i="77" s="1"/>
  <c r="D96" i="77" s="1"/>
  <c r="D97" i="77" s="1"/>
  <c r="D98" i="77" s="1"/>
  <c r="D99" i="77" s="1"/>
  <c r="D100" i="77" s="1"/>
  <c r="D101" i="77" s="1"/>
  <c r="D102" i="77" s="1"/>
  <c r="D103" i="77" s="1"/>
  <c r="D104" i="77" s="1"/>
  <c r="D105" i="77" s="1"/>
  <c r="D106" i="77" s="1"/>
  <c r="D107" i="77" s="1"/>
  <c r="D108" i="77" s="1"/>
  <c r="D109" i="77" s="1"/>
  <c r="D110" i="77" s="1"/>
  <c r="D111" i="77" s="1"/>
  <c r="D112" i="77" s="1"/>
  <c r="D113" i="77" s="1"/>
  <c r="D114" i="77" s="1"/>
  <c r="D115" i="77" s="1"/>
  <c r="D116" i="77" s="1"/>
  <c r="D117" i="77" s="1"/>
  <c r="D118" i="77" s="1"/>
  <c r="D119" i="77" s="1"/>
  <c r="D120" i="77" s="1"/>
  <c r="G128" i="77"/>
  <c r="G179" i="77" s="1"/>
  <c r="G222" i="77" s="1"/>
  <c r="G226" i="77" s="1"/>
  <c r="G232" i="77" s="1"/>
  <c r="G233" i="77" s="1"/>
  <c r="E123" i="79" l="1"/>
  <c r="E203" i="78"/>
  <c r="D78" i="78"/>
  <c r="D79" i="78" s="1"/>
  <c r="D80" i="78" s="1"/>
  <c r="D81" i="78" s="1"/>
  <c r="D84" i="78"/>
  <c r="D85" i="78" s="1"/>
  <c r="D86" i="78" s="1"/>
  <c r="D87" i="78" s="1"/>
  <c r="D88" i="78" s="1"/>
  <c r="D89" i="78" s="1"/>
  <c r="D90" i="78" s="1"/>
  <c r="D91" i="78" s="1"/>
  <c r="D92" i="78" s="1"/>
  <c r="D93" i="78" s="1"/>
  <c r="D94" i="78" s="1"/>
  <c r="D95" i="78" s="1"/>
  <c r="D96" i="78" s="1"/>
  <c r="D97" i="78" s="1"/>
  <c r="D98" i="78" s="1"/>
  <c r="D99" i="78" s="1"/>
  <c r="D100" i="78" s="1"/>
  <c r="D101" i="78" s="1"/>
  <c r="D102" i="78" s="1"/>
  <c r="D103" i="78" s="1"/>
  <c r="D104" i="78" s="1"/>
  <c r="D105" i="78" s="1"/>
  <c r="D106" i="78" s="1"/>
  <c r="D107" i="78" s="1"/>
  <c r="D108" i="78" s="1"/>
  <c r="D109" i="78" s="1"/>
  <c r="D110" i="78" s="1"/>
  <c r="D111" i="78" s="1"/>
  <c r="D112" i="78" s="1"/>
  <c r="D113" i="78" s="1"/>
  <c r="D114" i="78" s="1"/>
  <c r="D115" i="78" s="1"/>
  <c r="D116" i="78" s="1"/>
  <c r="D117" i="78" s="1"/>
  <c r="D118" i="78" s="1"/>
  <c r="D119" i="78" s="1"/>
  <c r="D120" i="78" s="1"/>
  <c r="D121" i="78" s="1"/>
  <c r="D122" i="78" s="1"/>
  <c r="D123" i="78" s="1"/>
  <c r="D124" i="78" s="1"/>
  <c r="D125" i="78" s="1"/>
  <c r="D121" i="77"/>
  <c r="D122" i="77" s="1"/>
  <c r="D123" i="77" s="1"/>
  <c r="D124" i="77" s="1"/>
  <c r="D127" i="77"/>
  <c r="D128" i="77" s="1"/>
  <c r="D129" i="77" s="1"/>
  <c r="D130" i="77" s="1"/>
  <c r="D131" i="77" s="1"/>
  <c r="D132" i="77" s="1"/>
  <c r="D133" i="77" s="1"/>
  <c r="D134" i="77" s="1"/>
  <c r="D135" i="77" s="1"/>
  <c r="D136" i="77" s="1"/>
  <c r="D137" i="77" s="1"/>
  <c r="D138" i="77" s="1"/>
  <c r="D139" i="77" s="1"/>
  <c r="D140" i="77" s="1"/>
  <c r="D141" i="77" s="1"/>
  <c r="D142" i="77" s="1"/>
  <c r="D143" i="77" s="1"/>
  <c r="D144" i="77" s="1"/>
  <c r="D145" i="77" s="1"/>
  <c r="D146" i="77" s="1"/>
  <c r="D147" i="77" s="1"/>
  <c r="D148" i="77" s="1"/>
  <c r="D149" i="77" s="1"/>
  <c r="D150" i="77" s="1"/>
  <c r="D151" i="77" s="1"/>
  <c r="D152" i="77" s="1"/>
  <c r="D153" i="77" s="1"/>
  <c r="D154" i="77" s="1"/>
  <c r="D155" i="77" s="1"/>
  <c r="D156" i="77" s="1"/>
  <c r="D157" i="77" s="1"/>
  <c r="D158" i="77" s="1"/>
  <c r="D159" i="77" s="1"/>
  <c r="D160" i="77" s="1"/>
  <c r="D161" i="77" s="1"/>
  <c r="D162" i="77" s="1"/>
  <c r="D126" i="78" l="1"/>
  <c r="D127" i="78" s="1"/>
  <c r="D128" i="78" s="1"/>
  <c r="D129" i="78" s="1"/>
  <c r="D132" i="78"/>
  <c r="D133" i="78" s="1"/>
  <c r="D163" i="77"/>
  <c r="D164" i="77" s="1"/>
  <c r="D165" i="77" s="1"/>
  <c r="D166" i="77" s="1"/>
  <c r="D169" i="77"/>
  <c r="D170" i="77" s="1"/>
  <c r="D171" i="77" s="1"/>
  <c r="D172" i="77" s="1"/>
  <c r="D134" i="78" l="1"/>
  <c r="D135" i="78" s="1"/>
  <c r="D136" i="78" s="1"/>
  <c r="D137" i="78" s="1"/>
  <c r="D140" i="78"/>
  <c r="D141" i="78" s="1"/>
  <c r="D142" i="78" s="1"/>
  <c r="D143" i="78" s="1"/>
  <c r="D173" i="77"/>
  <c r="D174" i="77" s="1"/>
  <c r="D175" i="77" s="1"/>
  <c r="D176" i="77" s="1"/>
  <c r="D179" i="77"/>
  <c r="D180" i="77" s="1"/>
  <c r="D181" i="77" s="1"/>
  <c r="D182" i="77" s="1"/>
  <c r="D183" i="77" s="1"/>
  <c r="D184" i="77" s="1"/>
  <c r="D185" i="77" s="1"/>
  <c r="D186" i="77" s="1"/>
  <c r="D187" i="77" s="1"/>
  <c r="D188" i="77" s="1"/>
  <c r="D189" i="77" s="1"/>
  <c r="D190" i="77" s="1"/>
  <c r="D191" i="77" s="1"/>
  <c r="D192" i="77" s="1"/>
  <c r="D193" i="77" s="1"/>
  <c r="D194" i="77" s="1"/>
  <c r="D195" i="77" s="1"/>
  <c r="D196" i="77" s="1"/>
  <c r="D197" i="77" s="1"/>
  <c r="D198" i="77" s="1"/>
  <c r="D199" i="77" s="1"/>
  <c r="D200" i="77" s="1"/>
  <c r="D201" i="77" s="1"/>
  <c r="D202" i="77" s="1"/>
  <c r="D203" i="77" s="1"/>
  <c r="D204" i="77" s="1"/>
  <c r="D205" i="77" s="1"/>
  <c r="D206" i="77" s="1"/>
  <c r="D207" i="77" s="1"/>
  <c r="D208" i="77" s="1"/>
  <c r="D209" i="77" s="1"/>
  <c r="D210" i="77" s="1"/>
  <c r="D211" i="77" s="1"/>
  <c r="D212" i="77" s="1"/>
  <c r="D213" i="77" s="1"/>
  <c r="D144" i="78" l="1"/>
  <c r="D145" i="78" s="1"/>
  <c r="D146" i="78" s="1"/>
  <c r="D147" i="78" s="1"/>
  <c r="D150" i="78"/>
  <c r="D151" i="78" s="1"/>
  <c r="D152" i="78" s="1"/>
  <c r="D153" i="78" s="1"/>
  <c r="D214" i="77"/>
  <c r="D215" i="77" s="1"/>
  <c r="D216" i="77" s="1"/>
  <c r="D217" i="77" s="1"/>
  <c r="D220" i="77"/>
  <c r="D221" i="77" s="1"/>
  <c r="D222" i="77" s="1"/>
  <c r="D223" i="77" s="1"/>
  <c r="D224" i="77" s="1"/>
  <c r="D225" i="77" s="1"/>
  <c r="D226" i="77" s="1"/>
  <c r="D154" i="78" l="1"/>
  <c r="D155" i="78" s="1"/>
  <c r="D156" i="78" s="1"/>
  <c r="D157" i="78" s="1"/>
  <c r="D161" i="78"/>
  <c r="D162" i="78" s="1"/>
  <c r="D163" i="78" l="1"/>
  <c r="D164" i="78" s="1"/>
  <c r="D165" i="78" s="1"/>
  <c r="D166" i="78" s="1"/>
  <c r="D169" i="78"/>
  <c r="D170" i="78" s="1"/>
  <c r="D171" i="78" l="1"/>
  <c r="D172" i="78" s="1"/>
  <c r="D173" i="78" s="1"/>
  <c r="D174" i="78" s="1"/>
  <c r="D178" i="78"/>
  <c r="D179" i="78" s="1"/>
  <c r="D186" i="78" l="1"/>
  <c r="D187" i="78" s="1"/>
  <c r="D188" i="78" s="1"/>
  <c r="D180" i="78"/>
  <c r="D181" i="78" s="1"/>
  <c r="D182" i="78" s="1"/>
  <c r="D183" i="78" s="1"/>
  <c r="B40" i="12" l="1"/>
  <c r="B39" i="12"/>
  <c r="B38" i="12"/>
  <c r="B37" i="12"/>
  <c r="B15" i="12" l="1"/>
  <c r="B13" i="12"/>
  <c r="B12" i="12"/>
  <c r="D86" i="74"/>
  <c r="E86" i="74" s="1"/>
  <c r="D84" i="74"/>
  <c r="E84" i="74" s="1"/>
  <c r="E80" i="74"/>
  <c r="D71" i="74"/>
  <c r="E71" i="74" s="1"/>
  <c r="D69" i="74"/>
  <c r="E69" i="74" s="1"/>
  <c r="E65" i="74"/>
  <c r="D56" i="74"/>
  <c r="E56" i="74" s="1"/>
  <c r="D54" i="74"/>
  <c r="E54" i="74" s="1"/>
  <c r="E50" i="74"/>
  <c r="D41" i="74"/>
  <c r="E41" i="74" s="1"/>
  <c r="D39" i="74"/>
  <c r="E39" i="74" s="1"/>
  <c r="E35" i="74"/>
  <c r="B15" i="10"/>
  <c r="B14" i="10"/>
  <c r="C58" i="69"/>
  <c r="B34" i="12"/>
  <c r="B33" i="12"/>
  <c r="E452" i="74" l="1"/>
  <c r="E436" i="74"/>
  <c r="E420" i="74"/>
  <c r="E404" i="74"/>
  <c r="E388" i="74"/>
  <c r="E372" i="74"/>
  <c r="E356" i="74"/>
  <c r="E340" i="74"/>
  <c r="E324" i="74"/>
  <c r="E307" i="74"/>
  <c r="E291" i="74"/>
  <c r="E275" i="74"/>
  <c r="F57" i="72"/>
  <c r="E57" i="72"/>
  <c r="F56" i="72"/>
  <c r="F55" i="72"/>
  <c r="E55" i="72"/>
  <c r="F53" i="72"/>
  <c r="E53" i="72"/>
  <c r="F52" i="72"/>
  <c r="E52" i="72"/>
  <c r="F51" i="72"/>
  <c r="E51" i="72"/>
  <c r="F49" i="72"/>
  <c r="E49" i="72"/>
  <c r="F47" i="72"/>
  <c r="E47" i="72"/>
  <c r="F46" i="72"/>
  <c r="E46" i="72"/>
  <c r="F45" i="72"/>
  <c r="E45" i="72"/>
  <c r="F44" i="72"/>
  <c r="E44" i="72"/>
  <c r="F43" i="72"/>
  <c r="E43" i="72"/>
  <c r="F41" i="72"/>
  <c r="E41" i="72"/>
  <c r="F40" i="72"/>
  <c r="E40" i="72"/>
  <c r="F39" i="72"/>
  <c r="E39" i="72"/>
  <c r="F38" i="72"/>
  <c r="E38" i="72"/>
  <c r="F37" i="72"/>
  <c r="E37" i="72"/>
  <c r="F36" i="72"/>
  <c r="E36" i="72"/>
  <c r="F35" i="72"/>
  <c r="E35" i="72"/>
  <c r="F34" i="72"/>
  <c r="E34" i="72"/>
  <c r="F33" i="72"/>
  <c r="E33" i="72"/>
  <c r="F31" i="72"/>
  <c r="E31" i="72"/>
  <c r="F30" i="72"/>
  <c r="E30" i="72"/>
  <c r="F29" i="72"/>
  <c r="E29" i="72"/>
  <c r="F28" i="72"/>
  <c r="E28" i="72"/>
  <c r="F27" i="72"/>
  <c r="E27" i="72"/>
  <c r="F25" i="72"/>
  <c r="F24" i="72"/>
  <c r="E24" i="72"/>
  <c r="F23" i="72"/>
  <c r="E23" i="72"/>
  <c r="F22" i="72"/>
  <c r="E22" i="72"/>
  <c r="F21" i="72"/>
  <c r="E21" i="72"/>
  <c r="F20" i="72"/>
  <c r="E20" i="72"/>
  <c r="F19" i="72"/>
  <c r="E19" i="72"/>
  <c r="F18" i="72"/>
  <c r="E18" i="72"/>
  <c r="F17" i="72"/>
  <c r="E17" i="72"/>
  <c r="F16" i="72"/>
  <c r="E16" i="72"/>
  <c r="F15" i="72"/>
  <c r="E15" i="72"/>
  <c r="F14" i="72"/>
  <c r="E14" i="72"/>
  <c r="F13" i="72"/>
  <c r="E13" i="72"/>
  <c r="F12" i="72"/>
  <c r="E12" i="72"/>
  <c r="E25" i="72"/>
  <c r="D56" i="75"/>
  <c r="C56" i="75"/>
  <c r="B56" i="75"/>
  <c r="D55" i="75"/>
  <c r="B55" i="75"/>
  <c r="C54" i="75"/>
  <c r="B54" i="75"/>
  <c r="D53" i="75"/>
  <c r="C53" i="75"/>
  <c r="B53" i="75"/>
  <c r="D52" i="75"/>
  <c r="C52" i="75"/>
  <c r="B52" i="75"/>
  <c r="B51" i="75"/>
  <c r="D50" i="75"/>
  <c r="B50" i="75"/>
  <c r="D49" i="75"/>
  <c r="C49" i="75"/>
  <c r="B49" i="75"/>
  <c r="D48" i="75"/>
  <c r="C48" i="75"/>
  <c r="B48" i="75"/>
  <c r="D47" i="75"/>
  <c r="C47" i="75"/>
  <c r="B47" i="75"/>
  <c r="D46" i="75"/>
  <c r="B46" i="75"/>
  <c r="D45" i="75"/>
  <c r="C45" i="75"/>
  <c r="B45" i="75"/>
  <c r="D44" i="75"/>
  <c r="B44" i="75"/>
  <c r="C43" i="75"/>
  <c r="B43" i="75"/>
  <c r="B42" i="75"/>
  <c r="D41" i="75"/>
  <c r="C41" i="75"/>
  <c r="B41" i="75"/>
  <c r="D40" i="75"/>
  <c r="C40" i="75"/>
  <c r="B40" i="75"/>
  <c r="B39" i="75"/>
  <c r="D38" i="75"/>
  <c r="C38" i="75"/>
  <c r="B38" i="75"/>
  <c r="B37" i="75"/>
  <c r="D36" i="75"/>
  <c r="C36" i="75"/>
  <c r="B36" i="75"/>
  <c r="B35" i="75"/>
  <c r="D34" i="75"/>
  <c r="C34" i="75"/>
  <c r="B34" i="75"/>
  <c r="B33" i="75"/>
  <c r="D32" i="75"/>
  <c r="C32" i="75"/>
  <c r="B32" i="75"/>
  <c r="D31" i="75"/>
  <c r="C31" i="75"/>
  <c r="B31" i="75"/>
  <c r="B30" i="75"/>
  <c r="B29" i="75"/>
  <c r="B28" i="75"/>
  <c r="B27" i="75"/>
  <c r="B26" i="75"/>
  <c r="D25" i="75"/>
  <c r="C25" i="75"/>
  <c r="B25" i="75"/>
  <c r="D24" i="75"/>
  <c r="B24" i="75"/>
  <c r="D23" i="75"/>
  <c r="B23" i="75"/>
  <c r="C22" i="75"/>
  <c r="B22" i="75"/>
  <c r="D21" i="75"/>
  <c r="B21" i="75"/>
  <c r="C20" i="75"/>
  <c r="B20" i="75"/>
  <c r="D19" i="75"/>
  <c r="B19" i="75"/>
  <c r="C18" i="75"/>
  <c r="B18" i="75"/>
  <c r="D17" i="75"/>
  <c r="B17" i="75"/>
  <c r="C16" i="75"/>
  <c r="B16" i="75"/>
  <c r="C15" i="75"/>
  <c r="B15" i="75"/>
  <c r="B14" i="75"/>
  <c r="B13" i="75"/>
  <c r="B12" i="75"/>
  <c r="D10" i="75"/>
  <c r="C10" i="75"/>
  <c r="B10" i="75"/>
  <c r="D57" i="75"/>
  <c r="C57" i="75"/>
  <c r="D9" i="75"/>
  <c r="C9" i="75"/>
  <c r="D8" i="75"/>
  <c r="C8" i="75"/>
  <c r="D7" i="75"/>
  <c r="C7" i="75"/>
  <c r="D6" i="75"/>
  <c r="C6" i="75"/>
  <c r="C5" i="75"/>
  <c r="B57" i="75"/>
  <c r="B11" i="75"/>
  <c r="B9" i="75"/>
  <c r="B8" i="75"/>
  <c r="C12" i="75" l="1"/>
  <c r="D27" i="75"/>
  <c r="D29" i="75"/>
  <c r="D43" i="75"/>
  <c r="D51" i="75"/>
  <c r="C14" i="75"/>
  <c r="D15" i="75"/>
  <c r="C17" i="75"/>
  <c r="C24" i="75"/>
  <c r="D12" i="75"/>
  <c r="D14" i="75"/>
  <c r="D16" i="75"/>
  <c r="D18" i="75"/>
  <c r="D20" i="75"/>
  <c r="D22" i="75"/>
  <c r="C26" i="75"/>
  <c r="C28" i="75"/>
  <c r="C30" i="75"/>
  <c r="C33" i="75"/>
  <c r="C35" i="75"/>
  <c r="C37" i="75"/>
  <c r="C39" i="75"/>
  <c r="C42" i="75"/>
  <c r="C44" i="75"/>
  <c r="C46" i="75"/>
  <c r="C50" i="75"/>
  <c r="C55" i="75"/>
  <c r="C13" i="75"/>
  <c r="C19" i="75"/>
  <c r="C21" i="75"/>
  <c r="C23" i="75"/>
  <c r="D26" i="75"/>
  <c r="D28" i="75"/>
  <c r="D30" i="75"/>
  <c r="D33" i="75"/>
  <c r="D35" i="75"/>
  <c r="D37" i="75"/>
  <c r="D39" i="75"/>
  <c r="D42" i="75"/>
  <c r="D13" i="75"/>
  <c r="C27" i="75"/>
  <c r="C29" i="75"/>
  <c r="C51" i="75"/>
  <c r="D54" i="75"/>
  <c r="E11" i="74"/>
  <c r="E23" i="74"/>
  <c r="D15" i="74"/>
  <c r="D27" i="74"/>
  <c r="B33" i="73"/>
  <c r="D459" i="74" l="1"/>
  <c r="E459" i="74" s="1"/>
  <c r="D457" i="74"/>
  <c r="E457" i="74" s="1"/>
  <c r="D443" i="74"/>
  <c r="E443" i="74" s="1"/>
  <c r="D441" i="74"/>
  <c r="E441" i="74" s="1"/>
  <c r="D427" i="74"/>
  <c r="E427" i="74" s="1"/>
  <c r="D425" i="74"/>
  <c r="E425" i="74" s="1"/>
  <c r="D411" i="74"/>
  <c r="E411" i="74" s="1"/>
  <c r="D409" i="74"/>
  <c r="E409" i="74" s="1"/>
  <c r="D395" i="74"/>
  <c r="E395" i="74" s="1"/>
  <c r="D393" i="74"/>
  <c r="E393" i="74" s="1"/>
  <c r="D379" i="74"/>
  <c r="E379" i="74" s="1"/>
  <c r="D377" i="74"/>
  <c r="E377" i="74" s="1"/>
  <c r="D363" i="74"/>
  <c r="E363" i="74" s="1"/>
  <c r="D361" i="74"/>
  <c r="E361" i="74" s="1"/>
  <c r="D347" i="74"/>
  <c r="E347" i="74" s="1"/>
  <c r="D345" i="74"/>
  <c r="E345" i="74" s="1"/>
  <c r="D331" i="74"/>
  <c r="E331" i="74" s="1"/>
  <c r="D329" i="74"/>
  <c r="E329" i="74" s="1"/>
  <c r="D314" i="74"/>
  <c r="E314" i="74" s="1"/>
  <c r="D312" i="74"/>
  <c r="E312" i="74" s="1"/>
  <c r="D298" i="74"/>
  <c r="E298" i="74" s="1"/>
  <c r="D296" i="74"/>
  <c r="E296" i="74" s="1"/>
  <c r="D280" i="74"/>
  <c r="E280" i="74" s="1"/>
  <c r="D282" i="74"/>
  <c r="E282" i="74" s="1"/>
  <c r="E260" i="74"/>
  <c r="E245" i="74"/>
  <c r="E230" i="74"/>
  <c r="E215" i="74"/>
  <c r="E200" i="74"/>
  <c r="E185" i="74"/>
  <c r="E170" i="74"/>
  <c r="E155" i="74"/>
  <c r="E140" i="74"/>
  <c r="E125" i="74"/>
  <c r="D266" i="74"/>
  <c r="E266" i="74" s="1"/>
  <c r="D264" i="74"/>
  <c r="E264" i="74" s="1"/>
  <c r="D251" i="74"/>
  <c r="E251" i="74" s="1"/>
  <c r="D249" i="74"/>
  <c r="E249" i="74" s="1"/>
  <c r="D236" i="74"/>
  <c r="E236" i="74" s="1"/>
  <c r="D234" i="74"/>
  <c r="E234" i="74" s="1"/>
  <c r="D221" i="74"/>
  <c r="E221" i="74" s="1"/>
  <c r="D219" i="74"/>
  <c r="E219" i="74" s="1"/>
  <c r="D206" i="74"/>
  <c r="E206" i="74" s="1"/>
  <c r="D204" i="74"/>
  <c r="E204" i="74" s="1"/>
  <c r="D191" i="74"/>
  <c r="E191" i="74" s="1"/>
  <c r="D189" i="74"/>
  <c r="E189" i="74" s="1"/>
  <c r="D176" i="74"/>
  <c r="E176" i="74" s="1"/>
  <c r="D174" i="74"/>
  <c r="E174" i="74" s="1"/>
  <c r="D161" i="74"/>
  <c r="E161" i="74" s="1"/>
  <c r="D159" i="74"/>
  <c r="E159" i="74" s="1"/>
  <c r="D146" i="74"/>
  <c r="E146" i="74" s="1"/>
  <c r="D144" i="74"/>
  <c r="E144" i="74" s="1"/>
  <c r="D131" i="74"/>
  <c r="E131" i="74" s="1"/>
  <c r="D129" i="74"/>
  <c r="E129" i="74" s="1"/>
  <c r="E110" i="74"/>
  <c r="D116" i="74"/>
  <c r="E116" i="74" s="1"/>
  <c r="D101" i="74"/>
  <c r="E101" i="74" s="1"/>
  <c r="D114" i="74"/>
  <c r="E114" i="74" s="1"/>
  <c r="D99" i="74"/>
  <c r="E99" i="74" s="1"/>
  <c r="E95" i="74"/>
  <c r="D11" i="75"/>
  <c r="C11" i="75"/>
  <c r="B55" i="10"/>
  <c r="B54" i="10"/>
  <c r="B53" i="10"/>
  <c r="B52" i="10"/>
  <c r="B51" i="10"/>
  <c r="B44" i="10"/>
  <c r="B43" i="10"/>
  <c r="B28" i="10"/>
  <c r="B27" i="10"/>
  <c r="F10" i="72"/>
  <c r="E10" i="72"/>
  <c r="F9" i="72"/>
  <c r="E9" i="72"/>
  <c r="F4" i="72"/>
  <c r="D5" i="75" s="1"/>
  <c r="D58" i="72"/>
  <c r="D57" i="72"/>
  <c r="D56" i="72"/>
  <c r="D55" i="72"/>
  <c r="D54" i="72"/>
  <c r="D53" i="72"/>
  <c r="D52" i="72"/>
  <c r="D51" i="72"/>
  <c r="D50" i="72"/>
  <c r="D49" i="72"/>
  <c r="D48" i="72"/>
  <c r="D47" i="72"/>
  <c r="D46" i="72"/>
  <c r="D45" i="72"/>
  <c r="D44" i="72"/>
  <c r="D43" i="72"/>
  <c r="D42" i="72"/>
  <c r="D41" i="72"/>
  <c r="D40" i="72"/>
  <c r="D39" i="72"/>
  <c r="D38" i="72"/>
  <c r="D37" i="72"/>
  <c r="D36" i="72"/>
  <c r="D35" i="72"/>
  <c r="D34" i="72"/>
  <c r="D33" i="72"/>
  <c r="D32" i="72"/>
  <c r="D31" i="72"/>
  <c r="D30" i="72"/>
  <c r="D29" i="72"/>
  <c r="D28" i="72"/>
  <c r="D27" i="72"/>
  <c r="D26" i="72"/>
  <c r="D25" i="72"/>
  <c r="D24" i="72"/>
  <c r="D23" i="72"/>
  <c r="D22" i="72"/>
  <c r="D21" i="72"/>
  <c r="D20" i="72"/>
  <c r="D19" i="72"/>
  <c r="D18" i="72"/>
  <c r="D17" i="72"/>
  <c r="D16" i="72"/>
  <c r="D15" i="72"/>
  <c r="D14" i="72"/>
  <c r="D13" i="72"/>
  <c r="D12" i="72"/>
  <c r="D11" i="72"/>
  <c r="D6" i="72"/>
  <c r="B7" i="75" s="1"/>
  <c r="D5" i="72"/>
  <c r="B6" i="75" s="1"/>
  <c r="D4" i="72"/>
  <c r="B5" i="75" s="1"/>
  <c r="C233" i="69" l="1"/>
  <c r="C165" i="69"/>
  <c r="C202" i="69"/>
  <c r="C194" i="69"/>
  <c r="C186" i="69"/>
  <c r="C212" i="69"/>
  <c r="C244" i="69"/>
  <c r="C234" i="69"/>
  <c r="C231" i="69"/>
  <c r="C222" i="69"/>
  <c r="C220" i="69"/>
  <c r="C184" i="69"/>
  <c r="C183" i="69"/>
  <c r="C182" i="69"/>
  <c r="C181" i="69"/>
  <c r="C180" i="69"/>
  <c r="C179" i="69"/>
  <c r="C178" i="69"/>
  <c r="C177" i="69"/>
  <c r="C176" i="69"/>
  <c r="C164" i="69"/>
  <c r="C163" i="69"/>
  <c r="C162" i="69"/>
  <c r="C161" i="69"/>
  <c r="C160" i="69"/>
  <c r="C159" i="69"/>
  <c r="C158" i="69"/>
  <c r="C157" i="69"/>
  <c r="C156" i="69"/>
  <c r="C155" i="69"/>
  <c r="C154" i="69"/>
  <c r="C153" i="69"/>
  <c r="C152" i="69"/>
  <c r="C151" i="69"/>
  <c r="C150" i="69"/>
  <c r="C149" i="69"/>
  <c r="C148" i="69"/>
  <c r="C147" i="69"/>
  <c r="C146" i="69"/>
  <c r="C145" i="69"/>
  <c r="C144" i="69"/>
  <c r="C143" i="69"/>
  <c r="C142" i="69"/>
  <c r="C141" i="69"/>
  <c r="C140" i="69"/>
  <c r="C139" i="69"/>
  <c r="C138" i="69"/>
  <c r="C137" i="69"/>
  <c r="C136" i="69"/>
  <c r="C135" i="69"/>
  <c r="C134" i="69"/>
  <c r="C133" i="69"/>
  <c r="C132" i="69"/>
  <c r="C131" i="69"/>
  <c r="C130" i="69"/>
  <c r="C129" i="69"/>
  <c r="E244" i="69" l="1"/>
  <c r="E258" i="69" s="1"/>
  <c r="G243" i="69"/>
  <c r="G239" i="69"/>
  <c r="G238" i="69"/>
  <c r="G237" i="69"/>
  <c r="G236" i="69"/>
  <c r="H234" i="69"/>
  <c r="G234" i="69"/>
  <c r="F234" i="69"/>
  <c r="E234" i="69"/>
  <c r="G233" i="69"/>
  <c r="G227" i="69"/>
  <c r="G226" i="69"/>
  <c r="G225" i="69"/>
  <c r="G222" i="69" s="1"/>
  <c r="G224" i="69"/>
  <c r="H222" i="69"/>
  <c r="F222" i="69"/>
  <c r="E222" i="69"/>
  <c r="G217" i="69"/>
  <c r="G216" i="69"/>
  <c r="G215" i="69"/>
  <c r="G212" i="69" s="1"/>
  <c r="G214" i="69"/>
  <c r="H212" i="69"/>
  <c r="F212" i="69"/>
  <c r="E212" i="69"/>
  <c r="G207" i="69"/>
  <c r="G206" i="69"/>
  <c r="G205" i="69"/>
  <c r="G202" i="69" s="1"/>
  <c r="G204" i="69"/>
  <c r="H202" i="69"/>
  <c r="F202" i="69"/>
  <c r="E202" i="69"/>
  <c r="G199" i="69"/>
  <c r="G198" i="69"/>
  <c r="G197" i="69"/>
  <c r="G196" i="69"/>
  <c r="H194" i="69"/>
  <c r="H210" i="69" s="1"/>
  <c r="G194" i="69"/>
  <c r="F194" i="69"/>
  <c r="E194" i="69"/>
  <c r="G191" i="69"/>
  <c r="G190" i="69"/>
  <c r="G189" i="69"/>
  <c r="G186" i="69" s="1"/>
  <c r="G210" i="69" s="1"/>
  <c r="G188" i="69"/>
  <c r="H186" i="69"/>
  <c r="F186" i="69"/>
  <c r="F210" i="69" s="1"/>
  <c r="E186" i="69"/>
  <c r="E210" i="69" s="1"/>
  <c r="G184" i="69"/>
  <c r="G183" i="69"/>
  <c r="G182" i="69"/>
  <c r="G181" i="69"/>
  <c r="G180" i="69"/>
  <c r="G179" i="69"/>
  <c r="G178" i="69"/>
  <c r="G177" i="69"/>
  <c r="G176" i="69"/>
  <c r="F174" i="69"/>
  <c r="F220" i="69" s="1"/>
  <c r="F231" i="69" s="1"/>
  <c r="F256" i="69" s="1"/>
  <c r="E174" i="69"/>
  <c r="G170" i="69"/>
  <c r="G169" i="69"/>
  <c r="G168" i="69"/>
  <c r="G167" i="69"/>
  <c r="H165" i="69"/>
  <c r="H174" i="69" s="1"/>
  <c r="H220" i="69" s="1"/>
  <c r="H231" i="69" s="1"/>
  <c r="H256" i="69" s="1"/>
  <c r="G165" i="69"/>
  <c r="F165" i="69"/>
  <c r="E165" i="69"/>
  <c r="G164" i="69"/>
  <c r="G163" i="69"/>
  <c r="G162" i="69"/>
  <c r="G161" i="69"/>
  <c r="G160" i="69"/>
  <c r="G159" i="69"/>
  <c r="G158" i="69"/>
  <c r="G157" i="69"/>
  <c r="G156" i="69"/>
  <c r="G155" i="69"/>
  <c r="G154" i="69"/>
  <c r="G153" i="69"/>
  <c r="G152" i="69"/>
  <c r="G151" i="69"/>
  <c r="G150" i="69"/>
  <c r="G149" i="69"/>
  <c r="G148" i="69"/>
  <c r="G147" i="69"/>
  <c r="G146" i="69"/>
  <c r="G145" i="69"/>
  <c r="G144" i="69"/>
  <c r="G143" i="69"/>
  <c r="G142" i="69"/>
  <c r="G141" i="69"/>
  <c r="G140" i="69"/>
  <c r="G139" i="69"/>
  <c r="G138" i="69"/>
  <c r="G137" i="69"/>
  <c r="G136" i="69"/>
  <c r="G135" i="69"/>
  <c r="G134" i="69"/>
  <c r="G133" i="69"/>
  <c r="G132" i="69"/>
  <c r="G131" i="69"/>
  <c r="G130" i="69"/>
  <c r="G129" i="69"/>
  <c r="G174" i="69" s="1"/>
  <c r="G220" i="69" s="1"/>
  <c r="G231" i="69" s="1"/>
  <c r="G256" i="69" s="1"/>
  <c r="G122" i="69"/>
  <c r="G121" i="69"/>
  <c r="G120" i="69"/>
  <c r="G117" i="69" s="1"/>
  <c r="G119" i="69"/>
  <c r="H117" i="69"/>
  <c r="F117" i="69"/>
  <c r="E117" i="69"/>
  <c r="G112" i="69"/>
  <c r="G111" i="69"/>
  <c r="G110" i="69"/>
  <c r="G107" i="69" s="1"/>
  <c r="G109" i="69"/>
  <c r="H107" i="69"/>
  <c r="F107" i="69"/>
  <c r="E107" i="69"/>
  <c r="H104" i="69"/>
  <c r="E104" i="69"/>
  <c r="G101" i="69"/>
  <c r="G100" i="69"/>
  <c r="G99" i="69"/>
  <c r="G98" i="69"/>
  <c r="H96" i="69"/>
  <c r="G96" i="69"/>
  <c r="F96" i="69"/>
  <c r="F104" i="69" s="1"/>
  <c r="E96" i="69"/>
  <c r="G95" i="69"/>
  <c r="G94" i="69"/>
  <c r="C94" i="69"/>
  <c r="G93" i="69"/>
  <c r="C93" i="69"/>
  <c r="G92" i="69"/>
  <c r="C92" i="69"/>
  <c r="G91" i="69"/>
  <c r="C91" i="69"/>
  <c r="G90" i="69"/>
  <c r="C90" i="69"/>
  <c r="G89" i="69"/>
  <c r="C89" i="69"/>
  <c r="G88" i="69"/>
  <c r="C88" i="69"/>
  <c r="G87" i="69"/>
  <c r="G104" i="69" s="1"/>
  <c r="C87" i="69"/>
  <c r="G82" i="69"/>
  <c r="G81" i="69"/>
  <c r="G80" i="69"/>
  <c r="G77" i="69" s="1"/>
  <c r="G79" i="69"/>
  <c r="H77" i="69"/>
  <c r="F77" i="69"/>
  <c r="E77" i="69"/>
  <c r="G74" i="69"/>
  <c r="G73" i="69"/>
  <c r="G72" i="69"/>
  <c r="G71" i="69"/>
  <c r="H69" i="69"/>
  <c r="H85" i="69" s="1"/>
  <c r="H105" i="69" s="1"/>
  <c r="G69" i="69"/>
  <c r="F69" i="69"/>
  <c r="F85" i="69" s="1"/>
  <c r="F105" i="69" s="1"/>
  <c r="E69" i="69"/>
  <c r="E85" i="69" s="1"/>
  <c r="E105" i="69" s="1"/>
  <c r="G63" i="69"/>
  <c r="G62" i="69"/>
  <c r="G61" i="69"/>
  <c r="G60" i="69"/>
  <c r="H58" i="69"/>
  <c r="H66" i="69" s="1"/>
  <c r="H115" i="69" s="1"/>
  <c r="H125" i="69" s="1"/>
  <c r="G58" i="69"/>
  <c r="F58" i="69"/>
  <c r="F66" i="69" s="1"/>
  <c r="F115" i="69" s="1"/>
  <c r="F125" i="69" s="1"/>
  <c r="E58" i="69"/>
  <c r="E66" i="69" s="1"/>
  <c r="E115" i="69" s="1"/>
  <c r="E125" i="69" s="1"/>
  <c r="G57" i="69"/>
  <c r="C57" i="69"/>
  <c r="G56" i="69"/>
  <c r="C56" i="69"/>
  <c r="G55" i="69"/>
  <c r="C55" i="69"/>
  <c r="G54" i="69"/>
  <c r="C54" i="69"/>
  <c r="G53" i="69"/>
  <c r="C53" i="69"/>
  <c r="G52" i="69"/>
  <c r="C52" i="69"/>
  <c r="G51" i="69"/>
  <c r="C51" i="69"/>
  <c r="G50" i="69"/>
  <c r="C50" i="69"/>
  <c r="G49" i="69"/>
  <c r="C49" i="69"/>
  <c r="G48" i="69"/>
  <c r="C48" i="69"/>
  <c r="G47" i="69"/>
  <c r="C47" i="69"/>
  <c r="G46" i="69"/>
  <c r="C46" i="69"/>
  <c r="G45" i="69"/>
  <c r="C45" i="69"/>
  <c r="G44" i="69"/>
  <c r="C44" i="69"/>
  <c r="G43" i="69"/>
  <c r="C43" i="69"/>
  <c r="G42" i="69"/>
  <c r="C42" i="69"/>
  <c r="G41" i="69"/>
  <c r="C41" i="69"/>
  <c r="G40" i="69"/>
  <c r="C40" i="69"/>
  <c r="G39" i="69"/>
  <c r="C39" i="69"/>
  <c r="G38" i="69"/>
  <c r="C38" i="69"/>
  <c r="G37" i="69"/>
  <c r="C37" i="69"/>
  <c r="G36" i="69"/>
  <c r="C36" i="69"/>
  <c r="G35" i="69"/>
  <c r="C35" i="69"/>
  <c r="G34" i="69"/>
  <c r="C34" i="69"/>
  <c r="G33" i="69"/>
  <c r="C33" i="69"/>
  <c r="G32" i="69"/>
  <c r="C32" i="69"/>
  <c r="G31" i="69"/>
  <c r="C31" i="69"/>
  <c r="G30" i="69"/>
  <c r="C30" i="69"/>
  <c r="G29" i="69"/>
  <c r="C29" i="69"/>
  <c r="G28" i="69"/>
  <c r="C28" i="69"/>
  <c r="G27" i="69"/>
  <c r="C27" i="69"/>
  <c r="G26" i="69"/>
  <c r="C26" i="69"/>
  <c r="G25" i="69"/>
  <c r="C25" i="69"/>
  <c r="G24" i="69"/>
  <c r="C24" i="69"/>
  <c r="G23" i="69"/>
  <c r="C23" i="69"/>
  <c r="G22" i="69"/>
  <c r="C22" i="69"/>
  <c r="G21" i="69"/>
  <c r="C21" i="69"/>
  <c r="G20" i="69"/>
  <c r="C20" i="69"/>
  <c r="G19" i="69"/>
  <c r="C19" i="69"/>
  <c r="G18" i="69"/>
  <c r="C18" i="69"/>
  <c r="G17" i="69"/>
  <c r="C17" i="69"/>
  <c r="G16" i="69"/>
  <c r="C16" i="69"/>
  <c r="G15" i="69"/>
  <c r="C15" i="69"/>
  <c r="G14" i="69"/>
  <c r="C14" i="69"/>
  <c r="G13" i="69"/>
  <c r="C13" i="69"/>
  <c r="G12" i="69"/>
  <c r="G66" i="69" s="1"/>
  <c r="C12" i="69"/>
  <c r="D10" i="69"/>
  <c r="D11" i="69" s="1"/>
  <c r="D12" i="69" s="1"/>
  <c r="D13" i="69" s="1"/>
  <c r="D14" i="69" s="1"/>
  <c r="D15" i="69" s="1"/>
  <c r="D16" i="69" s="1"/>
  <c r="D17" i="69" s="1"/>
  <c r="D18" i="69" s="1"/>
  <c r="D19" i="69" s="1"/>
  <c r="D20" i="69" s="1"/>
  <c r="D21" i="69" s="1"/>
  <c r="D22" i="69" s="1"/>
  <c r="D23" i="69" s="1"/>
  <c r="D24" i="69" s="1"/>
  <c r="D25" i="69" s="1"/>
  <c r="D26" i="69" s="1"/>
  <c r="D27" i="69" s="1"/>
  <c r="D28" i="69" s="1"/>
  <c r="D29" i="69" s="1"/>
  <c r="D30" i="69" s="1"/>
  <c r="D31" i="69" s="1"/>
  <c r="D32" i="69" s="1"/>
  <c r="D33" i="69" s="1"/>
  <c r="D34" i="69" s="1"/>
  <c r="D35" i="69" s="1"/>
  <c r="D36" i="69" s="1"/>
  <c r="D37" i="69" s="1"/>
  <c r="D38" i="69" s="1"/>
  <c r="D39" i="69" s="1"/>
  <c r="D40" i="69" s="1"/>
  <c r="D41" i="69" s="1"/>
  <c r="D42" i="69" s="1"/>
  <c r="D43" i="69" s="1"/>
  <c r="D44" i="69" s="1"/>
  <c r="D45" i="69" s="1"/>
  <c r="D46" i="69" s="1"/>
  <c r="D47" i="69" s="1"/>
  <c r="D48" i="69" s="1"/>
  <c r="D49" i="69" s="1"/>
  <c r="D50" i="69" s="1"/>
  <c r="D51" i="69" s="1"/>
  <c r="D52" i="69" s="1"/>
  <c r="D53" i="69" s="1"/>
  <c r="D54" i="69" s="1"/>
  <c r="D55" i="69" s="1"/>
  <c r="D56" i="69" s="1"/>
  <c r="D57" i="69" s="1"/>
  <c r="D58" i="69" s="1"/>
  <c r="D59" i="69" s="1"/>
  <c r="D9" i="69"/>
  <c r="D66" i="69" l="1"/>
  <c r="D67" i="69" s="1"/>
  <c r="D68" i="69" s="1"/>
  <c r="D69" i="69" s="1"/>
  <c r="D70" i="69" s="1"/>
  <c r="D60" i="69"/>
  <c r="D61" i="69" s="1"/>
  <c r="D62" i="69" s="1"/>
  <c r="D63" i="69" s="1"/>
  <c r="G85" i="69"/>
  <c r="G105" i="69" s="1"/>
  <c r="G115" i="69" s="1"/>
  <c r="G125" i="69" s="1"/>
  <c r="H255" i="69"/>
  <c r="H257" i="69" s="1"/>
  <c r="H244" i="69"/>
  <c r="E255" i="69"/>
  <c r="E220" i="69"/>
  <c r="E231" i="69" s="1"/>
  <c r="E256" i="69" s="1"/>
  <c r="F255" i="69"/>
  <c r="F257" i="69" s="1"/>
  <c r="F244" i="69"/>
  <c r="F246" i="69" s="1"/>
  <c r="E249" i="69"/>
  <c r="E251" i="69" s="1"/>
  <c r="G255" i="69" l="1"/>
  <c r="G257" i="69" s="1"/>
  <c r="G244" i="69"/>
  <c r="E257" i="69"/>
  <c r="E259" i="69" s="1"/>
  <c r="H258" i="69"/>
  <c r="H249" i="69"/>
  <c r="H251" i="69" s="1"/>
  <c r="H246" i="69"/>
  <c r="F258" i="69"/>
  <c r="F259" i="69" s="1"/>
  <c r="F249" i="69"/>
  <c r="F251" i="69" s="1"/>
  <c r="E246" i="69"/>
  <c r="H259" i="69"/>
  <c r="D77" i="69"/>
  <c r="D78" i="69" s="1"/>
  <c r="D71" i="69"/>
  <c r="D72" i="69" s="1"/>
  <c r="D73" i="69" s="1"/>
  <c r="D74" i="69" s="1"/>
  <c r="G258" i="69" l="1"/>
  <c r="G249" i="69"/>
  <c r="G251" i="69" s="1"/>
  <c r="G246" i="69"/>
  <c r="D85" i="69"/>
  <c r="D86" i="69" s="1"/>
  <c r="D87" i="69" s="1"/>
  <c r="D88" i="69" s="1"/>
  <c r="D89" i="69" s="1"/>
  <c r="D90" i="69" s="1"/>
  <c r="D91" i="69" s="1"/>
  <c r="D92" i="69" s="1"/>
  <c r="D93" i="69" s="1"/>
  <c r="D94" i="69" s="1"/>
  <c r="D95" i="69" s="1"/>
  <c r="D96" i="69" s="1"/>
  <c r="D97" i="69" s="1"/>
  <c r="D79" i="69"/>
  <c r="D80" i="69" s="1"/>
  <c r="D81" i="69" s="1"/>
  <c r="D82" i="69" s="1"/>
  <c r="G259" i="69"/>
  <c r="D104" i="69" l="1"/>
  <c r="D105" i="69" s="1"/>
  <c r="D106" i="69" s="1"/>
  <c r="D107" i="69" s="1"/>
  <c r="D108" i="69" s="1"/>
  <c r="D98" i="69"/>
  <c r="D99" i="69" s="1"/>
  <c r="D100" i="69" s="1"/>
  <c r="D101" i="69" s="1"/>
  <c r="D115" i="69" l="1"/>
  <c r="D116" i="69" s="1"/>
  <c r="D117" i="69" s="1"/>
  <c r="D118" i="69" s="1"/>
  <c r="D109" i="69"/>
  <c r="D110" i="69" s="1"/>
  <c r="D111" i="69" s="1"/>
  <c r="D112" i="69" s="1"/>
  <c r="D125" i="69" l="1"/>
  <c r="D126" i="69" s="1"/>
  <c r="D127" i="69" s="1"/>
  <c r="D128" i="69" s="1"/>
  <c r="D129" i="69" s="1"/>
  <c r="D130" i="69" s="1"/>
  <c r="D131" i="69" s="1"/>
  <c r="D132" i="69" s="1"/>
  <c r="D133" i="69" s="1"/>
  <c r="D134" i="69" s="1"/>
  <c r="D135" i="69" s="1"/>
  <c r="D136" i="69" s="1"/>
  <c r="D137" i="69" s="1"/>
  <c r="D138" i="69" s="1"/>
  <c r="D139" i="69" s="1"/>
  <c r="D140" i="69" s="1"/>
  <c r="D141" i="69" s="1"/>
  <c r="D142" i="69" s="1"/>
  <c r="D143" i="69" s="1"/>
  <c r="D144" i="69" s="1"/>
  <c r="D145" i="69" s="1"/>
  <c r="D146" i="69" s="1"/>
  <c r="D147" i="69" s="1"/>
  <c r="D148" i="69" s="1"/>
  <c r="D149" i="69" s="1"/>
  <c r="D150" i="69" s="1"/>
  <c r="D151" i="69" s="1"/>
  <c r="D152" i="69" s="1"/>
  <c r="D153" i="69" s="1"/>
  <c r="D154" i="69" s="1"/>
  <c r="D155" i="69" s="1"/>
  <c r="D156" i="69" s="1"/>
  <c r="D157" i="69" s="1"/>
  <c r="D158" i="69" s="1"/>
  <c r="D159" i="69" s="1"/>
  <c r="D160" i="69" s="1"/>
  <c r="D161" i="69" s="1"/>
  <c r="D162" i="69" s="1"/>
  <c r="D163" i="69" s="1"/>
  <c r="D164" i="69" s="1"/>
  <c r="D165" i="69" s="1"/>
  <c r="D166" i="69" s="1"/>
  <c r="D119" i="69"/>
  <c r="D120" i="69" s="1"/>
  <c r="D121" i="69" s="1"/>
  <c r="D122" i="69" s="1"/>
  <c r="D174" i="69" l="1"/>
  <c r="D175" i="69" s="1"/>
  <c r="D176" i="69" s="1"/>
  <c r="D177" i="69" s="1"/>
  <c r="D178" i="69" s="1"/>
  <c r="D179" i="69" s="1"/>
  <c r="D180" i="69" s="1"/>
  <c r="D181" i="69" s="1"/>
  <c r="D182" i="69" s="1"/>
  <c r="D183" i="69" s="1"/>
  <c r="D184" i="69" s="1"/>
  <c r="D186" i="69" s="1"/>
  <c r="D187" i="69" s="1"/>
  <c r="D167" i="69"/>
  <c r="D168" i="69" s="1"/>
  <c r="D169" i="69" s="1"/>
  <c r="D170" i="69" s="1"/>
  <c r="D194" i="69" l="1"/>
  <c r="D195" i="69" s="1"/>
  <c r="D188" i="69"/>
  <c r="D189" i="69" s="1"/>
  <c r="D190" i="69" s="1"/>
  <c r="D191" i="69" s="1"/>
  <c r="D202" i="69" l="1"/>
  <c r="D203" i="69" s="1"/>
  <c r="D196" i="69"/>
  <c r="D197" i="69" s="1"/>
  <c r="D198" i="69" s="1"/>
  <c r="D199" i="69" s="1"/>
  <c r="D210" i="69" l="1"/>
  <c r="D211" i="69" s="1"/>
  <c r="D212" i="69" s="1"/>
  <c r="D213" i="69" s="1"/>
  <c r="D204" i="69"/>
  <c r="D205" i="69" s="1"/>
  <c r="D206" i="69" s="1"/>
  <c r="D207" i="69" s="1"/>
  <c r="D220" i="69" l="1"/>
  <c r="D221" i="69" s="1"/>
  <c r="D222" i="69" s="1"/>
  <c r="D223" i="69" s="1"/>
  <c r="D214" i="69"/>
  <c r="D215" i="69" s="1"/>
  <c r="D216" i="69" s="1"/>
  <c r="D217" i="69" s="1"/>
  <c r="D231" i="69" l="1"/>
  <c r="D232" i="69" s="1"/>
  <c r="D233" i="69" s="1"/>
  <c r="D234" i="69" s="1"/>
  <c r="D235" i="69" s="1"/>
  <c r="D224" i="69"/>
  <c r="D225" i="69" s="1"/>
  <c r="D226" i="69" s="1"/>
  <c r="D227" i="69" s="1"/>
  <c r="D244" i="69" l="1"/>
  <c r="D236" i="69"/>
  <c r="D237" i="69" s="1"/>
  <c r="D238" i="69" s="1"/>
  <c r="D239" i="69" s="1"/>
</calcChain>
</file>

<file path=xl/sharedStrings.xml><?xml version="1.0" encoding="utf-8"?>
<sst xmlns="http://schemas.openxmlformats.org/spreadsheetml/2006/main" count="9483" uniqueCount="3787">
  <si>
    <r>
      <rPr>
        <sz val="10"/>
        <rFont val="Arial"/>
        <family val="2"/>
      </rPr>
      <t>Assets:</t>
    </r>
  </si>
  <si>
    <r>
      <rPr>
        <sz val="10"/>
        <rFont val="Arial"/>
        <family val="2"/>
      </rPr>
      <t>Current and other assets</t>
    </r>
  </si>
  <si>
    <r>
      <rPr>
        <sz val="10"/>
        <rFont val="Arial"/>
        <family val="2"/>
      </rPr>
      <t>Capital assets</t>
    </r>
  </si>
  <si>
    <r>
      <rPr>
        <sz val="10"/>
        <rFont val="Arial"/>
        <family val="2"/>
      </rPr>
      <t>Total assets</t>
    </r>
  </si>
  <si>
    <r>
      <rPr>
        <sz val="10"/>
        <rFont val="Arial"/>
        <family val="2"/>
      </rPr>
      <t>Deferred outflows of resources</t>
    </r>
  </si>
  <si>
    <r>
      <rPr>
        <sz val="10"/>
        <rFont val="Arial"/>
        <family val="2"/>
      </rPr>
      <t>Total assets and deferred outflows of resources</t>
    </r>
  </si>
  <si>
    <r>
      <rPr>
        <sz val="10"/>
        <rFont val="Arial"/>
        <family val="2"/>
      </rPr>
      <t>Liabilities:</t>
    </r>
  </si>
  <si>
    <r>
      <rPr>
        <sz val="10"/>
        <rFont val="Arial"/>
        <family val="2"/>
      </rPr>
      <t>Long-term liabilities</t>
    </r>
  </si>
  <si>
    <r>
      <rPr>
        <sz val="10"/>
        <rFont val="Arial"/>
        <family val="2"/>
      </rPr>
      <t>Other liabilities</t>
    </r>
  </si>
  <si>
    <r>
      <rPr>
        <sz val="10"/>
        <rFont val="Arial"/>
        <family val="2"/>
      </rPr>
      <t>Total liabilities</t>
    </r>
  </si>
  <si>
    <r>
      <rPr>
        <sz val="10"/>
        <rFont val="Arial"/>
        <family val="2"/>
      </rPr>
      <t>Deferred inflows of resources</t>
    </r>
  </si>
  <si>
    <r>
      <rPr>
        <sz val="10"/>
        <rFont val="Arial"/>
        <family val="2"/>
      </rPr>
      <t>Total liabilities and deferred inflows of resources</t>
    </r>
  </si>
  <si>
    <r>
      <rPr>
        <sz val="10"/>
        <rFont val="Arial"/>
        <family val="2"/>
      </rPr>
      <t>Net position:</t>
    </r>
  </si>
  <si>
    <r>
      <rPr>
        <sz val="10"/>
        <rFont val="Arial"/>
        <family val="2"/>
      </rPr>
      <t>Net investment in capital assets</t>
    </r>
  </si>
  <si>
    <r>
      <rPr>
        <sz val="10"/>
        <rFont val="Arial"/>
        <family val="2"/>
      </rPr>
      <t>Restricted</t>
    </r>
  </si>
  <si>
    <r>
      <rPr>
        <sz val="10"/>
        <rFont val="Arial"/>
        <family val="2"/>
      </rPr>
      <t>Unrestricted</t>
    </r>
  </si>
  <si>
    <r>
      <rPr>
        <sz val="10"/>
        <rFont val="Arial"/>
        <family val="2"/>
      </rPr>
      <t>Total net position</t>
    </r>
  </si>
  <si>
    <r>
      <rPr>
        <sz val="10"/>
        <rFont val="Arial"/>
        <family val="2"/>
      </rPr>
      <t>Total liabilities, deferred inflows of resources,  and net position</t>
    </r>
  </si>
  <si>
    <r>
      <rPr>
        <sz val="10.5"/>
        <rFont val="Arial"/>
        <family val="2"/>
      </rPr>
      <t>Charges for services</t>
    </r>
  </si>
  <si>
    <r>
      <rPr>
        <sz val="10.5"/>
        <rFont val="Arial"/>
        <family val="2"/>
      </rPr>
      <t>Operating grants and contributions</t>
    </r>
  </si>
  <si>
    <r>
      <rPr>
        <sz val="10.5"/>
        <rFont val="Arial"/>
        <family val="2"/>
      </rPr>
      <t>Capital grants and contributions</t>
    </r>
  </si>
  <si>
    <r>
      <rPr>
        <sz val="10.5"/>
        <rFont val="Arial"/>
        <family val="2"/>
      </rPr>
      <t>General revenues:</t>
    </r>
  </si>
  <si>
    <r>
      <rPr>
        <sz val="10.5"/>
        <rFont val="Arial"/>
        <family val="2"/>
      </rPr>
      <t>Property taxes</t>
    </r>
  </si>
  <si>
    <r>
      <rPr>
        <sz val="10.5"/>
        <rFont val="Arial"/>
        <family val="2"/>
      </rPr>
      <t>Replacement taxes</t>
    </r>
  </si>
  <si>
    <r>
      <rPr>
        <sz val="10.5"/>
        <rFont val="Arial"/>
        <family val="2"/>
      </rPr>
      <t>Other taxes</t>
    </r>
  </si>
  <si>
    <r>
      <rPr>
        <sz val="10.5"/>
        <rFont val="Arial"/>
        <family val="2"/>
      </rPr>
      <t>Income tax</t>
    </r>
  </si>
  <si>
    <r>
      <rPr>
        <sz val="10.5"/>
        <rFont val="Arial"/>
        <family val="2"/>
      </rPr>
      <t>Sales tax</t>
    </r>
  </si>
  <si>
    <r>
      <rPr>
        <sz val="10.5"/>
        <rFont val="Arial"/>
        <family val="2"/>
      </rPr>
      <t>Investment earnings</t>
    </r>
  </si>
  <si>
    <r>
      <rPr>
        <sz val="10.5"/>
        <rFont val="Arial"/>
        <family val="2"/>
      </rPr>
      <t>Other general revenues</t>
    </r>
  </si>
  <si>
    <r>
      <rPr>
        <sz val="10.5"/>
        <rFont val="Arial"/>
        <family val="2"/>
      </rPr>
      <t>Expenses:</t>
    </r>
  </si>
  <si>
    <r>
      <rPr>
        <sz val="10.5"/>
        <rFont val="Arial"/>
        <family val="2"/>
      </rPr>
      <t>General and administrative</t>
    </r>
  </si>
  <si>
    <r>
      <rPr>
        <sz val="10.5"/>
        <rFont val="Arial"/>
        <family val="2"/>
      </rPr>
      <t>Public safety</t>
    </r>
  </si>
  <si>
    <r>
      <rPr>
        <sz val="10.5"/>
        <rFont val="Arial"/>
        <family val="2"/>
      </rPr>
      <t>Judicial</t>
    </r>
  </si>
  <si>
    <r>
      <rPr>
        <sz val="10.5"/>
        <rFont val="Arial"/>
        <family val="2"/>
      </rPr>
      <t>Health and welfare</t>
    </r>
  </si>
  <si>
    <r>
      <rPr>
        <sz val="10.5"/>
        <rFont val="Arial"/>
        <family val="2"/>
      </rPr>
      <t>Highway and roads</t>
    </r>
  </si>
  <si>
    <r>
      <rPr>
        <sz val="10.5"/>
        <rFont val="Arial"/>
        <family val="2"/>
      </rPr>
      <t>Interest on long-term debt</t>
    </r>
  </si>
  <si>
    <r>
      <rPr>
        <sz val="10.5"/>
        <rFont val="Arial"/>
        <family val="2"/>
      </rPr>
      <t>Total expenses</t>
    </r>
  </si>
  <si>
    <r>
      <rPr>
        <sz val="10.5"/>
        <rFont val="Arial"/>
        <family val="2"/>
      </rPr>
      <t>Increase (decrease) in net position</t>
    </r>
  </si>
  <si>
    <r>
      <rPr>
        <sz val="10.5"/>
        <rFont val="Arial"/>
        <family val="2"/>
      </rPr>
      <t>Restatement</t>
    </r>
  </si>
  <si>
    <r>
      <rPr>
        <sz val="10.5"/>
        <rFont val="Arial"/>
        <family val="2"/>
      </rPr>
      <t>-</t>
    </r>
  </si>
  <si>
    <r>
      <rPr>
        <sz val="10.5"/>
        <rFont val="Arial"/>
        <family val="2"/>
      </rPr>
      <t>Net position beginning of year</t>
    </r>
  </si>
  <si>
    <r>
      <rPr>
        <sz val="10.5"/>
        <rFont val="Arial"/>
        <family val="2"/>
      </rPr>
      <t>Net position end of year</t>
    </r>
  </si>
  <si>
    <r>
      <rPr>
        <b/>
        <sz val="9"/>
        <rFont val="Arial"/>
        <family val="2"/>
      </rPr>
      <t xml:space="preserve">2017
</t>
    </r>
    <r>
      <rPr>
        <b/>
        <sz val="9"/>
        <rFont val="Arial"/>
        <family val="2"/>
      </rPr>
      <t>GENERAL FUND</t>
    </r>
  </si>
  <si>
    <r>
      <rPr>
        <b/>
        <sz val="9"/>
        <rFont val="Arial"/>
        <family val="2"/>
      </rPr>
      <t xml:space="preserve">2018
</t>
    </r>
    <r>
      <rPr>
        <b/>
        <sz val="9"/>
        <rFont val="Arial"/>
        <family val="2"/>
      </rPr>
      <t>GENERAL FUND</t>
    </r>
  </si>
  <si>
    <r>
      <rPr>
        <b/>
        <sz val="9"/>
        <rFont val="Arial"/>
        <family val="2"/>
      </rPr>
      <t xml:space="preserve">INCREASE (DECREASE)
</t>
    </r>
    <r>
      <rPr>
        <b/>
        <sz val="9"/>
        <rFont val="Arial"/>
        <family val="2"/>
      </rPr>
      <t>2017 to 2018</t>
    </r>
  </si>
  <si>
    <r>
      <rPr>
        <b/>
        <sz val="9"/>
        <rFont val="Arial"/>
        <family val="2"/>
      </rPr>
      <t>% CHANGE</t>
    </r>
  </si>
  <si>
    <r>
      <rPr>
        <sz val="9"/>
        <rFont val="Arial"/>
        <family val="2"/>
      </rPr>
      <t>Property taxes</t>
    </r>
  </si>
  <si>
    <r>
      <rPr>
        <sz val="9"/>
        <rFont val="Arial"/>
        <family val="2"/>
      </rPr>
      <t>Licenses and permits</t>
    </r>
  </si>
  <si>
    <r>
      <rPr>
        <sz val="9"/>
        <rFont val="Arial"/>
        <family val="2"/>
      </rPr>
      <t>Intergovernmental</t>
    </r>
  </si>
  <si>
    <r>
      <rPr>
        <sz val="9"/>
        <rFont val="Arial"/>
        <family val="2"/>
      </rPr>
      <t>Charges for services</t>
    </r>
  </si>
  <si>
    <r>
      <rPr>
        <sz val="9"/>
        <rFont val="Arial"/>
        <family val="2"/>
      </rPr>
      <t>Fines and forfeitures</t>
    </r>
  </si>
  <si>
    <r>
      <rPr>
        <sz val="9"/>
        <rFont val="Arial"/>
        <family val="2"/>
      </rPr>
      <t>Investment income</t>
    </r>
  </si>
  <si>
    <r>
      <rPr>
        <sz val="9"/>
        <rFont val="Arial"/>
        <family val="2"/>
      </rPr>
      <t>Miscellaneous revenue</t>
    </r>
  </si>
  <si>
    <r>
      <rPr>
        <sz val="9"/>
        <rFont val="Arial"/>
        <family val="2"/>
      </rPr>
      <t>Total</t>
    </r>
  </si>
  <si>
    <r>
      <rPr>
        <b/>
        <sz val="11"/>
        <rFont val="Arial"/>
        <family val="2"/>
      </rPr>
      <t>Expenditures</t>
    </r>
  </si>
  <si>
    <r>
      <rPr>
        <b/>
        <sz val="9.5"/>
        <rFont val="Arial"/>
        <family val="2"/>
      </rPr>
      <t xml:space="preserve">2017
</t>
    </r>
    <r>
      <rPr>
        <b/>
        <sz val="9.5"/>
        <rFont val="Arial"/>
        <family val="2"/>
      </rPr>
      <t>GENERAL FUND</t>
    </r>
  </si>
  <si>
    <r>
      <rPr>
        <b/>
        <sz val="9.5"/>
        <rFont val="Arial"/>
        <family val="2"/>
      </rPr>
      <t xml:space="preserve">2018
</t>
    </r>
    <r>
      <rPr>
        <b/>
        <sz val="9.5"/>
        <rFont val="Arial"/>
        <family val="2"/>
      </rPr>
      <t>GENERAL FUND</t>
    </r>
  </si>
  <si>
    <r>
      <rPr>
        <b/>
        <sz val="9.5"/>
        <rFont val="Arial"/>
        <family val="2"/>
      </rPr>
      <t xml:space="preserve">INCREASE (DECREASE)
</t>
    </r>
    <r>
      <rPr>
        <b/>
        <sz val="9.5"/>
        <rFont val="Arial"/>
        <family val="2"/>
      </rPr>
      <t>2017 to 2018</t>
    </r>
  </si>
  <si>
    <r>
      <rPr>
        <b/>
        <sz val="9.5"/>
        <rFont val="Arial"/>
        <family val="2"/>
      </rPr>
      <t>% CHANGE</t>
    </r>
  </si>
  <si>
    <r>
      <rPr>
        <sz val="9.5"/>
        <rFont val="Arial"/>
        <family val="2"/>
      </rPr>
      <t>General and administrative</t>
    </r>
  </si>
  <si>
    <r>
      <rPr>
        <sz val="9.5"/>
        <rFont val="Arial"/>
        <family val="2"/>
      </rPr>
      <t>Public safety</t>
    </r>
  </si>
  <si>
    <r>
      <rPr>
        <sz val="9.5"/>
        <rFont val="Arial"/>
        <family val="2"/>
      </rPr>
      <t>Judicial</t>
    </r>
  </si>
  <si>
    <r>
      <rPr>
        <sz val="9.5"/>
        <rFont val="Arial"/>
        <family val="2"/>
      </rPr>
      <t>Health and welfare</t>
    </r>
  </si>
  <si>
    <r>
      <rPr>
        <sz val="9.5"/>
        <rFont val="Arial"/>
        <family val="2"/>
      </rPr>
      <t>Debt service - principal</t>
    </r>
  </si>
  <si>
    <r>
      <rPr>
        <sz val="9.5"/>
        <rFont val="Arial"/>
        <family val="2"/>
      </rPr>
      <t>Capital outlay</t>
    </r>
  </si>
  <si>
    <r>
      <rPr>
        <sz val="9.5"/>
        <rFont val="Arial"/>
        <family val="2"/>
      </rPr>
      <t>Total</t>
    </r>
  </si>
  <si>
    <r>
      <rPr>
        <b/>
        <sz val="9"/>
        <rFont val="Arial"/>
        <family val="2"/>
      </rPr>
      <t>Revenues</t>
    </r>
  </si>
  <si>
    <r>
      <rPr>
        <b/>
        <sz val="9"/>
        <rFont val="Arial"/>
        <family val="2"/>
      </rPr>
      <t>Original Budget</t>
    </r>
  </si>
  <si>
    <r>
      <rPr>
        <b/>
        <sz val="9"/>
        <rFont val="Arial"/>
        <family val="2"/>
      </rPr>
      <t>Final Budget</t>
    </r>
  </si>
  <si>
    <r>
      <rPr>
        <b/>
        <sz val="9"/>
        <rFont val="Arial"/>
        <family val="2"/>
      </rPr>
      <t>Variance</t>
    </r>
  </si>
  <si>
    <r>
      <rPr>
        <b/>
        <sz val="9"/>
        <rFont val="Arial"/>
        <family val="2"/>
      </rPr>
      <t>Reason For Amendment</t>
    </r>
  </si>
  <si>
    <r>
      <rPr>
        <sz val="9"/>
        <rFont val="Arial"/>
        <family val="2"/>
      </rPr>
      <t>Federal, State, and Local</t>
    </r>
  </si>
  <si>
    <r>
      <rPr>
        <sz val="9"/>
        <rFont val="Arial"/>
        <family val="2"/>
      </rPr>
      <t>Miscellaneous revenues</t>
    </r>
  </si>
  <si>
    <r>
      <rPr>
        <sz val="9"/>
        <rFont val="Arial"/>
        <family val="2"/>
      </rPr>
      <t>Grants.</t>
    </r>
  </si>
  <si>
    <r>
      <rPr>
        <b/>
        <sz val="9"/>
        <rFont val="Arial"/>
        <family val="2"/>
      </rPr>
      <t>Expenditures</t>
    </r>
  </si>
  <si>
    <r>
      <rPr>
        <sz val="9"/>
        <rFont val="Arial"/>
        <family val="2"/>
      </rPr>
      <t>County board</t>
    </r>
  </si>
  <si>
    <r>
      <rPr>
        <sz val="9"/>
        <rFont val="Arial"/>
        <family val="2"/>
      </rPr>
      <t xml:space="preserve">Transfer of budget authority to
</t>
    </r>
    <r>
      <rPr>
        <sz val="9"/>
        <rFont val="Arial"/>
        <family val="2"/>
      </rPr>
      <t>other County departments.</t>
    </r>
  </si>
  <si>
    <r>
      <rPr>
        <sz val="9"/>
        <rFont val="Arial"/>
        <family val="2"/>
      </rPr>
      <t>Safe Passage</t>
    </r>
  </si>
  <si>
    <r>
      <rPr>
        <sz val="9"/>
        <rFont val="Arial"/>
        <family val="2"/>
      </rPr>
      <t>-</t>
    </r>
  </si>
  <si>
    <r>
      <rPr>
        <sz val="9"/>
        <rFont val="Arial"/>
        <family val="2"/>
      </rPr>
      <t xml:space="preserve">150,000    </t>
    </r>
    <r>
      <rPr>
        <vertAlign val="superscript"/>
        <sz val="9"/>
        <rFont val="Arial"/>
        <family val="2"/>
      </rPr>
      <t>New grant.</t>
    </r>
  </si>
  <si>
    <r>
      <rPr>
        <sz val="9"/>
        <rFont val="Arial"/>
        <family val="2"/>
      </rPr>
      <t>Sheriff - ADF</t>
    </r>
  </si>
  <si>
    <r>
      <rPr>
        <sz val="9"/>
        <rFont val="Arial"/>
        <family val="2"/>
      </rPr>
      <t>Sheriff - emergency response team</t>
    </r>
  </si>
  <si>
    <r>
      <rPr>
        <sz val="9"/>
        <rFont val="Arial"/>
        <family val="2"/>
      </rPr>
      <t>Sheriff - enforcement/administration</t>
    </r>
  </si>
  <si>
    <r>
      <rPr>
        <sz val="9"/>
        <rFont val="Arial"/>
        <family val="2"/>
      </rPr>
      <t>Sheriff - facility/fleet maintenance</t>
    </r>
  </si>
  <si>
    <r>
      <rPr>
        <sz val="9"/>
        <rFont val="Arial"/>
        <family val="2"/>
      </rPr>
      <t>Sheriff - Homer Glen</t>
    </r>
  </si>
  <si>
    <r>
      <rPr>
        <sz val="9"/>
        <rFont val="Arial"/>
        <family val="2"/>
      </rPr>
      <t>Sheriff - school resource officer</t>
    </r>
  </si>
  <si>
    <r>
      <rPr>
        <sz val="9"/>
        <rFont val="Arial"/>
        <family val="2"/>
      </rPr>
      <t>Sheriff - warrants/investigations/GSU/CSI/SOG</t>
    </r>
  </si>
  <si>
    <r>
      <rPr>
        <b/>
        <sz val="9"/>
        <rFont val="Arial"/>
        <family val="2"/>
      </rPr>
      <t>Actual</t>
    </r>
  </si>
  <si>
    <r>
      <rPr>
        <b/>
        <sz val="9"/>
        <rFont val="Arial"/>
        <family val="2"/>
      </rPr>
      <t>Reason For Difference</t>
    </r>
  </si>
  <si>
    <r>
      <rPr>
        <sz val="9"/>
        <rFont val="Arial"/>
        <family val="2"/>
      </rPr>
      <t>Net Change: Decrease in Circuit Clerk Fees and SHNH Medical Insurance and Private Pay + Increase in Landfill Host Fees.</t>
    </r>
  </si>
  <si>
    <r>
      <rPr>
        <sz val="9"/>
        <rFont val="Arial"/>
        <family val="2"/>
      </rPr>
      <t>Decrease: Sheriff foreclosures.</t>
    </r>
  </si>
  <si>
    <r>
      <rPr>
        <sz val="9"/>
        <rFont val="Arial"/>
        <family val="2"/>
      </rPr>
      <t xml:space="preserve">Increase: Supplemental Tax, SHNH and RVJD
</t>
    </r>
    <r>
      <rPr>
        <sz val="9"/>
        <rFont val="Arial"/>
        <family val="2"/>
      </rPr>
      <t>Reimbursements, and IGA.</t>
    </r>
  </si>
  <si>
    <r>
      <rPr>
        <sz val="9"/>
        <rFont val="Arial"/>
        <family val="2"/>
      </rPr>
      <t>Increase: Market value fluctuation/interest.</t>
    </r>
  </si>
  <si>
    <r>
      <rPr>
        <sz val="9"/>
        <rFont val="Arial"/>
        <family val="2"/>
      </rPr>
      <t>Decrease: Budget estimate too high.</t>
    </r>
  </si>
  <si>
    <r>
      <rPr>
        <sz val="9"/>
        <rFont val="Arial"/>
        <family val="2"/>
      </rPr>
      <t>Increase: Property tax collections.</t>
    </r>
  </si>
  <si>
    <r>
      <rPr>
        <sz val="9"/>
        <rFont val="Arial"/>
        <family val="2"/>
      </rPr>
      <t>Building maintenance</t>
    </r>
  </si>
  <si>
    <r>
      <rPr>
        <sz val="9"/>
        <rFont val="Arial"/>
        <family val="2"/>
      </rPr>
      <t>Controlled expenditures.</t>
    </r>
  </si>
  <si>
    <r>
      <rPr>
        <sz val="9"/>
        <rFont val="Arial"/>
        <family val="2"/>
      </rPr>
      <t>Circuit clerk</t>
    </r>
  </si>
  <si>
    <r>
      <rPr>
        <sz val="9"/>
        <rFont val="Arial"/>
        <family val="2"/>
      </rPr>
      <t>Circuit courts</t>
    </r>
  </si>
  <si>
    <r>
      <rPr>
        <sz val="9"/>
        <rFont val="Arial"/>
        <family val="2"/>
      </rPr>
      <t>County clerk - elections</t>
    </r>
  </si>
  <si>
    <r>
      <rPr>
        <sz val="9"/>
        <rFont val="Arial"/>
        <family val="2"/>
      </rPr>
      <t>Election services.</t>
    </r>
  </si>
  <si>
    <r>
      <rPr>
        <sz val="9"/>
        <rFont val="Arial"/>
        <family val="2"/>
      </rPr>
      <t>Human Resources</t>
    </r>
  </si>
  <si>
    <r>
      <rPr>
        <sz val="9"/>
        <rFont val="Arial"/>
        <family val="2"/>
      </rPr>
      <t>Juvenile detention facility</t>
    </r>
  </si>
  <si>
    <r>
      <rPr>
        <sz val="9"/>
        <rFont val="Arial"/>
        <family val="2"/>
      </rPr>
      <t>Land use</t>
    </r>
  </si>
  <si>
    <r>
      <rPr>
        <sz val="9"/>
        <rFont val="Arial"/>
        <family val="2"/>
      </rPr>
      <t>Probation department</t>
    </r>
  </si>
  <si>
    <r>
      <rPr>
        <sz val="9"/>
        <rFont val="Arial"/>
        <family val="2"/>
      </rPr>
      <t>Contract settlement/retro pay.</t>
    </r>
  </si>
  <si>
    <r>
      <rPr>
        <sz val="9"/>
        <rFont val="Arial"/>
        <family val="2"/>
      </rPr>
      <t>Public defender</t>
    </r>
  </si>
  <si>
    <r>
      <rPr>
        <sz val="9"/>
        <rFont val="Arial"/>
        <family val="2"/>
      </rPr>
      <t>Sheriff - building/court security</t>
    </r>
  </si>
  <si>
    <r>
      <rPr>
        <sz val="9"/>
        <rFont val="Arial"/>
        <family val="2"/>
      </rPr>
      <t>Sheriff - telecommunications</t>
    </r>
  </si>
  <si>
    <r>
      <rPr>
        <sz val="9"/>
        <rFont val="Arial"/>
        <family val="2"/>
      </rPr>
      <t>State's attorney</t>
    </r>
  </si>
  <si>
    <r>
      <rPr>
        <sz val="9"/>
        <rFont val="Arial"/>
        <family val="2"/>
      </rPr>
      <t>Sunny Hill nursing home</t>
    </r>
  </si>
  <si>
    <r>
      <rPr>
        <sz val="9"/>
        <rFont val="Arial"/>
        <family val="2"/>
      </rPr>
      <t>Overtime.</t>
    </r>
  </si>
  <si>
    <r>
      <rPr>
        <sz val="9"/>
        <rFont val="Arial"/>
        <family val="2"/>
      </rPr>
      <t>Supervisor of assessments</t>
    </r>
  </si>
  <si>
    <r>
      <rPr>
        <sz val="9"/>
        <rFont val="Arial"/>
        <family val="2"/>
      </rPr>
      <t>Support services</t>
    </r>
  </si>
  <si>
    <r>
      <rPr>
        <sz val="9"/>
        <rFont val="Arial"/>
        <family val="2"/>
      </rPr>
      <t>IGA with Kankakee, record capital outlay.</t>
    </r>
  </si>
  <si>
    <r>
      <rPr>
        <sz val="9"/>
        <rFont val="Arial"/>
        <family val="2"/>
      </rPr>
      <t>Tort Immunity</t>
    </r>
  </si>
  <si>
    <r>
      <rPr>
        <sz val="9"/>
        <rFont val="Arial"/>
        <family val="2"/>
      </rPr>
      <t>Worker's Compensation</t>
    </r>
  </si>
  <si>
    <r>
      <rPr>
        <b/>
        <sz val="9"/>
        <rFont val="Arial"/>
        <family val="2"/>
      </rPr>
      <t>November 30, 2018</t>
    </r>
  </si>
  <si>
    <r>
      <rPr>
        <sz val="9"/>
        <rFont val="Arial"/>
        <family val="2"/>
      </rPr>
      <t>Primary</t>
    </r>
  </si>
  <si>
    <r>
      <rPr>
        <sz val="9"/>
        <rFont val="Arial"/>
        <family val="2"/>
      </rPr>
      <t>Government</t>
    </r>
  </si>
  <si>
    <r>
      <rPr>
        <sz val="9"/>
        <rFont val="Arial"/>
        <family val="2"/>
      </rPr>
      <t>Governmental</t>
    </r>
  </si>
  <si>
    <r>
      <rPr>
        <sz val="9"/>
        <rFont val="Arial"/>
        <family val="2"/>
      </rPr>
      <t>Component</t>
    </r>
  </si>
  <si>
    <r>
      <rPr>
        <sz val="9"/>
        <rFont val="Arial"/>
        <family val="2"/>
      </rPr>
      <t>Activities</t>
    </r>
  </si>
  <si>
    <r>
      <rPr>
        <sz val="9"/>
        <rFont val="Arial"/>
        <family val="2"/>
      </rPr>
      <t>Units</t>
    </r>
  </si>
  <si>
    <r>
      <rPr>
        <b/>
        <sz val="9"/>
        <rFont val="Arial"/>
        <family val="2"/>
      </rPr>
      <t>Assets</t>
    </r>
  </si>
  <si>
    <r>
      <rPr>
        <sz val="9"/>
        <rFont val="Arial"/>
        <family val="2"/>
      </rPr>
      <t>Cash and cash equivalents</t>
    </r>
  </si>
  <si>
    <r>
      <rPr>
        <sz val="9"/>
        <rFont val="Arial"/>
        <family val="2"/>
      </rPr>
      <t>Investments</t>
    </r>
  </si>
  <si>
    <r>
      <rPr>
        <sz val="9"/>
        <rFont val="Arial"/>
        <family val="2"/>
      </rPr>
      <t>Restricted cash and cash equivalents</t>
    </r>
  </si>
  <si>
    <r>
      <rPr>
        <sz val="9"/>
        <rFont val="Arial"/>
        <family val="2"/>
      </rPr>
      <t>Accrued interest</t>
    </r>
  </si>
  <si>
    <r>
      <rPr>
        <sz val="9"/>
        <rFont val="Arial"/>
        <family val="2"/>
      </rPr>
      <t>Property tax receivable, net</t>
    </r>
  </si>
  <si>
    <r>
      <rPr>
        <sz val="9"/>
        <rFont val="Arial"/>
        <family val="2"/>
      </rPr>
      <t>Accounts receivable</t>
    </r>
  </si>
  <si>
    <r>
      <rPr>
        <sz val="9"/>
        <rFont val="Arial"/>
        <family val="2"/>
      </rPr>
      <t>Other receivables</t>
    </r>
  </si>
  <si>
    <r>
      <rPr>
        <sz val="9"/>
        <rFont val="Arial"/>
        <family val="2"/>
      </rPr>
      <t>Due from other governmental agencies</t>
    </r>
  </si>
  <si>
    <r>
      <rPr>
        <sz val="9"/>
        <rFont val="Arial"/>
        <family val="2"/>
      </rPr>
      <t>Inventory</t>
    </r>
  </si>
  <si>
    <r>
      <rPr>
        <sz val="9"/>
        <rFont val="Arial"/>
        <family val="2"/>
      </rPr>
      <t>Prepaid items</t>
    </r>
  </si>
  <si>
    <r>
      <rPr>
        <sz val="9"/>
        <rFont val="Arial"/>
        <family val="2"/>
      </rPr>
      <t>Capital assets not being depreciated/amortized</t>
    </r>
  </si>
  <si>
    <r>
      <rPr>
        <sz val="9"/>
        <rFont val="Arial"/>
        <family val="2"/>
      </rPr>
      <t>Capital assets being depreciated/amortized, net</t>
    </r>
  </si>
  <si>
    <r>
      <rPr>
        <sz val="9"/>
        <rFont val="Arial"/>
        <family val="2"/>
      </rPr>
      <t>Total assets</t>
    </r>
  </si>
  <si>
    <r>
      <rPr>
        <b/>
        <sz val="9"/>
        <rFont val="Arial"/>
        <family val="2"/>
      </rPr>
      <t>Deferred outflows of resources</t>
    </r>
  </si>
  <si>
    <r>
      <rPr>
        <sz val="9"/>
        <rFont val="Arial"/>
        <family val="2"/>
      </rPr>
      <t>Unamortized loss on refunding</t>
    </r>
  </si>
  <si>
    <r>
      <rPr>
        <sz val="9"/>
        <rFont val="Arial"/>
        <family val="2"/>
      </rPr>
      <t>Deferred outflows related to pensions</t>
    </r>
  </si>
  <si>
    <r>
      <rPr>
        <sz val="9"/>
        <rFont val="Arial"/>
        <family val="2"/>
      </rPr>
      <t>Deferred outflows related to OPEB</t>
    </r>
  </si>
  <si>
    <r>
      <rPr>
        <sz val="9"/>
        <rFont val="Arial"/>
        <family val="2"/>
      </rPr>
      <t>Total deferred outflows of resources</t>
    </r>
  </si>
  <si>
    <r>
      <rPr>
        <sz val="9"/>
        <rFont val="Arial"/>
        <family val="2"/>
      </rPr>
      <t>Total assets and deferred outflows of resources</t>
    </r>
  </si>
  <si>
    <r>
      <rPr>
        <b/>
        <sz val="9"/>
        <rFont val="Arial"/>
        <family val="2"/>
      </rPr>
      <t>Liabilities</t>
    </r>
  </si>
  <si>
    <r>
      <rPr>
        <sz val="9"/>
        <rFont val="Arial"/>
        <family val="2"/>
      </rPr>
      <t>Accounts payable</t>
    </r>
  </si>
  <si>
    <r>
      <rPr>
        <sz val="9"/>
        <rFont val="Arial"/>
        <family val="2"/>
      </rPr>
      <t>Retainage payable</t>
    </r>
  </si>
  <si>
    <r>
      <rPr>
        <sz val="9"/>
        <rFont val="Arial"/>
        <family val="2"/>
      </rPr>
      <t>Salaries payable</t>
    </r>
  </si>
  <si>
    <r>
      <rPr>
        <sz val="9"/>
        <rFont val="Arial"/>
        <family val="2"/>
      </rPr>
      <t>Other current liabilities</t>
    </r>
  </si>
  <si>
    <r>
      <rPr>
        <sz val="9"/>
        <rFont val="Arial"/>
        <family val="2"/>
      </rPr>
      <t>Unearned revenue</t>
    </r>
  </si>
  <si>
    <r>
      <rPr>
        <sz val="9"/>
        <rFont val="Arial"/>
        <family val="2"/>
      </rPr>
      <t>Interest payable</t>
    </r>
  </si>
  <si>
    <r>
      <rPr>
        <sz val="9"/>
        <rFont val="Arial"/>
        <family val="2"/>
      </rPr>
      <t>Long-term debt, due within one year</t>
    </r>
  </si>
  <si>
    <r>
      <rPr>
        <sz val="9"/>
        <rFont val="Arial"/>
        <family val="2"/>
      </rPr>
      <t>Long-term debt, due in more than one year</t>
    </r>
  </si>
  <si>
    <r>
      <rPr>
        <sz val="9"/>
        <rFont val="Arial"/>
        <family val="2"/>
      </rPr>
      <t>Total liabilities</t>
    </r>
  </si>
  <si>
    <r>
      <rPr>
        <b/>
        <sz val="9"/>
        <rFont val="Arial"/>
        <family val="2"/>
      </rPr>
      <t>Deferred inflows of resources</t>
    </r>
  </si>
  <si>
    <r>
      <rPr>
        <sz val="9"/>
        <rFont val="Arial"/>
        <family val="2"/>
      </rPr>
      <t>Property taxes levied for future periods</t>
    </r>
  </si>
  <si>
    <r>
      <rPr>
        <sz val="9"/>
        <rFont val="Arial"/>
        <family val="2"/>
      </rPr>
      <t>Deferred inflows related to pensions</t>
    </r>
  </si>
  <si>
    <r>
      <rPr>
        <sz val="9"/>
        <rFont val="Arial"/>
        <family val="2"/>
      </rPr>
      <t>Deferred inflows related to OPEB</t>
    </r>
  </si>
  <si>
    <r>
      <rPr>
        <sz val="9"/>
        <rFont val="Arial"/>
        <family val="2"/>
      </rPr>
      <t>Total deferred inflows of resources</t>
    </r>
  </si>
  <si>
    <r>
      <rPr>
        <sz val="9"/>
        <rFont val="Arial"/>
        <family val="2"/>
      </rPr>
      <t>Total liabilities and deferred inflows of resources</t>
    </r>
  </si>
  <si>
    <r>
      <rPr>
        <sz val="9"/>
        <rFont val="Arial"/>
        <family val="2"/>
      </rPr>
      <t>Net investment in capital assets</t>
    </r>
  </si>
  <si>
    <r>
      <rPr>
        <sz val="9"/>
        <rFont val="Arial"/>
        <family val="2"/>
      </rPr>
      <t>Restricted for:</t>
    </r>
  </si>
  <si>
    <r>
      <rPr>
        <sz val="9"/>
        <rFont val="Arial"/>
        <family val="2"/>
      </rPr>
      <t>Debt service</t>
    </r>
  </si>
  <si>
    <r>
      <rPr>
        <sz val="9"/>
        <rFont val="Arial"/>
        <family val="2"/>
      </rPr>
      <t>Construction and development</t>
    </r>
  </si>
  <si>
    <r>
      <rPr>
        <sz val="9"/>
        <rFont val="Arial"/>
        <family val="2"/>
      </rPr>
      <t>Road projects</t>
    </r>
  </si>
  <si>
    <r>
      <rPr>
        <sz val="9"/>
        <rFont val="Arial"/>
        <family val="2"/>
      </rPr>
      <t>Social Security</t>
    </r>
  </si>
  <si>
    <r>
      <rPr>
        <sz val="9"/>
        <rFont val="Arial"/>
        <family val="2"/>
      </rPr>
      <t>Other purposes</t>
    </r>
  </si>
  <si>
    <r>
      <rPr>
        <sz val="9"/>
        <rFont val="Arial"/>
        <family val="2"/>
      </rPr>
      <t>Unrestricted net position (deficit)</t>
    </r>
  </si>
  <si>
    <r>
      <rPr>
        <sz val="9"/>
        <rFont val="Arial"/>
        <family val="2"/>
      </rPr>
      <t>Total net position</t>
    </r>
  </si>
  <si>
    <r>
      <rPr>
        <sz val="9"/>
        <rFont val="Arial"/>
        <family val="2"/>
      </rPr>
      <t>See accompanying Notes to Financial Statements.</t>
    </r>
  </si>
  <si>
    <r>
      <rPr>
        <sz val="9"/>
        <rFont val="Arial"/>
        <family val="2"/>
      </rPr>
      <t>General and administrative</t>
    </r>
  </si>
  <si>
    <r>
      <rPr>
        <sz val="9"/>
        <rFont val="Arial"/>
        <family val="2"/>
      </rPr>
      <t>Public safety</t>
    </r>
  </si>
  <si>
    <r>
      <rPr>
        <sz val="9"/>
        <rFont val="Arial"/>
        <family val="2"/>
      </rPr>
      <t>Judicial</t>
    </r>
  </si>
  <si>
    <r>
      <rPr>
        <sz val="9"/>
        <rFont val="Arial"/>
        <family val="2"/>
      </rPr>
      <t>Health and welfare</t>
    </r>
  </si>
  <si>
    <r>
      <rPr>
        <sz val="9"/>
        <rFont val="Arial"/>
        <family val="2"/>
      </rPr>
      <t>Highway and roads</t>
    </r>
  </si>
  <si>
    <r>
      <rPr>
        <sz val="9"/>
        <rFont val="Arial"/>
        <family val="2"/>
      </rPr>
      <t>Interest on debt</t>
    </r>
  </si>
  <si>
    <r>
      <rPr>
        <b/>
        <sz val="9"/>
        <rFont val="Arial"/>
        <family val="2"/>
      </rPr>
      <t>Total primary government</t>
    </r>
  </si>
  <si>
    <r>
      <rPr>
        <b/>
        <sz val="9"/>
        <rFont val="Arial"/>
        <family val="2"/>
      </rPr>
      <t>Component units</t>
    </r>
  </si>
  <si>
    <r>
      <rPr>
        <sz val="9"/>
        <rFont val="Arial"/>
        <family val="2"/>
      </rPr>
      <t>Net position at beginning of year</t>
    </r>
  </si>
  <si>
    <r>
      <rPr>
        <sz val="9"/>
        <rFont val="Arial"/>
        <family val="2"/>
      </rPr>
      <t>General Fund</t>
    </r>
  </si>
  <si>
    <r>
      <rPr>
        <sz val="9"/>
        <rFont val="Arial"/>
        <family val="2"/>
      </rPr>
      <t>County Motor Fuel Tax Fund</t>
    </r>
  </si>
  <si>
    <r>
      <rPr>
        <sz val="9"/>
        <rFont val="Arial"/>
        <family val="2"/>
      </rPr>
      <t>Building Will Fund</t>
    </r>
  </si>
  <si>
    <r>
      <rPr>
        <sz val="9"/>
        <rFont val="Arial"/>
        <family val="2"/>
      </rPr>
      <t>Other Governmental Funds</t>
    </r>
  </si>
  <si>
    <r>
      <rPr>
        <sz val="9"/>
        <rFont val="Arial"/>
        <family val="2"/>
      </rPr>
      <t>Total Governmental Funds</t>
    </r>
  </si>
  <si>
    <r>
      <rPr>
        <b/>
        <sz val="9"/>
        <rFont val="Arial"/>
        <family val="2"/>
      </rPr>
      <t>ASSETS</t>
    </r>
  </si>
  <si>
    <r>
      <rPr>
        <sz val="9"/>
        <rFont val="Arial"/>
        <family val="2"/>
      </rPr>
      <t>Property tax receivable-2018</t>
    </r>
  </si>
  <si>
    <r>
      <rPr>
        <sz val="9"/>
        <rFont val="Arial"/>
        <family val="2"/>
      </rPr>
      <t>Due from other funds</t>
    </r>
  </si>
  <si>
    <r>
      <rPr>
        <sz val="9"/>
        <rFont val="Arial"/>
        <family val="2"/>
      </rPr>
      <t>Due to other funds</t>
    </r>
  </si>
  <si>
    <r>
      <rPr>
        <sz val="9"/>
        <rFont val="Arial"/>
        <family val="2"/>
      </rPr>
      <t>Unavailable revenue</t>
    </r>
  </si>
  <si>
    <r>
      <rPr>
        <sz val="9"/>
        <rFont val="Arial"/>
        <family val="2"/>
      </rPr>
      <t>Nonspendable</t>
    </r>
  </si>
  <si>
    <r>
      <rPr>
        <sz val="9"/>
        <rFont val="Arial"/>
        <family val="2"/>
      </rPr>
      <t>Restricted</t>
    </r>
  </si>
  <si>
    <r>
      <rPr>
        <sz val="9"/>
        <rFont val="Arial"/>
        <family val="2"/>
      </rPr>
      <t>Committed</t>
    </r>
  </si>
  <si>
    <r>
      <rPr>
        <sz val="9"/>
        <rFont val="Arial"/>
        <family val="2"/>
      </rPr>
      <t>Assigned</t>
    </r>
  </si>
  <si>
    <r>
      <rPr>
        <sz val="9"/>
        <rFont val="Arial"/>
        <family val="2"/>
      </rPr>
      <t>Unassigned (deficit)</t>
    </r>
  </si>
  <si>
    <r>
      <rPr>
        <sz val="9"/>
        <rFont val="Arial"/>
        <family val="2"/>
      </rPr>
      <t>Total fund balances</t>
    </r>
  </si>
  <si>
    <r>
      <rPr>
        <sz val="9"/>
        <rFont val="Arial"/>
        <family val="2"/>
      </rPr>
      <t>See accompanying Notes to Financial Statements</t>
    </r>
  </si>
  <si>
    <r>
      <rPr>
        <b/>
        <sz val="9"/>
        <rFont val="Arial"/>
        <family val="2"/>
      </rPr>
      <t>Reconciliation of Governmental Funds Balance Sheet</t>
    </r>
  </si>
  <si>
    <r>
      <rPr>
        <b/>
        <sz val="9"/>
        <rFont val="Arial"/>
        <family val="2"/>
      </rPr>
      <t>to Statement of Net Position</t>
    </r>
  </si>
  <si>
    <r>
      <rPr>
        <sz val="9"/>
        <rFont val="Arial"/>
        <family val="2"/>
      </rPr>
      <t>Total fund balances - governmental funds</t>
    </r>
  </si>
  <si>
    <r>
      <rPr>
        <sz val="9"/>
        <rFont val="Arial"/>
        <family val="2"/>
      </rPr>
      <t>Amounts reported for governmental activities in the statement of net position are</t>
    </r>
  </si>
  <si>
    <r>
      <rPr>
        <sz val="9"/>
        <rFont val="Arial"/>
        <family val="2"/>
      </rPr>
      <t>different because:</t>
    </r>
  </si>
  <si>
    <r>
      <rPr>
        <sz val="9"/>
        <rFont val="Arial"/>
        <family val="2"/>
      </rPr>
      <t>Capital assets used in governmental activities are not financial resources and therefore</t>
    </r>
  </si>
  <si>
    <r>
      <rPr>
        <sz val="9"/>
        <rFont val="Arial"/>
        <family val="2"/>
      </rPr>
      <t>are not reported in the funds:</t>
    </r>
  </si>
  <si>
    <r>
      <rPr>
        <sz val="9"/>
        <rFont val="Arial"/>
        <family val="2"/>
      </rPr>
      <t>Capital assets</t>
    </r>
  </si>
  <si>
    <r>
      <rPr>
        <sz val="9"/>
        <rFont val="Arial"/>
        <family val="2"/>
      </rPr>
      <t>Accumulated depreciation/amortization</t>
    </r>
  </si>
  <si>
    <r>
      <rPr>
        <sz val="9"/>
        <rFont val="Arial"/>
        <family val="2"/>
      </rPr>
      <t>Net capital assets</t>
    </r>
  </si>
  <si>
    <r>
      <rPr>
        <sz val="9"/>
        <rFont val="Arial"/>
        <family val="2"/>
      </rPr>
      <t>Revenues in the statement of activities that do not provide current</t>
    </r>
  </si>
  <si>
    <r>
      <rPr>
        <sz val="9"/>
        <rFont val="Arial"/>
        <family val="2"/>
      </rPr>
      <t>financial resources are deferred in the funds.</t>
    </r>
  </si>
  <si>
    <r>
      <rPr>
        <sz val="9"/>
        <rFont val="Arial"/>
        <family val="2"/>
      </rPr>
      <t>The loss on refunding of bonds is capitalized and amortized over</t>
    </r>
  </si>
  <si>
    <r>
      <rPr>
        <sz val="9"/>
        <rFont val="Arial"/>
        <family val="2"/>
      </rPr>
      <t>the life of the bonds on the statement of net position.</t>
    </r>
  </si>
  <si>
    <r>
      <rPr>
        <sz val="9"/>
        <rFont val="Arial"/>
        <family val="2"/>
      </rPr>
      <t>The deferred outflows of resources related to the pension plans is not a flow</t>
    </r>
  </si>
  <si>
    <r>
      <rPr>
        <sz val="9"/>
        <rFont val="Arial"/>
        <family val="2"/>
      </rPr>
      <t>of current financial resources and thus is not reported in the funds.</t>
    </r>
  </si>
  <si>
    <r>
      <rPr>
        <sz val="9"/>
        <rFont val="Arial"/>
        <family val="2"/>
      </rPr>
      <t>The deferred inflows of resources related to the pension plans is not a flow</t>
    </r>
  </si>
  <si>
    <r>
      <rPr>
        <sz val="9"/>
        <rFont val="Arial"/>
        <family val="2"/>
      </rPr>
      <t>The deferred outflows of resources related to the OPEB is not a flow</t>
    </r>
  </si>
  <si>
    <r>
      <rPr>
        <sz val="9"/>
        <rFont val="Arial"/>
        <family val="2"/>
      </rPr>
      <t>The deferred inflows of resources related to the OPEB is not a flow</t>
    </r>
  </si>
  <si>
    <r>
      <rPr>
        <sz val="9"/>
        <rFont val="Arial"/>
        <family val="2"/>
      </rPr>
      <t>Interest on long-term debt is not accrued in governmental funds, but rather is recognized when due.</t>
    </r>
  </si>
  <si>
    <r>
      <rPr>
        <sz val="9"/>
        <rFont val="Arial"/>
        <family val="2"/>
      </rPr>
      <t>Some liabilities reported in the statement of net position do not require the use of current</t>
    </r>
  </si>
  <si>
    <r>
      <rPr>
        <sz val="9"/>
        <rFont val="Arial"/>
        <family val="2"/>
      </rPr>
      <t>financial resources and therefore are not reported as liabilities in governmental funds.</t>
    </r>
  </si>
  <si>
    <r>
      <rPr>
        <sz val="9"/>
        <rFont val="Arial"/>
        <family val="2"/>
      </rPr>
      <t>These liabilities consist of :</t>
    </r>
  </si>
  <si>
    <r>
      <rPr>
        <sz val="9"/>
        <rFont val="Arial"/>
        <family val="2"/>
      </rPr>
      <t>General obligation bonds/debt certificates payable</t>
    </r>
  </si>
  <si>
    <r>
      <rPr>
        <sz val="9"/>
        <rFont val="Arial"/>
        <family val="2"/>
      </rPr>
      <t>Capital leases</t>
    </r>
  </si>
  <si>
    <r>
      <rPr>
        <sz val="9"/>
        <rFont val="Arial"/>
        <family val="2"/>
      </rPr>
      <t>Intergovernmental Agreement Payable</t>
    </r>
  </si>
  <si>
    <r>
      <rPr>
        <sz val="9"/>
        <rFont val="Arial"/>
        <family val="2"/>
      </rPr>
      <t>Compensated absences</t>
    </r>
  </si>
  <si>
    <r>
      <rPr>
        <sz val="9"/>
        <rFont val="Arial"/>
        <family val="2"/>
      </rPr>
      <t>Net OPEB liability</t>
    </r>
  </si>
  <si>
    <r>
      <rPr>
        <sz val="9"/>
        <rFont val="Arial"/>
        <family val="2"/>
      </rPr>
      <t>Net pension liability</t>
    </r>
  </si>
  <si>
    <r>
      <rPr>
        <sz val="9"/>
        <rFont val="Arial"/>
        <family val="2"/>
      </rPr>
      <t>Claims and judgments payable</t>
    </r>
  </si>
  <si>
    <r>
      <rPr>
        <sz val="9"/>
        <rFont val="Arial"/>
        <family val="2"/>
      </rPr>
      <t>Total long-term liabilities</t>
    </r>
  </si>
  <si>
    <r>
      <rPr>
        <sz val="9"/>
        <rFont val="Arial"/>
        <family val="2"/>
      </rPr>
      <t>Net position of governmental activities</t>
    </r>
  </si>
  <si>
    <r>
      <rPr>
        <b/>
        <sz val="9"/>
        <rFont val="Arial"/>
        <family val="2"/>
      </rPr>
      <t>Year Ended November 30, 2018</t>
    </r>
  </si>
  <si>
    <r>
      <rPr>
        <b/>
        <sz val="9"/>
        <rFont val="Arial"/>
        <family val="2"/>
      </rPr>
      <t>REVENUES</t>
    </r>
  </si>
  <si>
    <r>
      <rPr>
        <sz val="9"/>
        <rFont val="Arial"/>
        <family val="2"/>
      </rPr>
      <t>$                  -</t>
    </r>
  </si>
  <si>
    <r>
      <rPr>
        <sz val="9"/>
        <rFont val="Arial"/>
        <family val="2"/>
      </rPr>
      <t>Total revenues</t>
    </r>
  </si>
  <si>
    <r>
      <rPr>
        <b/>
        <sz val="9"/>
        <rFont val="Arial"/>
        <family val="2"/>
      </rPr>
      <t>EXPENDITURES</t>
    </r>
  </si>
  <si>
    <r>
      <rPr>
        <sz val="9"/>
        <rFont val="Arial"/>
        <family val="2"/>
      </rPr>
      <t>Current:</t>
    </r>
  </si>
  <si>
    <r>
      <rPr>
        <sz val="9"/>
        <rFont val="Arial"/>
        <family val="2"/>
      </rPr>
      <t>Debt service - principal</t>
    </r>
  </si>
  <si>
    <r>
      <rPr>
        <sz val="9"/>
        <rFont val="Arial"/>
        <family val="2"/>
      </rPr>
      <t>Debt service - interest and fiscal charges</t>
    </r>
  </si>
  <si>
    <r>
      <rPr>
        <sz val="9"/>
        <rFont val="Arial"/>
        <family val="2"/>
      </rPr>
      <t>Capital outlay</t>
    </r>
  </si>
  <si>
    <r>
      <rPr>
        <sz val="9"/>
        <rFont val="Arial"/>
        <family val="2"/>
      </rPr>
      <t>Total expenditures</t>
    </r>
  </si>
  <si>
    <r>
      <rPr>
        <sz val="9"/>
        <rFont val="Arial"/>
        <family val="2"/>
      </rPr>
      <t>Excess (deficiency) of revenues over expenditures</t>
    </r>
  </si>
  <si>
    <r>
      <rPr>
        <b/>
        <sz val="9"/>
        <rFont val="Arial"/>
        <family val="2"/>
      </rPr>
      <t>OTHER FINANCING SOURCES (USES)</t>
    </r>
  </si>
  <si>
    <r>
      <rPr>
        <sz val="9"/>
        <rFont val="Arial"/>
        <family val="2"/>
      </rPr>
      <t>Transfers in</t>
    </r>
  </si>
  <si>
    <r>
      <rPr>
        <sz val="9"/>
        <rFont val="Arial"/>
        <family val="2"/>
      </rPr>
      <t>Value of Intergovernmental Agreement</t>
    </r>
  </si>
  <si>
    <r>
      <rPr>
        <sz val="9"/>
        <rFont val="Arial"/>
        <family val="2"/>
      </rPr>
      <t>Transfers out</t>
    </r>
  </si>
  <si>
    <r>
      <rPr>
        <sz val="9"/>
        <rFont val="Arial"/>
        <family val="2"/>
      </rPr>
      <t>Total other financing sources (uses)</t>
    </r>
  </si>
  <si>
    <r>
      <rPr>
        <sz val="9"/>
        <rFont val="Arial"/>
        <family val="2"/>
      </rPr>
      <t>Net change in fund balances</t>
    </r>
  </si>
  <si>
    <r>
      <rPr>
        <sz val="9"/>
        <rFont val="Arial"/>
        <family val="2"/>
      </rPr>
      <t>Fund balances at beginning of year</t>
    </r>
  </si>
  <si>
    <r>
      <rPr>
        <sz val="9"/>
        <rFont val="Arial"/>
        <family val="2"/>
      </rPr>
      <t>Fund balances at end of year</t>
    </r>
  </si>
  <si>
    <r>
      <rPr>
        <b/>
        <sz val="9"/>
        <rFont val="Arial"/>
        <family val="2"/>
      </rPr>
      <t>Reconciliation of Statement of Revenues, Expenditures and Changes in Fund</t>
    </r>
  </si>
  <si>
    <r>
      <rPr>
        <b/>
        <sz val="9"/>
        <rFont val="Arial"/>
        <family val="2"/>
      </rPr>
      <t>Balances of Governmental Funds to Statement of Activities</t>
    </r>
  </si>
  <si>
    <r>
      <rPr>
        <sz val="9"/>
        <rFont val="Arial"/>
        <family val="2"/>
      </rPr>
      <t>Net change in total fund balances</t>
    </r>
  </si>
  <si>
    <r>
      <rPr>
        <sz val="9"/>
        <rFont val="Arial"/>
        <family val="2"/>
      </rPr>
      <t>Amounts reported for governmental activities in the statement of activities are different because:</t>
    </r>
  </si>
  <si>
    <r>
      <rPr>
        <sz val="9"/>
        <rFont val="Arial"/>
        <family val="2"/>
      </rPr>
      <t>Governmental funds report purchases of capital assets as expenditures while governmental activities</t>
    </r>
  </si>
  <si>
    <r>
      <rPr>
        <sz val="9"/>
        <rFont val="Arial"/>
        <family val="2"/>
      </rPr>
      <t>report depreciation expense to allocate those expenditures over the life of the assets.</t>
    </r>
  </si>
  <si>
    <r>
      <rPr>
        <sz val="9"/>
        <rFont val="Arial"/>
        <family val="2"/>
      </rPr>
      <t>Capital expenditures</t>
    </r>
  </si>
  <si>
    <r>
      <rPr>
        <sz val="9"/>
        <rFont val="Arial"/>
        <family val="2"/>
      </rPr>
      <t>Depreciation/amortization</t>
    </r>
  </si>
  <si>
    <r>
      <rPr>
        <sz val="9"/>
        <rFont val="Arial"/>
        <family val="2"/>
      </rPr>
      <t>Capital expenditures in excess of depreciation/amortization</t>
    </r>
  </si>
  <si>
    <r>
      <rPr>
        <sz val="9"/>
        <rFont val="Arial"/>
        <family val="2"/>
      </rPr>
      <t>Capital assets transferred to the County are recorded as capital contributions in the statement of activities, but</t>
    </r>
  </si>
  <si>
    <r>
      <rPr>
        <sz val="9"/>
        <rFont val="Arial"/>
        <family val="2"/>
      </rPr>
      <t>do not require the use of current financial resources and therefore are not reported in the governmental funds.</t>
    </r>
  </si>
  <si>
    <r>
      <rPr>
        <sz val="9"/>
        <rFont val="Arial"/>
        <family val="2"/>
      </rPr>
      <t>The proceeds from the sale of assets in the governmental funds were reported as miscellaneous revenue.</t>
    </r>
  </si>
  <si>
    <r>
      <rPr>
        <sz val="9"/>
        <rFont val="Arial"/>
        <family val="2"/>
      </rPr>
      <t>However, the original cost of assets disposed of had a net value greater than the disposal proceeds.</t>
    </r>
  </si>
  <si>
    <r>
      <rPr>
        <sz val="9"/>
        <rFont val="Arial"/>
        <family val="2"/>
      </rPr>
      <t>The difference has been recorded in the statement of activities.</t>
    </r>
  </si>
  <si>
    <r>
      <rPr>
        <sz val="9"/>
        <rFont val="Arial"/>
        <family val="2"/>
      </rPr>
      <t>Repayment of principal on long-term debt is an expenditure in the governmental funds,</t>
    </r>
  </si>
  <si>
    <r>
      <rPr>
        <sz val="9"/>
        <rFont val="Arial"/>
        <family val="2"/>
      </rPr>
      <t>but the repayment reduces long-term liabilities in the statement of net position.</t>
    </r>
  </si>
  <si>
    <r>
      <rPr>
        <sz val="9"/>
        <rFont val="Arial"/>
        <family val="2"/>
      </rPr>
      <t>Bond/debt certificate principal retirement</t>
    </r>
  </si>
  <si>
    <r>
      <rPr>
        <sz val="9"/>
        <rFont val="Arial"/>
        <family val="2"/>
      </rPr>
      <t>Capital leases retirement</t>
    </r>
  </si>
  <si>
    <r>
      <rPr>
        <sz val="9"/>
        <rFont val="Arial"/>
        <family val="2"/>
      </rPr>
      <t>Intergovernmental agreement payable retirement</t>
    </r>
  </si>
  <si>
    <r>
      <rPr>
        <sz val="9"/>
        <rFont val="Arial"/>
        <family val="2"/>
      </rPr>
      <t>Total retirement of debt</t>
    </r>
  </si>
  <si>
    <r>
      <rPr>
        <sz val="9"/>
        <rFont val="Arial"/>
        <family val="2"/>
      </rPr>
      <t>The value received from intergovernmental agreements are shown as an other financing source in</t>
    </r>
  </si>
  <si>
    <r>
      <rPr>
        <sz val="9"/>
        <rFont val="Arial"/>
        <family val="2"/>
      </rPr>
      <t>governmental funds but as an increase in intergovernmental agreement payable on the</t>
    </r>
  </si>
  <si>
    <r>
      <rPr>
        <sz val="9"/>
        <rFont val="Arial"/>
        <family val="2"/>
      </rPr>
      <t>statement of net position.</t>
    </r>
  </si>
  <si>
    <r>
      <rPr>
        <sz val="9"/>
        <rFont val="Arial"/>
        <family val="2"/>
      </rPr>
      <t>financial resources are not reported as revenues in the funds.</t>
    </r>
  </si>
  <si>
    <r>
      <rPr>
        <sz val="9"/>
        <rFont val="Arial"/>
        <family val="2"/>
      </rPr>
      <t>Some expenses reported in the statement of activities do not require the use of current financial resources</t>
    </r>
  </si>
  <si>
    <r>
      <rPr>
        <sz val="9"/>
        <rFont val="Arial"/>
        <family val="2"/>
      </rPr>
      <t>and therefore are not reported in the governmental funds.</t>
    </r>
  </si>
  <si>
    <r>
      <rPr>
        <sz val="9"/>
        <rFont val="Arial"/>
        <family val="2"/>
      </rPr>
      <t>Increase in compensated absences</t>
    </r>
  </si>
  <si>
    <r>
      <rPr>
        <sz val="9"/>
        <rFont val="Arial"/>
        <family val="2"/>
      </rPr>
      <t>Increase in claims and judgments payable</t>
    </r>
  </si>
  <si>
    <r>
      <rPr>
        <sz val="9"/>
        <rFont val="Arial"/>
        <family val="2"/>
      </rPr>
      <t>Increase in accrued interest on debt</t>
    </r>
  </si>
  <si>
    <r>
      <rPr>
        <sz val="9"/>
        <rFont val="Arial"/>
        <family val="2"/>
      </rPr>
      <t>Decrease in net OPEB liability</t>
    </r>
  </si>
  <si>
    <r>
      <rPr>
        <sz val="9"/>
        <rFont val="Arial"/>
        <family val="2"/>
      </rPr>
      <t>Decrease in net pension liability</t>
    </r>
  </si>
  <si>
    <r>
      <rPr>
        <sz val="9"/>
        <rFont val="Arial"/>
        <family val="2"/>
      </rPr>
      <t>Decrease in deferred outflows of resources due to pensions</t>
    </r>
  </si>
  <si>
    <r>
      <rPr>
        <sz val="9"/>
        <rFont val="Arial"/>
        <family val="2"/>
      </rPr>
      <t>Increase in deferred inflows of resources due to pensions</t>
    </r>
  </si>
  <si>
    <r>
      <rPr>
        <sz val="9"/>
        <rFont val="Arial"/>
        <family val="2"/>
      </rPr>
      <t>Decrease in deferred outflows of resources due to OPEB</t>
    </r>
  </si>
  <si>
    <r>
      <rPr>
        <sz val="9"/>
        <rFont val="Arial"/>
        <family val="2"/>
      </rPr>
      <t>Increase in deferred inflows of resources due to OPEB</t>
    </r>
  </si>
  <si>
    <r>
      <rPr>
        <sz val="9"/>
        <rFont val="Arial"/>
        <family val="2"/>
      </rPr>
      <t>Amortization of bond premiums</t>
    </r>
  </si>
  <si>
    <r>
      <rPr>
        <sz val="9"/>
        <rFont val="Arial"/>
        <family val="2"/>
      </rPr>
      <t>Amortization of loss on refunding</t>
    </r>
  </si>
  <si>
    <r>
      <rPr>
        <sz val="9"/>
        <rFont val="Arial"/>
        <family val="2"/>
      </rPr>
      <t>Total expenses of noncurrent resources</t>
    </r>
  </si>
  <si>
    <r>
      <rPr>
        <sz val="9"/>
        <rFont val="Arial"/>
        <family val="2"/>
      </rPr>
      <t>Change in net position of governmental activities</t>
    </r>
  </si>
  <si>
    <r>
      <rPr>
        <b/>
        <sz val="9"/>
        <rFont val="Arial"/>
        <family val="2"/>
      </rPr>
      <t>Statement of Fiduciary Net Position</t>
    </r>
  </si>
  <si>
    <r>
      <rPr>
        <b/>
        <sz val="9"/>
        <rFont val="Arial"/>
        <family val="2"/>
      </rPr>
      <t>Fiduciary Funds</t>
    </r>
  </si>
  <si>
    <r>
      <rPr>
        <sz val="9"/>
        <rFont val="Arial"/>
        <family val="2"/>
      </rPr>
      <t>Other Post Employment Benefits Trust Fund</t>
    </r>
  </si>
  <si>
    <r>
      <rPr>
        <sz val="9"/>
        <rFont val="Arial"/>
        <family val="2"/>
      </rPr>
      <t>Agency Funds</t>
    </r>
  </si>
  <si>
    <r>
      <rPr>
        <sz val="9"/>
        <rFont val="Arial"/>
        <family val="2"/>
      </rPr>
      <t>Certificates of deposit-negotiable</t>
    </r>
  </si>
  <si>
    <r>
      <rPr>
        <sz val="9"/>
        <rFont val="Arial"/>
        <family val="2"/>
      </rPr>
      <t>Equity secuities/common stock</t>
    </r>
  </si>
  <si>
    <r>
      <rPr>
        <sz val="9"/>
        <rFont val="Arial"/>
        <family val="2"/>
      </rPr>
      <t>Exchange traded funds</t>
    </r>
  </si>
  <si>
    <r>
      <rPr>
        <b/>
        <sz val="9"/>
        <rFont val="Arial"/>
        <family val="2"/>
      </rPr>
      <t>LIABILITIES AND NET POSITION</t>
    </r>
  </si>
  <si>
    <r>
      <rPr>
        <sz val="9"/>
        <rFont val="Arial"/>
        <family val="2"/>
      </rPr>
      <t>$                    -</t>
    </r>
  </si>
  <si>
    <r>
      <rPr>
        <sz val="9"/>
        <rFont val="Arial"/>
        <family val="2"/>
      </rPr>
      <t>Amounts held for others</t>
    </r>
  </si>
  <si>
    <r>
      <rPr>
        <b/>
        <sz val="9"/>
        <rFont val="Arial"/>
        <family val="2"/>
      </rPr>
      <t>Net Position Restricted for:</t>
    </r>
  </si>
  <si>
    <r>
      <rPr>
        <sz val="9"/>
        <rFont val="Arial"/>
        <family val="2"/>
      </rPr>
      <t>OPEB Benefits</t>
    </r>
  </si>
  <si>
    <r>
      <rPr>
        <b/>
        <sz val="9"/>
        <rFont val="Arial"/>
        <family val="2"/>
      </rPr>
      <t>Statement of Changes in Fiduciary Net Position</t>
    </r>
  </si>
  <si>
    <r>
      <rPr>
        <b/>
        <sz val="9"/>
        <rFont val="Arial"/>
        <family val="2"/>
      </rPr>
      <t>Other Post Employment Benefits Trust Fund</t>
    </r>
  </si>
  <si>
    <r>
      <rPr>
        <b/>
        <sz val="9"/>
        <rFont val="Arial"/>
        <family val="2"/>
      </rPr>
      <t>ADDITIONS</t>
    </r>
  </si>
  <si>
    <r>
      <rPr>
        <sz val="9"/>
        <rFont val="Arial"/>
        <family val="2"/>
      </rPr>
      <t>Contributions</t>
    </r>
  </si>
  <si>
    <r>
      <rPr>
        <sz val="9"/>
        <rFont val="Arial"/>
        <family val="2"/>
      </rPr>
      <t>Employer</t>
    </r>
  </si>
  <si>
    <r>
      <rPr>
        <sz val="9"/>
        <rFont val="Arial"/>
        <family val="2"/>
      </rPr>
      <t>Active plan members</t>
    </r>
  </si>
  <si>
    <r>
      <rPr>
        <sz val="9"/>
        <rFont val="Arial"/>
        <family val="2"/>
      </rPr>
      <t>Total contributions</t>
    </r>
  </si>
  <si>
    <r>
      <rPr>
        <sz val="9"/>
        <rFont val="Arial"/>
        <family val="2"/>
      </rPr>
      <t>Net change in  fair value of investments</t>
    </r>
  </si>
  <si>
    <r>
      <rPr>
        <sz val="9"/>
        <rFont val="Arial"/>
        <family val="2"/>
      </rPr>
      <t>Interest and dividends</t>
    </r>
  </si>
  <si>
    <r>
      <rPr>
        <sz val="9"/>
        <rFont val="Arial"/>
        <family val="2"/>
      </rPr>
      <t>Total investment income</t>
    </r>
  </si>
  <si>
    <r>
      <rPr>
        <sz val="9"/>
        <rFont val="Arial"/>
        <family val="2"/>
      </rPr>
      <t>Total additions</t>
    </r>
  </si>
  <si>
    <r>
      <rPr>
        <b/>
        <sz val="9"/>
        <rFont val="Arial"/>
        <family val="2"/>
      </rPr>
      <t>DEDUCTIONS</t>
    </r>
  </si>
  <si>
    <r>
      <rPr>
        <sz val="9"/>
        <rFont val="Arial"/>
        <family val="2"/>
      </rPr>
      <t>Benefit payments to plan members</t>
    </r>
  </si>
  <si>
    <r>
      <rPr>
        <sz val="9"/>
        <rFont val="Arial"/>
        <family val="2"/>
      </rPr>
      <t>Net increase in net position</t>
    </r>
  </si>
  <si>
    <r>
      <rPr>
        <sz val="9"/>
        <rFont val="Arial"/>
        <family val="2"/>
      </rPr>
      <t>Net position at end of year</t>
    </r>
  </si>
  <si>
    <r>
      <rPr>
        <b/>
        <sz val="9"/>
        <rFont val="Arial"/>
        <family val="2"/>
      </rPr>
      <t>Statement of Net Position - Component Units</t>
    </r>
  </si>
  <si>
    <r>
      <rPr>
        <sz val="9"/>
        <rFont val="Arial"/>
        <family val="2"/>
      </rPr>
      <t>Forest Preserve District of Will County</t>
    </r>
  </si>
  <si>
    <r>
      <rPr>
        <sz val="9"/>
        <rFont val="Arial"/>
        <family val="2"/>
      </rPr>
      <t>Public Building Commission</t>
    </r>
  </si>
  <si>
    <r>
      <rPr>
        <sz val="9"/>
        <rFont val="Arial"/>
        <family val="2"/>
      </rPr>
      <t>Net pension asset</t>
    </r>
  </si>
  <si>
    <r>
      <rPr>
        <b/>
        <sz val="9"/>
        <rFont val="Arial"/>
        <family val="2"/>
      </rPr>
      <t>Net Position</t>
    </r>
  </si>
  <si>
    <r>
      <rPr>
        <sz val="8.5"/>
        <rFont val="Arial"/>
        <family val="2"/>
      </rPr>
      <t>Public safety</t>
    </r>
  </si>
  <si>
    <r>
      <rPr>
        <sz val="8.5"/>
        <rFont val="Arial"/>
        <family val="2"/>
      </rPr>
      <t>-                  -                      -</t>
    </r>
  </si>
  <si>
    <r>
      <rPr>
        <sz val="8.5"/>
        <rFont val="Arial"/>
        <family val="2"/>
      </rPr>
      <t>Interest on debt</t>
    </r>
  </si>
  <si>
    <r>
      <rPr>
        <sz val="8.5"/>
        <rFont val="Arial"/>
        <family val="2"/>
      </rPr>
      <t>General revenues</t>
    </r>
  </si>
  <si>
    <r>
      <rPr>
        <sz val="8.5"/>
        <rFont val="Arial"/>
        <family val="2"/>
      </rPr>
      <t>Property taxes</t>
    </r>
  </si>
  <si>
    <r>
      <rPr>
        <sz val="8.5"/>
        <rFont val="Arial"/>
        <family val="2"/>
      </rPr>
      <t>-</t>
    </r>
  </si>
  <si>
    <r>
      <rPr>
        <sz val="8.5"/>
        <rFont val="Arial"/>
        <family val="2"/>
      </rPr>
      <t>Replacement taxes</t>
    </r>
  </si>
  <si>
    <r>
      <rPr>
        <sz val="8.5"/>
        <rFont val="Arial"/>
        <family val="2"/>
      </rPr>
      <t>Intergovernmental revenues</t>
    </r>
  </si>
  <si>
    <r>
      <rPr>
        <sz val="8.5"/>
        <rFont val="Arial"/>
        <family val="2"/>
      </rPr>
      <t>Investment earnings</t>
    </r>
  </si>
  <si>
    <r>
      <rPr>
        <sz val="8.5"/>
        <rFont val="Arial"/>
        <family val="2"/>
      </rPr>
      <t>Other general revenues</t>
    </r>
  </si>
  <si>
    <r>
      <rPr>
        <sz val="8.5"/>
        <rFont val="Arial"/>
        <family val="2"/>
      </rPr>
      <t>Total general revenues</t>
    </r>
  </si>
  <si>
    <r>
      <rPr>
        <sz val="8.5"/>
        <rFont val="Arial"/>
        <family val="2"/>
      </rPr>
      <t>Change in net position</t>
    </r>
  </si>
  <si>
    <r>
      <rPr>
        <sz val="8.5"/>
        <rFont val="Arial"/>
        <family val="2"/>
      </rPr>
      <t>Net position at beginning of year, as restated (note 20)</t>
    </r>
  </si>
  <si>
    <r>
      <rPr>
        <sz val="8.5"/>
        <rFont val="Arial"/>
        <family val="2"/>
      </rPr>
      <t>Net position, end of the year</t>
    </r>
  </si>
  <si>
    <r>
      <rPr>
        <sz val="9.5"/>
        <rFont val="Arial"/>
        <family val="2"/>
      </rPr>
      <t>Carrying Value</t>
    </r>
  </si>
  <si>
    <r>
      <rPr>
        <sz val="9.5"/>
        <rFont val="Arial"/>
        <family val="2"/>
      </rPr>
      <t>Statement Balances</t>
    </r>
  </si>
  <si>
    <r>
      <rPr>
        <sz val="9.5"/>
        <rFont val="Arial"/>
        <family val="2"/>
      </rPr>
      <t>Associated Risks</t>
    </r>
  </si>
  <si>
    <r>
      <rPr>
        <sz val="9.5"/>
        <rFont val="Arial"/>
        <family val="2"/>
      </rPr>
      <t>Held by County Treasurer</t>
    </r>
  </si>
  <si>
    <r>
      <rPr>
        <sz val="9.5"/>
        <rFont val="Arial"/>
        <family val="2"/>
      </rPr>
      <t>Deposits</t>
    </r>
  </si>
  <si>
    <r>
      <rPr>
        <sz val="9.5"/>
        <rFont val="Arial"/>
        <family val="2"/>
      </rPr>
      <t>Custodial credit</t>
    </r>
  </si>
  <si>
    <r>
      <rPr>
        <sz val="9.5"/>
        <rFont val="Arial"/>
        <family val="2"/>
      </rPr>
      <t>Illinois Metropolitan Investment Fund-Convenience</t>
    </r>
  </si>
  <si>
    <r>
      <rPr>
        <sz val="9.5"/>
        <rFont val="Arial"/>
        <family val="2"/>
      </rPr>
      <t>Credit</t>
    </r>
  </si>
  <si>
    <r>
      <rPr>
        <sz val="9.5"/>
        <rFont val="Arial"/>
        <family val="2"/>
      </rPr>
      <t>US Treasuries</t>
    </r>
  </si>
  <si>
    <r>
      <rPr>
        <sz val="9.5"/>
        <rFont val="Arial"/>
        <family val="2"/>
      </rPr>
      <t>Custodial credit; Interest rate</t>
    </r>
  </si>
  <si>
    <r>
      <rPr>
        <sz val="9.5"/>
        <rFont val="Arial"/>
        <family val="2"/>
      </rPr>
      <t>US Agencies - implicitly guaranteed</t>
    </r>
  </si>
  <si>
    <r>
      <rPr>
        <sz val="9.5"/>
        <rFont val="Arial"/>
        <family val="2"/>
      </rPr>
      <t>Credit; Custodial credit; Concentration of credit; Interest rate</t>
    </r>
  </si>
  <si>
    <r>
      <rPr>
        <sz val="9.5"/>
        <rFont val="Arial"/>
        <family val="2"/>
      </rPr>
      <t>State &amp; Local Bonds</t>
    </r>
  </si>
  <si>
    <r>
      <rPr>
        <sz val="9.5"/>
        <rFont val="Arial"/>
        <family val="2"/>
      </rPr>
      <t>Commercial Paper</t>
    </r>
  </si>
  <si>
    <r>
      <rPr>
        <sz val="9.5"/>
        <rFont val="Arial"/>
        <family val="2"/>
      </rPr>
      <t>Corporate Bonds</t>
    </r>
  </si>
  <si>
    <r>
      <rPr>
        <sz val="9.5"/>
        <rFont val="Arial"/>
        <family val="2"/>
      </rPr>
      <t>Held by other County departments</t>
    </r>
  </si>
  <si>
    <r>
      <rPr>
        <sz val="9.5"/>
        <rFont val="Arial"/>
        <family val="2"/>
      </rPr>
      <t>Illinois Funds*</t>
    </r>
  </si>
  <si>
    <r>
      <rPr>
        <sz val="9.5"/>
        <rFont val="Arial"/>
        <family val="2"/>
      </rPr>
      <t>Held by County Treasurer - Other Post Employment Benefits Trust Fund</t>
    </r>
  </si>
  <si>
    <r>
      <rPr>
        <sz val="9.5"/>
        <rFont val="Arial"/>
        <family val="2"/>
      </rPr>
      <t>Certificates of Deposit-negotiable</t>
    </r>
  </si>
  <si>
    <r>
      <rPr>
        <sz val="9.5"/>
        <rFont val="Arial"/>
        <family val="2"/>
      </rPr>
      <t>Equity Securities/Common Stock</t>
    </r>
  </si>
  <si>
    <r>
      <rPr>
        <sz val="9.5"/>
        <rFont val="Arial"/>
        <family val="2"/>
      </rPr>
      <t>Custodial credit; Foreign currency</t>
    </r>
  </si>
  <si>
    <r>
      <rPr>
        <sz val="9.5"/>
        <rFont val="Arial"/>
        <family val="2"/>
      </rPr>
      <t>Exchange Traded Funds</t>
    </r>
  </si>
  <si>
    <r>
      <rPr>
        <sz val="9.5"/>
        <rFont val="Arial"/>
        <family val="2"/>
      </rPr>
      <t>Reconciliation of Notes to Financial Statements:</t>
    </r>
  </si>
  <si>
    <r>
      <rPr>
        <sz val="9.5"/>
        <rFont val="Arial"/>
        <family val="2"/>
      </rPr>
      <t>Per statement of net position</t>
    </r>
  </si>
  <si>
    <r>
      <rPr>
        <sz val="9.5"/>
        <rFont val="Arial"/>
        <family val="2"/>
      </rPr>
      <t>Cash and cash equivalents</t>
    </r>
  </si>
  <si>
    <r>
      <rPr>
        <sz val="9.5"/>
        <rFont val="Arial"/>
        <family val="2"/>
      </rPr>
      <t>Investments</t>
    </r>
  </si>
  <si>
    <r>
      <rPr>
        <sz val="9.5"/>
        <rFont val="Arial"/>
        <family val="2"/>
      </rPr>
      <t>Restricted cash and cash equivalents</t>
    </r>
  </si>
  <si>
    <r>
      <rPr>
        <sz val="9.5"/>
        <rFont val="Arial"/>
        <family val="2"/>
      </rPr>
      <t>Per statement of fiduciary net position Cash and cash equivalents</t>
    </r>
  </si>
  <si>
    <r>
      <rPr>
        <sz val="10"/>
        <rFont val="Arial"/>
        <family val="2"/>
      </rPr>
      <t>Certificates of Deposit-negotiable</t>
    </r>
  </si>
  <si>
    <r>
      <rPr>
        <sz val="10"/>
        <rFont val="Arial"/>
        <family val="2"/>
      </rPr>
      <t>$                     -</t>
    </r>
  </si>
  <si>
    <r>
      <rPr>
        <sz val="10"/>
        <rFont val="Arial"/>
        <family val="2"/>
      </rPr>
      <t>$              -       $             598,063</t>
    </r>
  </si>
  <si>
    <r>
      <rPr>
        <sz val="10"/>
        <rFont val="Arial"/>
        <family val="2"/>
      </rPr>
      <t>Equity Secuities/Common Stock</t>
    </r>
  </si>
  <si>
    <r>
      <rPr>
        <sz val="10"/>
        <rFont val="Arial"/>
        <family val="2"/>
      </rPr>
      <t>-</t>
    </r>
  </si>
  <si>
    <r>
      <rPr>
        <sz val="10"/>
        <rFont val="Arial"/>
        <family val="2"/>
      </rPr>
      <t>Exchange Traded Funds</t>
    </r>
  </si>
  <si>
    <r>
      <rPr>
        <sz val="10"/>
        <rFont val="Arial"/>
        <family val="2"/>
      </rPr>
      <t>$              -       $        14,876,614</t>
    </r>
  </si>
  <si>
    <r>
      <rPr>
        <sz val="10"/>
        <rFont val="Arial"/>
        <family val="2"/>
      </rPr>
      <t>Investment Type:</t>
    </r>
  </si>
  <si>
    <r>
      <rPr>
        <sz val="10"/>
        <rFont val="Arial"/>
        <family val="2"/>
      </rPr>
      <t>Standard &amp; Poor's</t>
    </r>
  </si>
  <si>
    <r>
      <rPr>
        <sz val="10"/>
        <rFont val="Arial"/>
        <family val="2"/>
      </rPr>
      <t>Moody's Investor Service</t>
    </r>
  </si>
  <si>
    <r>
      <rPr>
        <sz val="10"/>
        <rFont val="Arial"/>
        <family val="2"/>
      </rPr>
      <t>Fitch</t>
    </r>
  </si>
  <si>
    <r>
      <rPr>
        <sz val="10"/>
        <rFont val="Arial"/>
        <family val="2"/>
      </rPr>
      <t>Illinois Funds</t>
    </r>
  </si>
  <si>
    <r>
      <rPr>
        <sz val="10"/>
        <rFont val="Arial"/>
        <family val="2"/>
      </rPr>
      <t>AAAm</t>
    </r>
  </si>
  <si>
    <r>
      <rPr>
        <sz val="10"/>
        <rFont val="Arial"/>
        <family val="2"/>
      </rPr>
      <t>Illinois Metropolitan Investment Fund</t>
    </r>
  </si>
  <si>
    <r>
      <rPr>
        <sz val="10"/>
        <rFont val="Arial"/>
        <family val="2"/>
      </rPr>
      <t>Aaa</t>
    </r>
  </si>
  <si>
    <r>
      <rPr>
        <sz val="10"/>
        <rFont val="Arial"/>
        <family val="2"/>
      </rPr>
      <t>US agencies - implicitly guaranteed</t>
    </r>
  </si>
  <si>
    <r>
      <rPr>
        <sz val="10"/>
        <rFont val="Arial"/>
        <family val="2"/>
      </rPr>
      <t>AAA to AA+</t>
    </r>
  </si>
  <si>
    <r>
      <rPr>
        <sz val="10"/>
        <rFont val="Arial"/>
        <family val="2"/>
      </rPr>
      <t>State &amp; Local bonds</t>
    </r>
  </si>
  <si>
    <r>
      <rPr>
        <sz val="10"/>
        <rFont val="Arial"/>
        <family val="2"/>
      </rPr>
      <t>AAA to BBB+</t>
    </r>
  </si>
  <si>
    <r>
      <rPr>
        <sz val="10"/>
        <rFont val="Arial"/>
        <family val="2"/>
      </rPr>
      <t>Aaa to Baa2</t>
    </r>
  </si>
  <si>
    <r>
      <rPr>
        <sz val="10"/>
        <rFont val="Arial"/>
        <family val="2"/>
      </rPr>
      <t>AA+ to A-</t>
    </r>
  </si>
  <si>
    <r>
      <rPr>
        <sz val="10"/>
        <rFont val="Arial"/>
        <family val="2"/>
      </rPr>
      <t>Commercial paper</t>
    </r>
  </si>
  <si>
    <r>
      <rPr>
        <sz val="10"/>
        <rFont val="Arial"/>
        <family val="2"/>
      </rPr>
      <t>A+ to A &amp; A1+ to A1</t>
    </r>
  </si>
  <si>
    <r>
      <rPr>
        <sz val="10"/>
        <rFont val="Arial"/>
        <family val="2"/>
      </rPr>
      <t>A1 &amp; P1</t>
    </r>
  </si>
  <si>
    <r>
      <rPr>
        <sz val="10"/>
        <rFont val="Arial"/>
        <family val="2"/>
      </rPr>
      <t>Corporate bonds</t>
    </r>
  </si>
  <si>
    <r>
      <rPr>
        <sz val="10"/>
        <rFont val="Arial"/>
        <family val="2"/>
      </rPr>
      <t>AAA to BBB &amp; A3</t>
    </r>
  </si>
  <si>
    <r>
      <rPr>
        <sz val="9.5"/>
        <rFont val="Arial"/>
        <family val="2"/>
      </rPr>
      <t>Issuer</t>
    </r>
  </si>
  <si>
    <r>
      <rPr>
        <sz val="9.5"/>
        <rFont val="Arial"/>
        <family val="2"/>
      </rPr>
      <t>Investment Type</t>
    </r>
  </si>
  <si>
    <r>
      <rPr>
        <sz val="9.5"/>
        <rFont val="Arial"/>
        <family val="2"/>
      </rPr>
      <t>Portfolio</t>
    </r>
  </si>
  <si>
    <r>
      <rPr>
        <sz val="9.5"/>
        <rFont val="Arial"/>
        <family val="2"/>
      </rPr>
      <t>Freddie Mac (FHLMC)</t>
    </r>
  </si>
  <si>
    <r>
      <rPr>
        <sz val="9.5"/>
        <rFont val="Arial"/>
        <family val="2"/>
      </rPr>
      <t>US agencies - implicitly guaranteed</t>
    </r>
  </si>
  <si>
    <r>
      <rPr>
        <sz val="9.5"/>
        <rFont val="Arial"/>
        <family val="2"/>
      </rPr>
      <t>Fannie Mae (FNMA)</t>
    </r>
  </si>
  <si>
    <r>
      <rPr>
        <sz val="9.5"/>
        <rFont val="Arial"/>
        <family val="2"/>
      </rPr>
      <t>JPMorgan Chase</t>
    </r>
  </si>
  <si>
    <r>
      <rPr>
        <sz val="9.5"/>
        <rFont val="Arial"/>
        <family val="2"/>
      </rPr>
      <t>Commercial paper &amp; Corporate bonds</t>
    </r>
  </si>
  <si>
    <r>
      <rPr>
        <sz val="9.5"/>
        <rFont val="Arial"/>
        <family val="2"/>
      </rPr>
      <t>Fair Value</t>
    </r>
  </si>
  <si>
    <r>
      <rPr>
        <sz val="9.5"/>
        <rFont val="Arial"/>
        <family val="2"/>
      </rPr>
      <t xml:space="preserve">Less Than
</t>
    </r>
    <r>
      <rPr>
        <sz val="9.5"/>
        <rFont val="Arial"/>
        <family val="2"/>
      </rPr>
      <t>One Year</t>
    </r>
  </si>
  <si>
    <r>
      <rPr>
        <sz val="9.5"/>
        <rFont val="Arial"/>
        <family val="2"/>
      </rPr>
      <t xml:space="preserve">One to
</t>
    </r>
    <r>
      <rPr>
        <sz val="9.5"/>
        <rFont val="Arial"/>
        <family val="2"/>
      </rPr>
      <t>Five Years</t>
    </r>
  </si>
  <si>
    <r>
      <rPr>
        <sz val="9.5"/>
        <rFont val="Arial"/>
        <family val="2"/>
      </rPr>
      <t xml:space="preserve">Six to
</t>
    </r>
    <r>
      <rPr>
        <sz val="9.5"/>
        <rFont val="Arial"/>
        <family val="2"/>
      </rPr>
      <t>Ten Years</t>
    </r>
  </si>
  <si>
    <r>
      <rPr>
        <sz val="9.5"/>
        <rFont val="Arial"/>
        <family val="2"/>
      </rPr>
      <t>$                  -</t>
    </r>
  </si>
  <si>
    <r>
      <rPr>
        <sz val="9.5"/>
        <rFont val="Arial"/>
        <family val="2"/>
      </rPr>
      <t>Commercial paper</t>
    </r>
  </si>
  <si>
    <r>
      <rPr>
        <sz val="9.5"/>
        <rFont val="Arial"/>
        <family val="2"/>
      </rPr>
      <t>-</t>
    </r>
  </si>
  <si>
    <r>
      <rPr>
        <sz val="9.5"/>
        <rFont val="Arial"/>
        <family val="2"/>
      </rPr>
      <t>Corporate bonds</t>
    </r>
  </si>
  <si>
    <r>
      <rPr>
        <sz val="10.5"/>
        <rFont val="Arial"/>
        <family val="2"/>
      </rPr>
      <t>Investment Type</t>
    </r>
  </si>
  <si>
    <r>
      <rPr>
        <sz val="10.5"/>
        <rFont val="Arial"/>
        <family val="2"/>
      </rPr>
      <t>Currency</t>
    </r>
  </si>
  <si>
    <r>
      <rPr>
        <sz val="10.5"/>
        <rFont val="Arial"/>
        <family val="2"/>
      </rPr>
      <t>Maturity Date</t>
    </r>
  </si>
  <si>
    <r>
      <rPr>
        <sz val="10.5"/>
        <rFont val="Arial"/>
        <family val="2"/>
      </rPr>
      <t>Fair Value</t>
    </r>
  </si>
  <si>
    <r>
      <rPr>
        <sz val="10.5"/>
        <rFont val="Arial"/>
        <family val="2"/>
      </rPr>
      <t>Equity Securities/Common Stock</t>
    </r>
  </si>
  <si>
    <r>
      <rPr>
        <sz val="10.5"/>
        <rFont val="Arial"/>
        <family val="2"/>
      </rPr>
      <t>Candian Dollar</t>
    </r>
  </si>
  <si>
    <r>
      <rPr>
        <sz val="10.5"/>
        <rFont val="Arial"/>
        <family val="2"/>
      </rPr>
      <t>N/A</t>
    </r>
  </si>
  <si>
    <r>
      <rPr>
        <sz val="10.5"/>
        <rFont val="Arial"/>
        <family val="2"/>
      </rPr>
      <t>Euro</t>
    </r>
  </si>
  <si>
    <r>
      <rPr>
        <sz val="10.5"/>
        <rFont val="Arial"/>
        <family val="2"/>
      </rPr>
      <t>Pound Sterling</t>
    </r>
  </si>
  <si>
    <r>
      <rPr>
        <sz val="10.5"/>
        <rFont val="Arial"/>
        <family val="2"/>
      </rPr>
      <t>Swiss Franc</t>
    </r>
  </si>
  <si>
    <r>
      <rPr>
        <u/>
        <sz val="9.5"/>
        <rFont val="Arial"/>
        <family val="2"/>
      </rPr>
      <t>Receivable</t>
    </r>
  </si>
  <si>
    <r>
      <rPr>
        <sz val="9.5"/>
        <rFont val="Arial"/>
        <family val="2"/>
      </rPr>
      <t>Amount</t>
    </r>
  </si>
  <si>
    <r>
      <rPr>
        <sz val="9.5"/>
        <rFont val="Arial"/>
        <family val="2"/>
      </rPr>
      <t>Sales and use taxes</t>
    </r>
  </si>
  <si>
    <r>
      <rPr>
        <sz val="9.5"/>
        <rFont val="Arial"/>
        <family val="2"/>
      </rPr>
      <t>Income tax</t>
    </r>
  </si>
  <si>
    <r>
      <rPr>
        <sz val="9.5"/>
        <rFont val="Arial"/>
        <family val="2"/>
      </rPr>
      <t>Personal property replacement tax</t>
    </r>
  </si>
  <si>
    <r>
      <rPr>
        <sz val="9.5"/>
        <rFont val="Arial"/>
        <family val="2"/>
      </rPr>
      <t>Video gaming tax</t>
    </r>
  </si>
  <si>
    <r>
      <rPr>
        <sz val="9.5"/>
        <rFont val="Arial"/>
        <family val="2"/>
      </rPr>
      <t>Motor fuel tax</t>
    </r>
  </si>
  <si>
    <r>
      <rPr>
        <sz val="9.5"/>
        <rFont val="Arial"/>
        <family val="2"/>
      </rPr>
      <t>Grants and other reimbursements</t>
    </r>
  </si>
  <si>
    <r>
      <rPr>
        <sz val="8.5"/>
        <rFont val="Arial"/>
        <family val="2"/>
      </rPr>
      <t>Land</t>
    </r>
  </si>
  <si>
    <r>
      <rPr>
        <sz val="8.5"/>
        <rFont val="Arial"/>
        <family val="2"/>
      </rPr>
      <t>$                  -</t>
    </r>
  </si>
  <si>
    <r>
      <rPr>
        <sz val="8.5"/>
        <rFont val="Arial"/>
        <family val="2"/>
      </rPr>
      <t>$                   -       $                7,828,047</t>
    </r>
  </si>
  <si>
    <r>
      <rPr>
        <sz val="8.5"/>
        <rFont val="Arial"/>
        <family val="2"/>
      </rPr>
      <t>ROW/Easements</t>
    </r>
  </si>
  <si>
    <r>
      <rPr>
        <sz val="8.5"/>
        <rFont val="Arial"/>
        <family val="2"/>
      </rPr>
      <t>Intangibles</t>
    </r>
  </si>
  <si>
    <r>
      <rPr>
        <sz val="8.5"/>
        <rFont val="Arial"/>
        <family val="2"/>
      </rPr>
      <t>Construction in progress</t>
    </r>
  </si>
  <si>
    <r>
      <rPr>
        <u/>
        <sz val="8.5"/>
        <rFont val="Arial"/>
        <family val="2"/>
      </rPr>
      <t>               163,352,36</t>
    </r>
    <r>
      <rPr>
        <sz val="8.5"/>
        <rFont val="Arial"/>
        <family val="2"/>
      </rPr>
      <t>7             84,138,</t>
    </r>
    <r>
      <rPr>
        <u/>
        <sz val="8.5"/>
        <rFont val="Arial"/>
        <family val="2"/>
      </rPr>
      <t>12</t>
    </r>
    <r>
      <rPr>
        <sz val="8.5"/>
        <rFont val="Arial"/>
        <family val="2"/>
      </rPr>
      <t>9             58,747,</t>
    </r>
    <r>
      <rPr>
        <u/>
        <sz val="8.5"/>
        <rFont val="Arial"/>
        <family val="2"/>
      </rPr>
      <t>75</t>
    </r>
    <r>
      <rPr>
        <sz val="8.5"/>
        <rFont val="Arial"/>
        <family val="2"/>
      </rPr>
      <t>3                  188,742,</t>
    </r>
    <r>
      <rPr>
        <u/>
        <sz val="8.5"/>
        <rFont val="Arial"/>
        <family val="2"/>
      </rPr>
      <t>74</t>
    </r>
    <r>
      <rPr>
        <sz val="8.5"/>
        <rFont val="Arial"/>
        <family val="2"/>
      </rPr>
      <t xml:space="preserve">3  </t>
    </r>
  </si>
  <si>
    <r>
      <rPr>
        <sz val="8.5"/>
        <rFont val="Arial"/>
        <family val="2"/>
      </rPr>
      <t>Total capital assets not being depreciated/amortized</t>
    </r>
  </si>
  <si>
    <r>
      <rPr>
        <u/>
        <sz val="8.5"/>
        <rFont val="Arial"/>
        <family val="2"/>
      </rPr>
      <t>               186,604,97</t>
    </r>
    <r>
      <rPr>
        <sz val="8.5"/>
        <rFont val="Arial"/>
        <family val="2"/>
      </rPr>
      <t>4             85,003,</t>
    </r>
    <r>
      <rPr>
        <u/>
        <sz val="8.5"/>
        <rFont val="Arial"/>
        <family val="2"/>
      </rPr>
      <t>19</t>
    </r>
    <r>
      <rPr>
        <sz val="8.5"/>
        <rFont val="Arial"/>
        <family val="2"/>
      </rPr>
      <t>4             58,747,</t>
    </r>
    <r>
      <rPr>
        <u/>
        <sz val="8.5"/>
        <rFont val="Arial"/>
        <family val="2"/>
      </rPr>
      <t>75</t>
    </r>
    <r>
      <rPr>
        <sz val="8.5"/>
        <rFont val="Arial"/>
        <family val="2"/>
      </rPr>
      <t>3                  212,860,</t>
    </r>
    <r>
      <rPr>
        <u/>
        <sz val="8.5"/>
        <rFont val="Arial"/>
        <family val="2"/>
      </rPr>
      <t>41</t>
    </r>
    <r>
      <rPr>
        <sz val="8.5"/>
        <rFont val="Arial"/>
        <family val="2"/>
      </rPr>
      <t xml:space="preserve">5  </t>
    </r>
  </si>
  <si>
    <r>
      <rPr>
        <sz val="8.5"/>
        <rFont val="Arial"/>
        <family val="2"/>
      </rPr>
      <t>Capital assets being depreciated/amortized</t>
    </r>
  </si>
  <si>
    <r>
      <rPr>
        <sz val="8.5"/>
        <rFont val="Arial"/>
        <family val="2"/>
      </rPr>
      <t>Buildings and improvements</t>
    </r>
  </si>
  <si>
    <r>
      <rPr>
        <sz val="8.5"/>
        <rFont val="Arial"/>
        <family val="2"/>
      </rPr>
      <t>Equipment</t>
    </r>
  </si>
  <si>
    <r>
      <rPr>
        <sz val="8.5"/>
        <rFont val="Arial"/>
        <family val="2"/>
      </rPr>
      <t>Infrastructure</t>
    </r>
  </si>
  <si>
    <r>
      <rPr>
        <u/>
        <sz val="8.5"/>
        <rFont val="Arial"/>
        <family val="2"/>
      </rPr>
      <t>               276,477,27</t>
    </r>
    <r>
      <rPr>
        <sz val="8.5"/>
        <rFont val="Arial"/>
        <family val="2"/>
      </rPr>
      <t>9             24,326,</t>
    </r>
    <r>
      <rPr>
        <u/>
        <sz val="8.5"/>
        <rFont val="Arial"/>
        <family val="2"/>
      </rPr>
      <t>77</t>
    </r>
    <r>
      <rPr>
        <sz val="8.5"/>
        <rFont val="Arial"/>
        <family val="2"/>
      </rPr>
      <t>2                   79,</t>
    </r>
    <r>
      <rPr>
        <u/>
        <sz val="8.5"/>
        <rFont val="Arial"/>
        <family val="2"/>
      </rPr>
      <t>56</t>
    </r>
    <r>
      <rPr>
        <sz val="8.5"/>
        <rFont val="Arial"/>
        <family val="2"/>
      </rPr>
      <t>2                  300,724,</t>
    </r>
    <r>
      <rPr>
        <u/>
        <sz val="8.5"/>
        <rFont val="Arial"/>
        <family val="2"/>
      </rPr>
      <t>48</t>
    </r>
    <r>
      <rPr>
        <sz val="8.5"/>
        <rFont val="Arial"/>
        <family val="2"/>
      </rPr>
      <t xml:space="preserve">9  </t>
    </r>
  </si>
  <si>
    <r>
      <rPr>
        <sz val="8.5"/>
        <rFont val="Arial"/>
        <family val="2"/>
      </rPr>
      <t>Total capital assets being depreciated/amortized, gross</t>
    </r>
  </si>
  <si>
    <r>
      <rPr>
        <u/>
        <sz val="8.5"/>
        <rFont val="Arial"/>
        <family val="2"/>
      </rPr>
      <t>               532,785,96</t>
    </r>
    <r>
      <rPr>
        <sz val="8.5"/>
        <rFont val="Arial"/>
        <family val="2"/>
      </rPr>
      <t>0             72,019,</t>
    </r>
    <r>
      <rPr>
        <u/>
        <sz val="8.5"/>
        <rFont val="Arial"/>
        <family val="2"/>
      </rPr>
      <t>18</t>
    </r>
    <r>
      <rPr>
        <sz val="8.5"/>
        <rFont val="Arial"/>
        <family val="2"/>
      </rPr>
      <t>7               7,722,</t>
    </r>
    <r>
      <rPr>
        <u/>
        <sz val="8.5"/>
        <rFont val="Arial"/>
        <family val="2"/>
      </rPr>
      <t>28</t>
    </r>
    <r>
      <rPr>
        <sz val="8.5"/>
        <rFont val="Arial"/>
        <family val="2"/>
      </rPr>
      <t>9                  597,082,</t>
    </r>
    <r>
      <rPr>
        <u/>
        <sz val="8.5"/>
        <rFont val="Arial"/>
        <family val="2"/>
      </rPr>
      <t>85</t>
    </r>
    <r>
      <rPr>
        <sz val="8.5"/>
        <rFont val="Arial"/>
        <family val="2"/>
      </rPr>
      <t xml:space="preserve">8  </t>
    </r>
  </si>
  <si>
    <r>
      <rPr>
        <sz val="8.5"/>
        <rFont val="Arial"/>
        <family val="2"/>
      </rPr>
      <t>Accumulated depreciation/amortization</t>
    </r>
  </si>
  <si>
    <r>
      <rPr>
        <u/>
        <sz val="8.5"/>
        <rFont val="Arial"/>
        <family val="2"/>
      </rPr>
      <t>               106,767,65</t>
    </r>
    <r>
      <rPr>
        <sz val="8.5"/>
        <rFont val="Arial"/>
        <family val="2"/>
      </rPr>
      <t>0              8,496,</t>
    </r>
    <r>
      <rPr>
        <u/>
        <sz val="8.5"/>
        <rFont val="Arial"/>
        <family val="2"/>
      </rPr>
      <t>49</t>
    </r>
    <r>
      <rPr>
        <sz val="8.5"/>
        <rFont val="Arial"/>
        <family val="2"/>
      </rPr>
      <t>5                   73,</t>
    </r>
    <r>
      <rPr>
        <u/>
        <sz val="8.5"/>
        <rFont val="Arial"/>
        <family val="2"/>
      </rPr>
      <t>06</t>
    </r>
    <r>
      <rPr>
        <sz val="8.5"/>
        <rFont val="Arial"/>
        <family val="2"/>
      </rPr>
      <t>4                  115,191,</t>
    </r>
    <r>
      <rPr>
        <u/>
        <sz val="8.5"/>
        <rFont val="Arial"/>
        <family val="2"/>
      </rPr>
      <t>08</t>
    </r>
    <r>
      <rPr>
        <sz val="8.5"/>
        <rFont val="Arial"/>
        <family val="2"/>
      </rPr>
      <t xml:space="preserve">1  </t>
    </r>
  </si>
  <si>
    <r>
      <rPr>
        <sz val="8.5"/>
        <rFont val="Arial"/>
        <family val="2"/>
      </rPr>
      <t>Total accumulated depreciation/amortization</t>
    </r>
  </si>
  <si>
    <r>
      <rPr>
        <u/>
        <sz val="8.5"/>
        <rFont val="Arial"/>
        <family val="2"/>
      </rPr>
      <t>               209,170,95</t>
    </r>
    <r>
      <rPr>
        <sz val="8.5"/>
        <rFont val="Arial"/>
        <family val="2"/>
      </rPr>
      <t>1             18,210,</t>
    </r>
    <r>
      <rPr>
        <u/>
        <sz val="8.5"/>
        <rFont val="Arial"/>
        <family val="2"/>
      </rPr>
      <t>25</t>
    </r>
    <r>
      <rPr>
        <sz val="8.5"/>
        <rFont val="Arial"/>
        <family val="2"/>
      </rPr>
      <t>3               7,695,</t>
    </r>
    <r>
      <rPr>
        <u/>
        <sz val="8.5"/>
        <rFont val="Arial"/>
        <family val="2"/>
      </rPr>
      <t>67</t>
    </r>
    <r>
      <rPr>
        <sz val="8.5"/>
        <rFont val="Arial"/>
        <family val="2"/>
      </rPr>
      <t>7                  219,685,</t>
    </r>
    <r>
      <rPr>
        <u/>
        <sz val="8.5"/>
        <rFont val="Arial"/>
        <family val="2"/>
      </rPr>
      <t>52</t>
    </r>
    <r>
      <rPr>
        <sz val="8.5"/>
        <rFont val="Arial"/>
        <family val="2"/>
      </rPr>
      <t xml:space="preserve">7  </t>
    </r>
  </si>
  <si>
    <r>
      <rPr>
        <sz val="8.5"/>
        <rFont val="Arial"/>
        <family val="2"/>
      </rPr>
      <t>Capital assets being depreciated/amortized, net of depreciation/amortization</t>
    </r>
  </si>
  <si>
    <r>
      <rPr>
        <u/>
        <sz val="8.5"/>
        <rFont val="Arial"/>
        <family val="2"/>
      </rPr>
      <t>               323,615,00</t>
    </r>
    <r>
      <rPr>
        <sz val="8.5"/>
        <rFont val="Arial"/>
        <family val="2"/>
      </rPr>
      <t>9             53,808,</t>
    </r>
    <r>
      <rPr>
        <u/>
        <sz val="8.5"/>
        <rFont val="Arial"/>
        <family val="2"/>
      </rPr>
      <t>93</t>
    </r>
    <r>
      <rPr>
        <sz val="8.5"/>
        <rFont val="Arial"/>
        <family val="2"/>
      </rPr>
      <t>4                   26,</t>
    </r>
    <r>
      <rPr>
        <u/>
        <sz val="8.5"/>
        <rFont val="Arial"/>
        <family val="2"/>
      </rPr>
      <t>61</t>
    </r>
    <r>
      <rPr>
        <sz val="8.5"/>
        <rFont val="Arial"/>
        <family val="2"/>
      </rPr>
      <t>2                  377,397,</t>
    </r>
    <r>
      <rPr>
        <u/>
        <sz val="8.5"/>
        <rFont val="Arial"/>
        <family val="2"/>
      </rPr>
      <t>33</t>
    </r>
    <r>
      <rPr>
        <sz val="8.5"/>
        <rFont val="Arial"/>
        <family val="2"/>
      </rPr>
      <t xml:space="preserve">1  </t>
    </r>
  </si>
  <si>
    <r>
      <rPr>
        <sz val="8.5"/>
        <rFont val="Arial"/>
        <family val="2"/>
      </rPr>
      <t>Total capital assets, net of depreciation/amortization</t>
    </r>
  </si>
  <si>
    <r>
      <rPr>
        <u/>
        <sz val="8.5"/>
        <rFont val="Arial"/>
        <family val="2"/>
      </rPr>
      <t>  $            510,219,983   $      138,812,128   $        58,774,365   $             590,257,746  </t>
    </r>
  </si>
  <si>
    <r>
      <rPr>
        <sz val="9.5"/>
        <rFont val="Arial"/>
        <family val="2"/>
      </rPr>
      <t>Highway and roads</t>
    </r>
  </si>
  <si>
    <r>
      <rPr>
        <sz val="9.5"/>
        <rFont val="Arial"/>
        <family val="2"/>
      </rPr>
      <t>Total depreciation/amortization expense</t>
    </r>
  </si>
  <si>
    <r>
      <rPr>
        <sz val="8.5"/>
        <rFont val="Arial"/>
        <family val="2"/>
      </rPr>
      <t xml:space="preserve">Balance
</t>
    </r>
    <r>
      <rPr>
        <sz val="8.5"/>
        <rFont val="Arial"/>
        <family val="2"/>
      </rPr>
      <t>November 30, 2017</t>
    </r>
  </si>
  <si>
    <r>
      <rPr>
        <sz val="8.5"/>
        <rFont val="Arial"/>
        <family val="2"/>
      </rPr>
      <t>Additions</t>
    </r>
  </si>
  <si>
    <r>
      <rPr>
        <sz val="8.5"/>
        <rFont val="Arial"/>
        <family val="2"/>
      </rPr>
      <t>Retirements</t>
    </r>
  </si>
  <si>
    <r>
      <rPr>
        <sz val="8.5"/>
        <rFont val="Arial"/>
        <family val="2"/>
      </rPr>
      <t xml:space="preserve">Balance
</t>
    </r>
    <r>
      <rPr>
        <sz val="8.5"/>
        <rFont val="Arial"/>
        <family val="2"/>
      </rPr>
      <t>November 30, 2018</t>
    </r>
  </si>
  <si>
    <r>
      <rPr>
        <sz val="8.5"/>
        <rFont val="Arial"/>
        <family val="2"/>
      </rPr>
      <t xml:space="preserve">Within
</t>
    </r>
    <r>
      <rPr>
        <sz val="8.5"/>
        <rFont val="Arial"/>
        <family val="2"/>
      </rPr>
      <t>One Year</t>
    </r>
  </si>
  <si>
    <r>
      <rPr>
        <sz val="8.5"/>
        <rFont val="Arial"/>
        <family val="2"/>
      </rPr>
      <t>G.O. Bonds/Debt Certificates Payable:</t>
    </r>
  </si>
  <si>
    <r>
      <rPr>
        <sz val="8.5"/>
        <rFont val="Arial"/>
        <family val="2"/>
      </rPr>
      <t>2010 G.O. Bonds - Road bonds</t>
    </r>
  </si>
  <si>
    <r>
      <rPr>
        <sz val="8.5"/>
        <rFont val="Arial"/>
        <family val="2"/>
      </rPr>
      <t>$                 -</t>
    </r>
  </si>
  <si>
    <r>
      <rPr>
        <sz val="8.5"/>
        <rFont val="Arial"/>
        <family val="2"/>
      </rPr>
      <t>2012 G.O. Bonds (Refunded 2005 ADF bonds)</t>
    </r>
  </si>
  <si>
    <r>
      <rPr>
        <sz val="8.5"/>
        <rFont val="Arial"/>
        <family val="2"/>
      </rPr>
      <t>2014 G.O. Bonds (Refunded 2005, 2006, &amp; 2008 ADF Bonds)</t>
    </r>
  </si>
  <si>
    <r>
      <rPr>
        <sz val="8.5"/>
        <rFont val="Arial"/>
        <family val="2"/>
      </rPr>
      <t>2015A G.O. Bonds (Refunded 2006 &amp; 2008 ADF Bonds)</t>
    </r>
  </si>
  <si>
    <r>
      <rPr>
        <sz val="8.5"/>
        <rFont val="Arial"/>
        <family val="2"/>
      </rPr>
      <t>2016 G.O. Bonds</t>
    </r>
  </si>
  <si>
    <r>
      <rPr>
        <sz val="8.5"/>
        <rFont val="Arial"/>
        <family val="2"/>
      </rPr>
      <t>Special Service Area Bond Y2001 -A (IEPA - DW)</t>
    </r>
  </si>
  <si>
    <r>
      <rPr>
        <sz val="8.5"/>
        <rFont val="Arial"/>
        <family val="2"/>
      </rPr>
      <t>Special Service Area Bond Y2000 -A (IEPA - WW)</t>
    </r>
  </si>
  <si>
    <r>
      <rPr>
        <sz val="8.5"/>
        <rFont val="Arial"/>
        <family val="2"/>
      </rPr>
      <t>Add: Unamortized Premium on Bonds</t>
    </r>
  </si>
  <si>
    <r>
      <rPr>
        <sz val="8.5"/>
        <rFont val="Arial"/>
        <family val="2"/>
      </rPr>
      <t>Total G.O. Bonds/Debt Certificate Payable</t>
    </r>
  </si>
  <si>
    <r>
      <rPr>
        <sz val="8.5"/>
        <rFont val="Arial"/>
        <family val="2"/>
      </rPr>
      <t>Capital Leases Payable - 911 Equipment/Motorola</t>
    </r>
  </si>
  <si>
    <r>
      <rPr>
        <sz val="8.5"/>
        <rFont val="Arial"/>
        <family val="2"/>
      </rPr>
      <t>Capital Leases Payable - 911 Equipment/Dell</t>
    </r>
  </si>
  <si>
    <r>
      <rPr>
        <sz val="8.5"/>
        <rFont val="Arial"/>
        <family val="2"/>
      </rPr>
      <t>Intergovernmental Agreement Payable</t>
    </r>
  </si>
  <si>
    <r>
      <rPr>
        <sz val="8.5"/>
        <rFont val="Arial"/>
        <family val="2"/>
      </rPr>
      <t>Compensated Absences</t>
    </r>
  </si>
  <si>
    <r>
      <rPr>
        <sz val="8.5"/>
        <rFont val="Arial"/>
        <family val="2"/>
      </rPr>
      <t>Net OPEB Liability (Note 9)</t>
    </r>
  </si>
  <si>
    <r>
      <rPr>
        <sz val="8.5"/>
        <rFont val="Arial"/>
        <family val="2"/>
      </rPr>
      <t>Regular Pension Liability (Note 8)</t>
    </r>
  </si>
  <si>
    <r>
      <rPr>
        <sz val="8.5"/>
        <rFont val="Arial"/>
        <family val="2"/>
      </rPr>
      <t>SLEP Pension Liability (Note 8)</t>
    </r>
  </si>
  <si>
    <r>
      <rPr>
        <sz val="8.5"/>
        <rFont val="Arial"/>
        <family val="2"/>
      </rPr>
      <t>ECO Pension Liability (Note 8)</t>
    </r>
  </si>
  <si>
    <r>
      <rPr>
        <sz val="8.5"/>
        <rFont val="Arial"/>
        <family val="2"/>
      </rPr>
      <t>Claims and Judgments (Note 10)</t>
    </r>
  </si>
  <si>
    <r>
      <rPr>
        <sz val="8.5"/>
        <rFont val="Arial"/>
        <family val="2"/>
      </rPr>
      <t>Total County</t>
    </r>
  </si>
  <si>
    <r>
      <rPr>
        <sz val="9"/>
        <rFont val="Arial"/>
        <family val="2"/>
      </rPr>
      <t>$                   -      $</t>
    </r>
  </si>
  <si>
    <r>
      <rPr>
        <sz val="9"/>
        <rFont val="Arial"/>
        <family val="2"/>
      </rPr>
      <t>2024-2028</t>
    </r>
  </si>
  <si>
    <r>
      <rPr>
        <sz val="9"/>
        <rFont val="Arial"/>
        <family val="2"/>
      </rPr>
      <t>2029-2033</t>
    </r>
  </si>
  <si>
    <r>
      <rPr>
        <sz val="9"/>
        <rFont val="Arial"/>
        <family val="2"/>
      </rPr>
      <t>2034-2038</t>
    </r>
  </si>
  <si>
    <r>
      <rPr>
        <sz val="9"/>
        <rFont val="Arial"/>
        <family val="2"/>
      </rPr>
      <t>-                          -                           -                         -                           -                         -</t>
    </r>
  </si>
  <si>
    <r>
      <rPr>
        <sz val="9"/>
        <rFont val="Arial"/>
        <family val="2"/>
      </rPr>
      <t>2039-2043</t>
    </r>
  </si>
  <si>
    <r>
      <rPr>
        <sz val="9"/>
        <rFont val="Arial"/>
        <family val="2"/>
      </rPr>
      <t>2044-2048</t>
    </r>
  </si>
  <si>
    <r>
      <rPr>
        <sz val="9"/>
        <rFont val="Arial"/>
        <family val="2"/>
      </rPr>
      <t>Totals</t>
    </r>
  </si>
  <si>
    <r>
      <rPr>
        <sz val="9"/>
        <rFont val="Arial"/>
        <family val="2"/>
      </rPr>
      <t>$</t>
    </r>
  </si>
  <si>
    <r>
      <rPr>
        <sz val="9"/>
        <rFont val="Arial"/>
        <family val="2"/>
      </rPr>
      <t>2019</t>
    </r>
  </si>
  <si>
    <r>
      <rPr>
        <sz val="9"/>
        <rFont val="Arial"/>
        <family val="2"/>
      </rPr>
      <t>2020</t>
    </r>
  </si>
  <si>
    <r>
      <rPr>
        <sz val="9"/>
        <rFont val="Arial"/>
        <family val="2"/>
      </rPr>
      <t>2021</t>
    </r>
  </si>
  <si>
    <r>
      <rPr>
        <sz val="9"/>
        <rFont val="Arial"/>
        <family val="2"/>
      </rPr>
      <t>2022</t>
    </r>
  </si>
  <si>
    <r>
      <rPr>
        <sz val="9"/>
        <rFont val="Arial"/>
        <family val="2"/>
      </rPr>
      <t>2023</t>
    </r>
  </si>
  <si>
    <r>
      <rPr>
        <sz val="8.5"/>
        <rFont val="Arial"/>
        <family val="2"/>
      </rPr>
      <t>Fiscal Year</t>
    </r>
  </si>
  <si>
    <r>
      <rPr>
        <sz val="8.5"/>
        <rFont val="Arial"/>
        <family val="2"/>
      </rPr>
      <t>Principal</t>
    </r>
  </si>
  <si>
    <r>
      <rPr>
        <sz val="8.5"/>
        <rFont val="Arial"/>
        <family val="2"/>
      </rPr>
      <t>Interest</t>
    </r>
  </si>
  <si>
    <r>
      <rPr>
        <sz val="8.5"/>
        <rFont val="Arial"/>
        <family val="2"/>
      </rPr>
      <t>2019</t>
    </r>
  </si>
  <si>
    <r>
      <rPr>
        <sz val="8.5"/>
        <rFont val="Arial"/>
        <family val="2"/>
      </rPr>
      <t>2020</t>
    </r>
  </si>
  <si>
    <r>
      <rPr>
        <sz val="8.5"/>
        <rFont val="Arial"/>
        <family val="2"/>
      </rPr>
      <t>2021</t>
    </r>
  </si>
  <si>
    <r>
      <rPr>
        <sz val="8.5"/>
        <rFont val="Arial"/>
        <family val="2"/>
      </rPr>
      <t>2022</t>
    </r>
  </si>
  <si>
    <r>
      <rPr>
        <sz val="8.5"/>
        <rFont val="Arial"/>
        <family val="2"/>
      </rPr>
      <t>2023</t>
    </r>
  </si>
  <si>
    <r>
      <rPr>
        <sz val="8.5"/>
        <rFont val="Arial"/>
        <family val="2"/>
      </rPr>
      <t>2024-2028</t>
    </r>
  </si>
  <si>
    <r>
      <rPr>
        <sz val="8.5"/>
        <rFont val="Arial"/>
        <family val="2"/>
      </rPr>
      <t>-                           -                            -</t>
    </r>
  </si>
  <si>
    <r>
      <rPr>
        <sz val="8.5"/>
        <rFont val="Arial"/>
        <family val="2"/>
      </rPr>
      <t>2029-2033</t>
    </r>
  </si>
  <si>
    <r>
      <rPr>
        <sz val="8.5"/>
        <rFont val="Arial"/>
        <family val="2"/>
      </rPr>
      <t>2034-2038                       -</t>
    </r>
  </si>
  <si>
    <r>
      <rPr>
        <sz val="8.5"/>
        <rFont val="Arial"/>
        <family val="2"/>
      </rPr>
      <t>-                          -                             -                           -</t>
    </r>
  </si>
  <si>
    <r>
      <rPr>
        <sz val="8.5"/>
        <rFont val="Arial"/>
        <family val="2"/>
      </rPr>
      <t>2039-2043                       -</t>
    </r>
  </si>
  <si>
    <r>
      <rPr>
        <sz val="8.5"/>
        <rFont val="Arial"/>
        <family val="2"/>
      </rPr>
      <t>2044-2048                       -</t>
    </r>
  </si>
  <si>
    <r>
      <rPr>
        <sz val="8.5"/>
        <rFont val="Arial"/>
        <family val="2"/>
      </rPr>
      <t>Totals  $          411,545</t>
    </r>
  </si>
  <si>
    <r>
      <rPr>
        <sz val="8.5"/>
        <rFont val="Arial"/>
        <family val="2"/>
      </rPr>
      <t>$</t>
    </r>
  </si>
  <si>
    <r>
      <rPr>
        <sz val="8.5"/>
        <rFont val="Arial"/>
        <family val="2"/>
      </rPr>
      <t>$          1,684,998   $           168,211   $           2,118,253   $                  -</t>
    </r>
  </si>
  <si>
    <r>
      <rPr>
        <sz val="8.5"/>
        <rFont val="Arial"/>
        <family val="2"/>
      </rPr>
      <t>Due in</t>
    </r>
  </si>
  <si>
    <r>
      <rPr>
        <sz val="8.5"/>
        <rFont val="Arial"/>
        <family val="2"/>
      </rPr>
      <t>Total</t>
    </r>
  </si>
  <si>
    <r>
      <rPr>
        <sz val="8.5"/>
        <rFont val="Arial"/>
        <family val="2"/>
      </rPr>
      <t>2034-2038</t>
    </r>
  </si>
  <si>
    <r>
      <rPr>
        <sz val="8.5"/>
        <rFont val="Arial"/>
        <family val="2"/>
      </rPr>
      <t>2039-2043</t>
    </r>
  </si>
  <si>
    <r>
      <rPr>
        <sz val="8.5"/>
        <rFont val="Arial"/>
        <family val="2"/>
      </rPr>
      <t>2044-2048</t>
    </r>
  </si>
  <si>
    <r>
      <rPr>
        <sz val="8.5"/>
        <rFont val="Arial"/>
        <family val="2"/>
      </rPr>
      <t>Totals</t>
    </r>
  </si>
  <si>
    <r>
      <rPr>
        <sz val="10"/>
        <rFont val="Arial"/>
        <family val="2"/>
      </rPr>
      <t>Asset Class</t>
    </r>
  </si>
  <si>
    <r>
      <rPr>
        <sz val="10"/>
        <rFont val="Arial"/>
        <family val="2"/>
      </rPr>
      <t xml:space="preserve">Target
</t>
    </r>
    <r>
      <rPr>
        <sz val="10"/>
        <rFont val="Arial"/>
        <family val="2"/>
      </rPr>
      <t>Allocation</t>
    </r>
  </si>
  <si>
    <r>
      <rPr>
        <sz val="10"/>
        <rFont val="Arial"/>
        <family val="2"/>
      </rPr>
      <t xml:space="preserve">One Year
</t>
    </r>
    <r>
      <rPr>
        <sz val="10"/>
        <rFont val="Arial"/>
        <family val="2"/>
      </rPr>
      <t>Arithmetic</t>
    </r>
  </si>
  <si>
    <r>
      <rPr>
        <sz val="10"/>
        <rFont val="Arial"/>
        <family val="2"/>
      </rPr>
      <t xml:space="preserve">Ten Year
</t>
    </r>
    <r>
      <rPr>
        <sz val="10"/>
        <rFont val="Arial"/>
        <family val="2"/>
      </rPr>
      <t>Geometric</t>
    </r>
  </si>
  <si>
    <r>
      <rPr>
        <sz val="10"/>
        <rFont val="Arial"/>
        <family val="2"/>
      </rPr>
      <t>Equities</t>
    </r>
  </si>
  <si>
    <r>
      <rPr>
        <sz val="10"/>
        <rFont val="Arial"/>
        <family val="2"/>
      </rPr>
      <t>International equities</t>
    </r>
  </si>
  <si>
    <r>
      <rPr>
        <sz val="10"/>
        <rFont val="Arial"/>
        <family val="2"/>
      </rPr>
      <t>Fixed income</t>
    </r>
  </si>
  <si>
    <r>
      <rPr>
        <sz val="10"/>
        <rFont val="Arial"/>
        <family val="2"/>
      </rPr>
      <t>Real estate</t>
    </r>
  </si>
  <si>
    <r>
      <rPr>
        <sz val="10"/>
        <rFont val="Arial"/>
        <family val="2"/>
      </rPr>
      <t xml:space="preserve">Alternatives
</t>
    </r>
    <r>
      <rPr>
        <sz val="10"/>
        <rFont val="Arial"/>
        <family val="2"/>
      </rPr>
      <t>Private equity</t>
    </r>
  </si>
  <si>
    <r>
      <rPr>
        <sz val="10"/>
        <rFont val="Arial"/>
        <family val="2"/>
      </rPr>
      <t>Hedge funds</t>
    </r>
  </si>
  <si>
    <r>
      <rPr>
        <sz val="10"/>
        <rFont val="Arial"/>
        <family val="2"/>
      </rPr>
      <t>Commodities</t>
    </r>
  </si>
  <si>
    <r>
      <rPr>
        <sz val="10"/>
        <rFont val="Arial"/>
        <family val="2"/>
      </rPr>
      <t>Cash equivalents</t>
    </r>
  </si>
  <si>
    <r>
      <rPr>
        <u/>
        <sz val="11"/>
        <rFont val="Arial"/>
        <family val="2"/>
      </rPr>
      <t>Discount rate</t>
    </r>
  </si>
  <si>
    <r>
      <rPr>
        <sz val="10"/>
        <rFont val="Arial"/>
        <family val="2"/>
      </rPr>
      <t>1% Decrease</t>
    </r>
  </si>
  <si>
    <r>
      <rPr>
        <sz val="10"/>
        <rFont val="Arial"/>
        <family val="2"/>
      </rPr>
      <t xml:space="preserve">Current
</t>
    </r>
    <r>
      <rPr>
        <sz val="10"/>
        <rFont val="Arial"/>
        <family val="2"/>
      </rPr>
      <t>Discount Rate</t>
    </r>
  </si>
  <si>
    <r>
      <rPr>
        <sz val="10"/>
        <rFont val="Arial"/>
        <family val="2"/>
      </rPr>
      <t>1% Increase</t>
    </r>
  </si>
  <si>
    <r>
      <rPr>
        <i/>
        <sz val="10"/>
        <rFont val="Arial"/>
        <family val="2"/>
      </rPr>
      <t xml:space="preserve">Regular:
</t>
    </r>
    <r>
      <rPr>
        <sz val="10"/>
        <rFont val="Arial"/>
        <family val="2"/>
      </rPr>
      <t>Total pension liability</t>
    </r>
  </si>
  <si>
    <r>
      <rPr>
        <sz val="10"/>
        <rFont val="Arial"/>
        <family val="2"/>
      </rPr>
      <t>Plan fiduciary net position</t>
    </r>
  </si>
  <si>
    <r>
      <rPr>
        <sz val="10"/>
        <rFont val="Arial"/>
        <family val="2"/>
      </rPr>
      <t>Net pension liability/(asset)</t>
    </r>
  </si>
  <si>
    <r>
      <rPr>
        <i/>
        <sz val="10"/>
        <rFont val="Arial"/>
        <family val="2"/>
      </rPr>
      <t xml:space="preserve">SLEP:
</t>
    </r>
    <r>
      <rPr>
        <sz val="10"/>
        <rFont val="Arial"/>
        <family val="2"/>
      </rPr>
      <t>Total pension liability</t>
    </r>
  </si>
  <si>
    <r>
      <rPr>
        <i/>
        <sz val="10"/>
        <rFont val="Arial"/>
        <family val="2"/>
      </rPr>
      <t xml:space="preserve">ECO:
</t>
    </r>
    <r>
      <rPr>
        <sz val="10"/>
        <rFont val="Arial"/>
        <family val="2"/>
      </rPr>
      <t>Total pension liability</t>
    </r>
  </si>
  <si>
    <r>
      <rPr>
        <sz val="8.5"/>
        <rFont val="Arial"/>
        <family val="2"/>
      </rPr>
      <t xml:space="preserve">Total Pension
</t>
    </r>
    <r>
      <rPr>
        <sz val="8.5"/>
        <rFont val="Arial"/>
        <family val="2"/>
      </rPr>
      <t>Liability</t>
    </r>
  </si>
  <si>
    <r>
      <rPr>
        <sz val="8.5"/>
        <rFont val="Arial"/>
        <family val="2"/>
      </rPr>
      <t xml:space="preserve">Plan Fiduciary
</t>
    </r>
    <r>
      <rPr>
        <sz val="8.5"/>
        <rFont val="Arial"/>
        <family val="2"/>
      </rPr>
      <t>Net Position</t>
    </r>
  </si>
  <si>
    <r>
      <rPr>
        <sz val="8.5"/>
        <rFont val="Arial"/>
        <family val="2"/>
      </rPr>
      <t xml:space="preserve">Net Pension
</t>
    </r>
    <r>
      <rPr>
        <sz val="8.5"/>
        <rFont val="Arial"/>
        <family val="2"/>
      </rPr>
      <t>Liability/(Asset)</t>
    </r>
  </si>
  <si>
    <r>
      <rPr>
        <sz val="8.5"/>
        <rFont val="Arial"/>
        <family val="2"/>
      </rPr>
      <t>(a)</t>
    </r>
  </si>
  <si>
    <r>
      <rPr>
        <sz val="8.5"/>
        <rFont val="Arial"/>
        <family val="2"/>
      </rPr>
      <t>(b)</t>
    </r>
  </si>
  <si>
    <r>
      <rPr>
        <sz val="8.5"/>
        <rFont val="Arial"/>
        <family val="2"/>
      </rPr>
      <t>(a) – (b)</t>
    </r>
  </si>
  <si>
    <r>
      <rPr>
        <i/>
        <sz val="8.5"/>
        <rFont val="Arial"/>
        <family val="2"/>
      </rPr>
      <t>Regular:</t>
    </r>
  </si>
  <si>
    <r>
      <rPr>
        <sz val="8.5"/>
        <rFont val="Arial"/>
        <family val="2"/>
      </rPr>
      <t>Balances at December 31, 2016</t>
    </r>
  </si>
  <si>
    <r>
      <rPr>
        <sz val="8.5"/>
        <rFont val="Arial"/>
        <family val="2"/>
      </rPr>
      <t>Service cost</t>
    </r>
  </si>
  <si>
    <r>
      <rPr>
        <sz val="8.5"/>
        <rFont val="Arial"/>
        <family val="2"/>
      </rPr>
      <t>Interest on total pension liability</t>
    </r>
  </si>
  <si>
    <r>
      <rPr>
        <sz val="8.5"/>
        <rFont val="Arial"/>
        <family val="2"/>
      </rPr>
      <t>Differences between expected and actual experience of the total pension liability</t>
    </r>
  </si>
  <si>
    <r>
      <rPr>
        <sz val="8.5"/>
        <rFont val="Arial"/>
        <family val="2"/>
      </rPr>
      <t>Change of assumptions</t>
    </r>
  </si>
  <si>
    <r>
      <rPr>
        <sz val="8.5"/>
        <rFont val="Arial"/>
        <family val="2"/>
      </rPr>
      <t>Benefit payments, including refunds of employee contributions</t>
    </r>
  </si>
  <si>
    <r>
      <rPr>
        <sz val="8.5"/>
        <rFont val="Arial"/>
        <family val="2"/>
      </rPr>
      <t>Contributions – employer</t>
    </r>
  </si>
  <si>
    <r>
      <rPr>
        <sz val="8.5"/>
        <rFont val="Arial"/>
        <family val="2"/>
      </rPr>
      <t>Contributions – employee</t>
    </r>
  </si>
  <si>
    <r>
      <rPr>
        <sz val="8.5"/>
        <rFont val="Arial"/>
        <family val="2"/>
      </rPr>
      <t>Net investment income</t>
    </r>
  </si>
  <si>
    <r>
      <rPr>
        <sz val="8.5"/>
        <rFont val="Arial"/>
        <family val="2"/>
      </rPr>
      <t>Other (net transfer)</t>
    </r>
  </si>
  <si>
    <r>
      <rPr>
        <sz val="8.5"/>
        <rFont val="Arial"/>
        <family val="2"/>
      </rPr>
      <t>Balances at December 31, 2017</t>
    </r>
  </si>
  <si>
    <r>
      <rPr>
        <i/>
        <sz val="8.5"/>
        <rFont val="Arial"/>
        <family val="2"/>
      </rPr>
      <t>SLEP:</t>
    </r>
  </si>
  <si>
    <r>
      <rPr>
        <i/>
        <sz val="8.5"/>
        <rFont val="Arial"/>
        <family val="2"/>
      </rPr>
      <t>ECO:</t>
    </r>
  </si>
  <si>
    <r>
      <rPr>
        <sz val="9"/>
        <rFont val="Arial"/>
        <family val="2"/>
      </rPr>
      <t xml:space="preserve">Deferred
</t>
    </r>
    <r>
      <rPr>
        <sz val="9"/>
        <rFont val="Arial"/>
        <family val="2"/>
      </rPr>
      <t>Outflows of Resources</t>
    </r>
  </si>
  <si>
    <r>
      <rPr>
        <sz val="9"/>
        <rFont val="Arial"/>
        <family val="2"/>
      </rPr>
      <t xml:space="preserve">Deferred
</t>
    </r>
    <r>
      <rPr>
        <sz val="9"/>
        <rFont val="Arial"/>
        <family val="2"/>
      </rPr>
      <t>Inflows of Resources</t>
    </r>
  </si>
  <si>
    <r>
      <rPr>
        <i/>
        <sz val="9"/>
        <rFont val="Arial"/>
        <family val="2"/>
      </rPr>
      <t xml:space="preserve">Regular:
</t>
    </r>
    <r>
      <rPr>
        <sz val="9"/>
        <rFont val="Arial"/>
        <family val="2"/>
      </rPr>
      <t>Difference between expected and actual experience</t>
    </r>
  </si>
  <si>
    <r>
      <rPr>
        <sz val="9"/>
        <rFont val="Arial"/>
        <family val="2"/>
      </rPr>
      <t>Assumption changes</t>
    </r>
  </si>
  <si>
    <r>
      <rPr>
        <sz val="9"/>
        <rFont val="Arial"/>
        <family val="2"/>
      </rPr>
      <t>Net difference between projected and actual earnings on pension plan investments</t>
    </r>
  </si>
  <si>
    <r>
      <rPr>
        <sz val="9"/>
        <rFont val="Arial"/>
        <family val="2"/>
      </rPr>
      <t>Contributions Subsequent to the Measurement Date</t>
    </r>
  </si>
  <si>
    <r>
      <rPr>
        <i/>
        <sz val="9"/>
        <rFont val="Arial"/>
        <family val="2"/>
      </rPr>
      <t xml:space="preserve">SLEP:
</t>
    </r>
    <r>
      <rPr>
        <sz val="9"/>
        <rFont val="Arial"/>
        <family val="2"/>
      </rPr>
      <t>Difference between expected and actual experience</t>
    </r>
  </si>
  <si>
    <r>
      <rPr>
        <i/>
        <sz val="9"/>
        <rFont val="Arial"/>
        <family val="2"/>
      </rPr>
      <t xml:space="preserve">ECO:
</t>
    </r>
    <r>
      <rPr>
        <sz val="9"/>
        <rFont val="Arial"/>
        <family val="2"/>
      </rPr>
      <t>Difference between expected and actual experience</t>
    </r>
  </si>
  <si>
    <r>
      <rPr>
        <sz val="9"/>
        <rFont val="Arial"/>
        <family val="2"/>
      </rPr>
      <t>$                      -</t>
    </r>
  </si>
  <si>
    <r>
      <rPr>
        <sz val="9"/>
        <rFont val="Arial"/>
        <family val="2"/>
      </rPr>
      <t>Year Ending December 31,</t>
    </r>
  </si>
  <si>
    <r>
      <rPr>
        <sz val="9"/>
        <rFont val="Arial"/>
        <family val="2"/>
      </rPr>
      <t>Regular Plan</t>
    </r>
  </si>
  <si>
    <r>
      <rPr>
        <sz val="9"/>
        <rFont val="Arial"/>
        <family val="2"/>
      </rPr>
      <t>SLEP</t>
    </r>
  </si>
  <si>
    <r>
      <rPr>
        <sz val="9"/>
        <rFont val="Arial"/>
        <family val="2"/>
      </rPr>
      <t>ECO</t>
    </r>
  </si>
  <si>
    <r>
      <rPr>
        <sz val="9"/>
        <rFont val="Arial"/>
        <family val="2"/>
      </rPr>
      <t>Thereafter</t>
    </r>
  </si>
  <si>
    <r>
      <rPr>
        <sz val="10"/>
        <color rgb="FF202020"/>
        <rFont val="Arial"/>
        <family val="2"/>
      </rPr>
      <t>Rate of Return</t>
    </r>
  </si>
  <si>
    <r>
      <rPr>
        <sz val="10"/>
        <color rgb="FF202020"/>
        <rFont val="Arial"/>
        <family val="2"/>
      </rPr>
      <t>US Equity</t>
    </r>
  </si>
  <si>
    <r>
      <rPr>
        <sz val="10"/>
        <color rgb="FF202020"/>
        <rFont val="Arial"/>
        <family val="2"/>
      </rPr>
      <t>US Core Fixed Income</t>
    </r>
  </si>
  <si>
    <r>
      <rPr>
        <sz val="10"/>
        <color rgb="FF202020"/>
        <rFont val="Arial"/>
        <family val="2"/>
      </rPr>
      <t>Expected Return</t>
    </r>
  </si>
  <si>
    <r>
      <rPr>
        <sz val="10"/>
        <rFont val="Arial"/>
        <family val="2"/>
      </rPr>
      <t>Range of Expected Returns</t>
    </r>
  </si>
  <si>
    <r>
      <rPr>
        <sz val="10"/>
        <rFont val="Arial"/>
        <family val="2"/>
      </rPr>
      <t>4.82% - 6.10%</t>
    </r>
  </si>
  <si>
    <r>
      <rPr>
        <u/>
        <sz val="11"/>
        <rFont val="Arial"/>
        <family val="2"/>
      </rPr>
      <t>Changes in the Net OPEB Liability</t>
    </r>
  </si>
  <si>
    <r>
      <rPr>
        <sz val="10"/>
        <color rgb="FF202020"/>
        <rFont val="Arial"/>
        <family val="2"/>
      </rPr>
      <t>Increase (Decrease)</t>
    </r>
  </si>
  <si>
    <r>
      <rPr>
        <sz val="10"/>
        <color rgb="FF202020"/>
        <rFont val="Arial"/>
        <family val="2"/>
      </rPr>
      <t>Plan</t>
    </r>
  </si>
  <si>
    <r>
      <rPr>
        <sz val="10"/>
        <color rgb="FF202020"/>
        <rFont val="Arial"/>
        <family val="2"/>
      </rPr>
      <t>Total OPEB</t>
    </r>
  </si>
  <si>
    <r>
      <rPr>
        <sz val="10"/>
        <color rgb="FF202020"/>
        <rFont val="Arial"/>
        <family val="2"/>
      </rPr>
      <t>Fiduciary</t>
    </r>
  </si>
  <si>
    <r>
      <rPr>
        <sz val="10"/>
        <color rgb="FF202020"/>
        <rFont val="Arial"/>
        <family val="2"/>
      </rPr>
      <t>Net OPEB</t>
    </r>
  </si>
  <si>
    <r>
      <rPr>
        <sz val="10"/>
        <color rgb="FF202020"/>
        <rFont val="Arial"/>
        <family val="2"/>
      </rPr>
      <t>Liability</t>
    </r>
  </si>
  <si>
    <r>
      <rPr>
        <sz val="10"/>
        <color rgb="FF202020"/>
        <rFont val="Arial"/>
        <family val="2"/>
      </rPr>
      <t>Net Position</t>
    </r>
  </si>
  <si>
    <r>
      <rPr>
        <sz val="10"/>
        <color rgb="FF202020"/>
        <rFont val="Arial"/>
        <family val="2"/>
      </rPr>
      <t>(a)</t>
    </r>
  </si>
  <si>
    <r>
      <rPr>
        <sz val="10"/>
        <color rgb="FF202020"/>
        <rFont val="Arial"/>
        <family val="2"/>
      </rPr>
      <t>(b)</t>
    </r>
  </si>
  <si>
    <r>
      <rPr>
        <sz val="10"/>
        <color rgb="FF202020"/>
        <rFont val="Arial"/>
        <family val="2"/>
      </rPr>
      <t>(a)-(b)</t>
    </r>
  </si>
  <si>
    <r>
      <rPr>
        <sz val="10"/>
        <color rgb="FF202020"/>
        <rFont val="Arial"/>
        <family val="2"/>
      </rPr>
      <t>Balances at 11/30/2017</t>
    </r>
  </si>
  <si>
    <r>
      <rPr>
        <sz val="10"/>
        <color rgb="FF202020"/>
        <rFont val="Arial"/>
        <family val="2"/>
      </rPr>
      <t>Changes for the year:</t>
    </r>
  </si>
  <si>
    <r>
      <rPr>
        <sz val="10"/>
        <color rgb="FF202020"/>
        <rFont val="Arial"/>
        <family val="2"/>
      </rPr>
      <t>Service cost</t>
    </r>
  </si>
  <si>
    <r>
      <rPr>
        <sz val="10"/>
        <color rgb="FF202020"/>
        <rFont val="Arial"/>
        <family val="2"/>
      </rPr>
      <t>-</t>
    </r>
  </si>
  <si>
    <r>
      <rPr>
        <sz val="10"/>
        <color rgb="FF202020"/>
        <rFont val="Arial"/>
        <family val="2"/>
      </rPr>
      <t>Interest on the total OPEB liability</t>
    </r>
  </si>
  <si>
    <r>
      <rPr>
        <sz val="10"/>
        <color rgb="FF202020"/>
        <rFont val="Arial"/>
        <family val="2"/>
      </rPr>
      <t>Changes in assumptions</t>
    </r>
  </si>
  <si>
    <r>
      <rPr>
        <sz val="10"/>
        <color rgb="FF202020"/>
        <rFont val="Arial"/>
        <family val="2"/>
      </rPr>
      <t>Contributions from the employer</t>
    </r>
  </si>
  <si>
    <r>
      <rPr>
        <sz val="10"/>
        <color rgb="FF202020"/>
        <rFont val="Arial"/>
        <family val="2"/>
      </rPr>
      <t>Contributions from the employee</t>
    </r>
  </si>
  <si>
    <r>
      <rPr>
        <sz val="10"/>
        <color rgb="FF202020"/>
        <rFont val="Arial"/>
        <family val="2"/>
      </rPr>
      <t>Net investment income</t>
    </r>
  </si>
  <si>
    <r>
      <rPr>
        <sz val="10"/>
        <color rgb="FF202020"/>
        <rFont val="Arial"/>
        <family val="2"/>
      </rPr>
      <t>Benefit payments</t>
    </r>
  </si>
  <si>
    <r>
      <rPr>
        <sz val="10"/>
        <color rgb="FF202020"/>
        <rFont val="Arial"/>
        <family val="2"/>
      </rPr>
      <t>Net changes</t>
    </r>
  </si>
  <si>
    <r>
      <rPr>
        <sz val="10"/>
        <color rgb="FF202020"/>
        <rFont val="Arial"/>
        <family val="2"/>
      </rPr>
      <t>Balances at 11/30/2018</t>
    </r>
  </si>
  <si>
    <r>
      <rPr>
        <sz val="10.5"/>
        <color rgb="FF202020"/>
        <rFont val="Arial"/>
        <family val="2"/>
      </rPr>
      <t xml:space="preserve">Deferred Outflows
</t>
    </r>
    <r>
      <rPr>
        <sz val="10.5"/>
        <color rgb="FF202020"/>
        <rFont val="Arial"/>
        <family val="2"/>
      </rPr>
      <t>of Resources</t>
    </r>
  </si>
  <si>
    <r>
      <rPr>
        <sz val="10.5"/>
        <color rgb="FF202020"/>
        <rFont val="Arial"/>
        <family val="2"/>
      </rPr>
      <t xml:space="preserve">Deferred Inflows
</t>
    </r>
    <r>
      <rPr>
        <sz val="10.5"/>
        <color rgb="FF202020"/>
        <rFont val="Arial"/>
        <family val="2"/>
      </rPr>
      <t>of Resources</t>
    </r>
  </si>
  <si>
    <r>
      <rPr>
        <sz val="10.5"/>
        <color rgb="FF202020"/>
        <rFont val="Arial"/>
        <family val="2"/>
      </rPr>
      <t xml:space="preserve">Differences between expected and actual
</t>
    </r>
    <r>
      <rPr>
        <sz val="10.5"/>
        <color rgb="FF202020"/>
        <rFont val="Arial"/>
        <family val="2"/>
      </rPr>
      <t>experience</t>
    </r>
  </si>
  <si>
    <r>
      <rPr>
        <sz val="10.5"/>
        <color rgb="FF202020"/>
        <rFont val="Arial"/>
        <family val="2"/>
      </rPr>
      <t>$                  -</t>
    </r>
  </si>
  <si>
    <r>
      <rPr>
        <sz val="10.5"/>
        <color rgb="FF202020"/>
        <rFont val="Arial"/>
        <family val="2"/>
      </rPr>
      <t xml:space="preserve">Changes of assumptions
</t>
    </r>
    <r>
      <rPr>
        <sz val="10.5"/>
        <color rgb="FF202020"/>
        <rFont val="Arial"/>
        <family val="2"/>
      </rPr>
      <t>Net difference between projected and actual earnings on OPEB plan investments</t>
    </r>
  </si>
  <si>
    <r>
      <rPr>
        <sz val="10.5"/>
        <color rgb="FF202020"/>
        <rFont val="Arial"/>
        <family val="2"/>
      </rPr>
      <t xml:space="preserve">-
</t>
    </r>
    <r>
      <rPr>
        <sz val="10.5"/>
        <color rgb="FF202020"/>
        <rFont val="Arial"/>
        <family val="2"/>
      </rPr>
      <t>-</t>
    </r>
  </si>
  <si>
    <r>
      <rPr>
        <sz val="10.5"/>
        <color rgb="FF202020"/>
        <rFont val="Arial"/>
        <family val="2"/>
      </rPr>
      <t xml:space="preserve">4,315,729
</t>
    </r>
    <r>
      <rPr>
        <sz val="10.5"/>
        <color rgb="FF202020"/>
        <rFont val="Arial"/>
        <family val="2"/>
      </rPr>
      <t>186,269</t>
    </r>
  </si>
  <si>
    <r>
      <rPr>
        <sz val="10.5"/>
        <color rgb="FF202020"/>
        <rFont val="Arial"/>
        <family val="2"/>
      </rPr>
      <t>Total</t>
    </r>
  </si>
  <si>
    <r>
      <rPr>
        <sz val="10.5"/>
        <rFont val="Arial"/>
        <family val="2"/>
      </rPr>
      <t>Year Ended November 30:</t>
    </r>
  </si>
  <si>
    <r>
      <rPr>
        <sz val="10.5"/>
        <rFont val="Arial"/>
        <family val="2"/>
      </rPr>
      <t>Thereafter</t>
    </r>
  </si>
  <si>
    <r>
      <rPr>
        <sz val="10.5"/>
        <rFont val="Arial"/>
        <family val="2"/>
      </rPr>
      <t>Total</t>
    </r>
  </si>
  <si>
    <r>
      <rPr>
        <sz val="10.5"/>
        <rFont val="Arial"/>
        <family val="2"/>
      </rPr>
      <t xml:space="preserve">Liability
</t>
    </r>
    <r>
      <rPr>
        <sz val="10.5"/>
        <rFont val="Arial"/>
        <family val="2"/>
      </rPr>
      <t>at Beginning of Year</t>
    </r>
  </si>
  <si>
    <r>
      <rPr>
        <sz val="10.5"/>
        <rFont val="Arial"/>
        <family val="2"/>
      </rPr>
      <t xml:space="preserve">Provisions for
</t>
    </r>
    <r>
      <rPr>
        <sz val="10.5"/>
        <rFont val="Arial"/>
        <family val="2"/>
      </rPr>
      <t>Claims and Premiums</t>
    </r>
  </si>
  <si>
    <r>
      <rPr>
        <sz val="10.5"/>
        <rFont val="Arial"/>
        <family val="2"/>
      </rPr>
      <t xml:space="preserve">Payments Made for Claims
</t>
    </r>
    <r>
      <rPr>
        <sz val="10.5"/>
        <rFont val="Arial"/>
        <family val="2"/>
      </rPr>
      <t>and Premiums</t>
    </r>
  </si>
  <si>
    <r>
      <rPr>
        <sz val="10.5"/>
        <rFont val="Arial"/>
        <family val="2"/>
      </rPr>
      <t>Liability at End of Year</t>
    </r>
  </si>
  <si>
    <r>
      <rPr>
        <sz val="10.5"/>
        <rFont val="Arial"/>
        <family val="2"/>
      </rPr>
      <t>Year Ended November 30, 2018</t>
    </r>
  </si>
  <si>
    <r>
      <rPr>
        <sz val="10.5"/>
        <rFont val="Arial"/>
        <family val="2"/>
      </rPr>
      <t>Reserve for Health Insurance</t>
    </r>
  </si>
  <si>
    <r>
      <rPr>
        <sz val="10.5"/>
        <rFont val="Arial"/>
        <family val="2"/>
      </rPr>
      <t>Reserve for Tort Insurance</t>
    </r>
  </si>
  <si>
    <r>
      <rPr>
        <sz val="10.5"/>
        <rFont val="Arial"/>
        <family val="2"/>
      </rPr>
      <t>Reserve for Worker's Compensation</t>
    </r>
  </si>
  <si>
    <r>
      <rPr>
        <u/>
        <sz val="10.5"/>
        <rFont val="Arial"/>
        <family val="2"/>
      </rPr>
      <t>  $      12,298,691   $      38,171,905   $       38,022,030   $      12,448,566 </t>
    </r>
  </si>
  <si>
    <r>
      <rPr>
        <sz val="10.5"/>
        <rFont val="Arial"/>
        <family val="2"/>
      </rPr>
      <t>Year Ended November 30, 2017</t>
    </r>
  </si>
  <si>
    <r>
      <rPr>
        <sz val="10.5"/>
        <rFont val="Arial"/>
        <family val="2"/>
      </rPr>
      <t>Fiscal Years Ending November 30,</t>
    </r>
  </si>
  <si>
    <r>
      <rPr>
        <sz val="10.5"/>
        <rFont val="Arial"/>
        <family val="2"/>
      </rPr>
      <t>Amount</t>
    </r>
  </si>
  <si>
    <r>
      <rPr>
        <sz val="10.5"/>
        <rFont val="Arial"/>
        <family val="2"/>
      </rPr>
      <t>2024-2028</t>
    </r>
  </si>
  <si>
    <r>
      <rPr>
        <sz val="10.5"/>
        <rFont val="Arial"/>
        <family val="2"/>
      </rPr>
      <t>Totals</t>
    </r>
  </si>
  <si>
    <r>
      <rPr>
        <sz val="9.5"/>
        <rFont val="Arial"/>
        <family val="2"/>
      </rPr>
      <t>Inventory</t>
    </r>
  </si>
  <si>
    <r>
      <rPr>
        <sz val="9.5"/>
        <rFont val="Arial"/>
        <family val="2"/>
      </rPr>
      <t>Total Major Funds</t>
    </r>
  </si>
  <si>
    <r>
      <rPr>
        <sz val="9.5"/>
        <rFont val="Arial"/>
        <family val="2"/>
      </rPr>
      <t xml:space="preserve">Other Non-major Governmental Funds
</t>
    </r>
    <r>
      <rPr>
        <sz val="9.5"/>
        <rFont val="Arial"/>
        <family val="2"/>
      </rPr>
      <t>Prepaid items</t>
    </r>
  </si>
  <si>
    <r>
      <rPr>
        <sz val="9.5"/>
        <rFont val="Arial"/>
        <family val="2"/>
      </rPr>
      <t>Total Nonspendable</t>
    </r>
  </si>
  <si>
    <r>
      <rPr>
        <b/>
        <sz val="9.5"/>
        <rFont val="Arial"/>
        <family val="2"/>
      </rPr>
      <t>Restricted</t>
    </r>
  </si>
  <si>
    <r>
      <rPr>
        <sz val="9.5"/>
        <rFont val="Arial"/>
        <family val="2"/>
      </rPr>
      <t>Social security</t>
    </r>
  </si>
  <si>
    <r>
      <rPr>
        <sz val="9.5"/>
        <rFont val="Arial"/>
        <family val="2"/>
      </rPr>
      <t>IMRF</t>
    </r>
  </si>
  <si>
    <r>
      <rPr>
        <sz val="9.5"/>
        <rFont val="Arial"/>
        <family val="2"/>
      </rPr>
      <t>Insurance premiums/liability claims</t>
    </r>
  </si>
  <si>
    <r>
      <rPr>
        <sz val="9.5"/>
        <rFont val="Arial"/>
        <family val="2"/>
      </rPr>
      <t>Unemployment/Worker's compensation claims</t>
    </r>
  </si>
  <si>
    <r>
      <rPr>
        <sz val="9.5"/>
        <rFont val="Arial"/>
        <family val="2"/>
      </rPr>
      <t>Grant/Contractual agreements</t>
    </r>
  </si>
  <si>
    <r>
      <rPr>
        <sz val="9.5"/>
        <rFont val="Arial"/>
        <family val="2"/>
      </rPr>
      <t>Other Non-major Governmental Funds</t>
    </r>
  </si>
  <si>
    <r>
      <rPr>
        <sz val="9.5"/>
        <rFont val="Arial"/>
        <family val="2"/>
      </rPr>
      <t>Federal/State statutes and enabling legislation</t>
    </r>
  </si>
  <si>
    <r>
      <rPr>
        <sz val="9.5"/>
        <rFont val="Arial"/>
        <family val="2"/>
      </rPr>
      <t>Improving/maintaining county roads</t>
    </r>
  </si>
  <si>
    <r>
      <rPr>
        <sz val="9.5"/>
        <rFont val="Arial"/>
        <family val="2"/>
      </rPr>
      <t>Sunny Hill sanitarium</t>
    </r>
  </si>
  <si>
    <r>
      <rPr>
        <sz val="9.5"/>
        <rFont val="Arial"/>
        <family val="2"/>
      </rPr>
      <t>Prosecutions</t>
    </r>
  </si>
  <si>
    <r>
      <rPr>
        <sz val="9.5"/>
        <rFont val="Arial"/>
        <family val="2"/>
      </rPr>
      <t>Public building commission</t>
    </r>
  </si>
  <si>
    <r>
      <rPr>
        <sz val="9.5"/>
        <rFont val="Arial"/>
        <family val="2"/>
      </rPr>
      <t>Debt service</t>
    </r>
  </si>
  <si>
    <r>
      <rPr>
        <sz val="9.5"/>
        <rFont val="Arial"/>
        <family val="2"/>
      </rPr>
      <t>Total Other Non-major Governmental Funds</t>
    </r>
  </si>
  <si>
    <r>
      <rPr>
        <sz val="9.5"/>
        <rFont val="Arial"/>
        <family val="2"/>
      </rPr>
      <t>Total Restricted</t>
    </r>
  </si>
  <si>
    <r>
      <rPr>
        <sz val="9"/>
        <rFont val="Arial"/>
        <family val="2"/>
      </rPr>
      <t>Social security</t>
    </r>
  </si>
  <si>
    <r>
      <rPr>
        <sz val="9"/>
        <rFont val="Arial"/>
        <family val="2"/>
      </rPr>
      <t>IMRF</t>
    </r>
  </si>
  <si>
    <r>
      <rPr>
        <sz val="9"/>
        <rFont val="Arial"/>
        <family val="2"/>
      </rPr>
      <t>Insurance premiums/liability claims</t>
    </r>
  </si>
  <si>
    <r>
      <rPr>
        <sz val="9"/>
        <rFont val="Arial"/>
        <family val="2"/>
      </rPr>
      <t>Unemployment/Worker's compensation claims</t>
    </r>
  </si>
  <si>
    <r>
      <rPr>
        <sz val="9"/>
        <rFont val="Arial"/>
        <family val="2"/>
      </rPr>
      <t>Construction of county buildings</t>
    </r>
  </si>
  <si>
    <r>
      <rPr>
        <sz val="9"/>
        <rFont val="Arial"/>
        <family val="2"/>
      </rPr>
      <t>Total Major Funds</t>
    </r>
  </si>
  <si>
    <r>
      <rPr>
        <sz val="9"/>
        <rFont val="Arial"/>
        <family val="2"/>
      </rPr>
      <t>Other Non-major Governmental Funds</t>
    </r>
  </si>
  <si>
    <r>
      <rPr>
        <sz val="9"/>
        <rFont val="Arial"/>
        <family val="2"/>
      </rPr>
      <t>Sunny Hill sanitarium</t>
    </r>
  </si>
  <si>
    <r>
      <rPr>
        <sz val="9"/>
        <rFont val="Arial"/>
        <family val="2"/>
      </rPr>
      <t>Animal control</t>
    </r>
  </si>
  <si>
    <r>
      <rPr>
        <sz val="9"/>
        <rFont val="Arial"/>
        <family val="2"/>
      </rPr>
      <t>Dispatch center</t>
    </r>
  </si>
  <si>
    <r>
      <rPr>
        <sz val="9"/>
        <rFont val="Arial"/>
        <family val="2"/>
      </rPr>
      <t>GIS</t>
    </r>
  </si>
  <si>
    <r>
      <rPr>
        <sz val="9"/>
        <rFont val="Arial"/>
        <family val="2"/>
      </rPr>
      <t>Improving/maintaining county roads</t>
    </r>
  </si>
  <si>
    <r>
      <rPr>
        <sz val="9"/>
        <rFont val="Arial"/>
        <family val="2"/>
      </rPr>
      <t>Improving/maintaining township roads</t>
    </r>
  </si>
  <si>
    <r>
      <rPr>
        <sz val="9"/>
        <rFont val="Arial"/>
        <family val="2"/>
      </rPr>
      <t>Improving/maintaining bridges &amp;  other highway structures</t>
    </r>
  </si>
  <si>
    <r>
      <rPr>
        <sz val="9"/>
        <rFont val="Arial"/>
        <family val="2"/>
      </rPr>
      <t>Operating alimony and child support division</t>
    </r>
  </si>
  <si>
    <r>
      <rPr>
        <sz val="9"/>
        <rFont val="Arial"/>
        <family val="2"/>
      </rPr>
      <t>Circuit clerk operations</t>
    </r>
  </si>
  <si>
    <r>
      <rPr>
        <sz val="9"/>
        <rFont val="Arial"/>
        <family val="2"/>
      </rPr>
      <t>Electronic citations</t>
    </r>
  </si>
  <si>
    <r>
      <rPr>
        <sz val="9"/>
        <rFont val="Arial"/>
        <family val="2"/>
      </rPr>
      <t>Prosecutions</t>
    </r>
  </si>
  <si>
    <r>
      <rPr>
        <sz val="9"/>
        <rFont val="Arial"/>
        <family val="2"/>
      </rPr>
      <t>Law library operations</t>
    </r>
  </si>
  <si>
    <r>
      <rPr>
        <sz val="9"/>
        <rFont val="Arial"/>
        <family val="2"/>
      </rPr>
      <t>Probation services</t>
    </r>
  </si>
  <si>
    <r>
      <rPr>
        <sz val="9"/>
        <rFont val="Arial"/>
        <family val="2"/>
      </rPr>
      <t>Child exchange center</t>
    </r>
  </si>
  <si>
    <r>
      <rPr>
        <sz val="9"/>
        <rFont val="Arial"/>
        <family val="2"/>
      </rPr>
      <t>Juvenile drug court</t>
    </r>
  </si>
  <si>
    <r>
      <rPr>
        <sz val="9"/>
        <rFont val="Arial"/>
        <family val="2"/>
      </rPr>
      <t>Sheriff salaries</t>
    </r>
  </si>
  <si>
    <r>
      <rPr>
        <sz val="9"/>
        <rFont val="Arial"/>
        <family val="2"/>
      </rPr>
      <t>Sheriff commissary</t>
    </r>
  </si>
  <si>
    <r>
      <rPr>
        <sz val="9"/>
        <rFont val="Arial"/>
        <family val="2"/>
      </rPr>
      <t>Arrestee's medical costs</t>
    </r>
  </si>
  <si>
    <r>
      <rPr>
        <sz val="9"/>
        <rFont val="Arial"/>
        <family val="2"/>
      </rPr>
      <t>Traffic control</t>
    </r>
  </si>
  <si>
    <r>
      <rPr>
        <sz val="9"/>
        <rFont val="Arial"/>
        <family val="2"/>
      </rPr>
      <t>Foreclosure mediation</t>
    </r>
  </si>
  <si>
    <r>
      <rPr>
        <sz val="9"/>
        <rFont val="Arial"/>
        <family val="2"/>
      </rPr>
      <t>Public building commission</t>
    </r>
  </si>
  <si>
    <r>
      <rPr>
        <sz val="9"/>
        <rFont val="Arial"/>
        <family val="2"/>
      </rPr>
      <t>Maintaining/operating court house parking</t>
    </r>
  </si>
  <si>
    <r>
      <rPr>
        <sz val="9"/>
        <rFont val="Arial"/>
        <family val="2"/>
      </rPr>
      <t>Veteran's assistance</t>
    </r>
  </si>
  <si>
    <r>
      <rPr>
        <sz val="9"/>
        <rFont val="Arial"/>
        <family val="2"/>
      </rPr>
      <t>911 emergency telephone system</t>
    </r>
  </si>
  <si>
    <r>
      <rPr>
        <sz val="9"/>
        <rFont val="Arial"/>
        <family val="2"/>
      </rPr>
      <t>Solid waste management</t>
    </r>
  </si>
  <si>
    <r>
      <rPr>
        <sz val="9"/>
        <rFont val="Arial"/>
        <family val="2"/>
      </rPr>
      <t>Automating departments</t>
    </r>
  </si>
  <si>
    <r>
      <rPr>
        <sz val="9"/>
        <rFont val="Arial"/>
        <family val="2"/>
      </rPr>
      <t>Document storage system</t>
    </r>
  </si>
  <si>
    <r>
      <rPr>
        <sz val="9"/>
        <rFont val="Arial"/>
        <family val="2"/>
      </rPr>
      <t>Capital outlays</t>
    </r>
  </si>
  <si>
    <r>
      <rPr>
        <sz val="9"/>
        <rFont val="Arial"/>
        <family val="2"/>
      </rPr>
      <t>Total Other Non-major Governmental Funds</t>
    </r>
  </si>
  <si>
    <r>
      <rPr>
        <sz val="9"/>
        <rFont val="Arial"/>
        <family val="2"/>
      </rPr>
      <t>Total Committed</t>
    </r>
  </si>
  <si>
    <r>
      <rPr>
        <sz val="9"/>
        <rFont val="Arial"/>
        <family val="2"/>
      </rPr>
      <t>Children's advocacy center</t>
    </r>
  </si>
  <si>
    <r>
      <rPr>
        <sz val="9"/>
        <rFont val="Arial"/>
        <family val="2"/>
      </rPr>
      <t>Total Assigned</t>
    </r>
  </si>
  <si>
    <r>
      <rPr>
        <b/>
        <sz val="9"/>
        <rFont val="Arial"/>
        <family val="2"/>
      </rPr>
      <t>Unassigned (deficit)</t>
    </r>
  </si>
  <si>
    <r>
      <rPr>
        <sz val="9"/>
        <rFont val="Arial"/>
        <family val="2"/>
      </rPr>
      <t>Major Funds</t>
    </r>
  </si>
  <si>
    <r>
      <rPr>
        <sz val="9"/>
        <rFont val="Arial"/>
        <family val="2"/>
      </rPr>
      <t>Total Unassigned (deficit)</t>
    </r>
  </si>
  <si>
    <r>
      <rPr>
        <sz val="9"/>
        <rFont val="Arial"/>
        <family val="2"/>
      </rPr>
      <t>Total Governmental Fund Balances</t>
    </r>
  </si>
  <si>
    <r>
      <rPr>
        <sz val="9.5"/>
        <rFont val="Arial"/>
        <family val="2"/>
      </rPr>
      <t>Prairie View</t>
    </r>
  </si>
  <si>
    <r>
      <rPr>
        <sz val="9.5"/>
        <rFont val="Arial"/>
        <family val="2"/>
      </rPr>
      <t>Laraway</t>
    </r>
  </si>
  <si>
    <r>
      <rPr>
        <sz val="9.5"/>
        <rFont val="Arial"/>
        <family val="2"/>
      </rPr>
      <t>Closure</t>
    </r>
  </si>
  <si>
    <r>
      <rPr>
        <sz val="9.5"/>
        <rFont val="Arial"/>
        <family val="2"/>
      </rPr>
      <t>Post-closure</t>
    </r>
  </si>
  <si>
    <r>
      <rPr>
        <sz val="9.5"/>
        <rFont val="Arial"/>
        <family val="2"/>
      </rPr>
      <t>RCRA Unit Post-closure</t>
    </r>
  </si>
  <si>
    <r>
      <rPr>
        <sz val="9.5"/>
        <rFont val="Arial"/>
        <family val="2"/>
      </rPr>
      <t xml:space="preserve">Gypsum stacks
</t>
    </r>
    <r>
      <rPr>
        <sz val="9.5"/>
        <rFont val="Arial"/>
        <family val="2"/>
      </rPr>
      <t>Closure</t>
    </r>
  </si>
  <si>
    <r>
      <rPr>
        <sz val="10"/>
        <rFont val="Arial"/>
        <family val="2"/>
      </rPr>
      <t xml:space="preserve">Due from Other
</t>
    </r>
    <r>
      <rPr>
        <sz val="10"/>
        <rFont val="Arial"/>
        <family val="2"/>
      </rPr>
      <t>Funds</t>
    </r>
  </si>
  <si>
    <r>
      <rPr>
        <sz val="10"/>
        <rFont val="Arial"/>
        <family val="2"/>
      </rPr>
      <t xml:space="preserve">Due to Other
</t>
    </r>
    <r>
      <rPr>
        <sz val="10"/>
        <rFont val="Arial"/>
        <family val="2"/>
      </rPr>
      <t>Funds</t>
    </r>
  </si>
  <si>
    <r>
      <rPr>
        <sz val="10"/>
        <rFont val="Arial"/>
        <family val="2"/>
      </rPr>
      <t xml:space="preserve">Major governmental funds:
</t>
    </r>
    <r>
      <rPr>
        <sz val="10"/>
        <rFont val="Arial"/>
        <family val="2"/>
      </rPr>
      <t>General Fund</t>
    </r>
  </si>
  <si>
    <r>
      <rPr>
        <sz val="10"/>
        <rFont val="Arial"/>
        <family val="2"/>
      </rPr>
      <t>County Motor Fuel Tax Fund</t>
    </r>
  </si>
  <si>
    <r>
      <rPr>
        <sz val="10"/>
        <rFont val="Arial"/>
        <family val="2"/>
      </rPr>
      <t>Building Will Fund</t>
    </r>
  </si>
  <si>
    <r>
      <rPr>
        <sz val="10"/>
        <rFont val="Arial"/>
        <family val="2"/>
      </rPr>
      <t>Nonmajor governmental funds</t>
    </r>
  </si>
  <si>
    <r>
      <rPr>
        <sz val="10"/>
        <rFont val="Arial"/>
        <family val="2"/>
      </rPr>
      <t>Total interfund balances</t>
    </r>
  </si>
  <si>
    <r>
      <rPr>
        <sz val="9"/>
        <rFont val="Arial"/>
        <family val="2"/>
      </rPr>
      <t xml:space="preserve">Balance Restated
</t>
    </r>
    <r>
      <rPr>
        <sz val="9"/>
        <rFont val="Arial"/>
        <family val="2"/>
      </rPr>
      <t>January 1, 2018</t>
    </r>
  </si>
  <si>
    <r>
      <rPr>
        <sz val="9"/>
        <rFont val="Arial"/>
        <family val="2"/>
      </rPr>
      <t>Additions</t>
    </r>
  </si>
  <si>
    <r>
      <rPr>
        <sz val="9"/>
        <rFont val="Arial"/>
        <family val="2"/>
      </rPr>
      <t>Deletions</t>
    </r>
  </si>
  <si>
    <r>
      <rPr>
        <sz val="9"/>
        <rFont val="Arial"/>
        <family val="2"/>
      </rPr>
      <t xml:space="preserve">Balance
</t>
    </r>
    <r>
      <rPr>
        <sz val="9"/>
        <rFont val="Arial"/>
        <family val="2"/>
      </rPr>
      <t>December 31, 2018</t>
    </r>
  </si>
  <si>
    <r>
      <rPr>
        <sz val="9"/>
        <rFont val="Arial"/>
        <family val="2"/>
      </rPr>
      <t>Capital assets not being depreciated</t>
    </r>
  </si>
  <si>
    <r>
      <rPr>
        <sz val="9"/>
        <rFont val="Arial"/>
        <family val="2"/>
      </rPr>
      <t>Land</t>
    </r>
  </si>
  <si>
    <r>
      <rPr>
        <sz val="9"/>
        <rFont val="Arial"/>
        <family val="2"/>
      </rPr>
      <t>$             -</t>
    </r>
  </si>
  <si>
    <r>
      <rPr>
        <sz val="9"/>
        <rFont val="Arial"/>
        <family val="2"/>
      </rPr>
      <t>Construction in progress</t>
    </r>
  </si>
  <si>
    <r>
      <rPr>
        <sz val="9"/>
        <rFont val="Arial"/>
        <family val="2"/>
      </rPr>
      <t>Total capital assets not being depreciated</t>
    </r>
  </si>
  <si>
    <r>
      <rPr>
        <sz val="9"/>
        <rFont val="Arial"/>
        <family val="2"/>
      </rPr>
      <t>Capital assets being depreciated Buildings and preserve improvements</t>
    </r>
  </si>
  <si>
    <r>
      <rPr>
        <sz val="9"/>
        <rFont val="Arial"/>
        <family val="2"/>
      </rPr>
      <t>Equipment and vehicles</t>
    </r>
  </si>
  <si>
    <r>
      <rPr>
        <sz val="9"/>
        <rFont val="Arial"/>
        <family val="2"/>
      </rPr>
      <t>Total capital assets being depreciated, gross</t>
    </r>
  </si>
  <si>
    <r>
      <rPr>
        <sz val="9"/>
        <rFont val="Arial"/>
        <family val="2"/>
      </rPr>
      <t xml:space="preserve">Accumulated depreciation
</t>
    </r>
    <r>
      <rPr>
        <sz val="9"/>
        <rFont val="Arial"/>
        <family val="2"/>
      </rPr>
      <t>Buildings and preserve improvements</t>
    </r>
  </si>
  <si>
    <r>
      <rPr>
        <sz val="9"/>
        <rFont val="Arial"/>
        <family val="2"/>
      </rPr>
      <t>Total accumulated depreciation</t>
    </r>
  </si>
  <si>
    <r>
      <rPr>
        <sz val="9"/>
        <rFont val="Arial"/>
        <family val="2"/>
      </rPr>
      <t>Capital assets being depreciated, net of depreciation</t>
    </r>
  </si>
  <si>
    <r>
      <rPr>
        <sz val="9"/>
        <rFont val="Arial"/>
        <family val="2"/>
      </rPr>
      <t>Total capital assets, net of depreciation</t>
    </r>
  </si>
  <si>
    <r>
      <rPr>
        <sz val="10"/>
        <rFont val="Arial"/>
        <family val="2"/>
      </rPr>
      <t>General and administrative</t>
    </r>
  </si>
  <si>
    <r>
      <rPr>
        <sz val="10"/>
        <rFont val="Arial"/>
        <family val="2"/>
      </rPr>
      <t>Education and recreation</t>
    </r>
  </si>
  <si>
    <r>
      <rPr>
        <sz val="10"/>
        <rFont val="Arial"/>
        <family val="2"/>
      </rPr>
      <t>Public safety</t>
    </r>
  </si>
  <si>
    <r>
      <rPr>
        <sz val="10"/>
        <rFont val="Arial"/>
        <family val="2"/>
      </rPr>
      <t>Total depreciation/amortization expense</t>
    </r>
  </si>
  <si>
    <r>
      <rPr>
        <sz val="9"/>
        <rFont val="Arial"/>
        <family val="2"/>
      </rPr>
      <t>2029-2030</t>
    </r>
  </si>
  <si>
    <r>
      <rPr>
        <sz val="8.5"/>
        <rFont val="Arial"/>
        <family val="2"/>
      </rPr>
      <t xml:space="preserve">Balance
</t>
    </r>
    <r>
      <rPr>
        <sz val="8.5"/>
        <rFont val="Arial"/>
        <family val="2"/>
      </rPr>
      <t>January 1, 2018</t>
    </r>
  </si>
  <si>
    <r>
      <rPr>
        <sz val="8.5"/>
        <rFont val="Arial"/>
        <family val="2"/>
      </rPr>
      <t xml:space="preserve">Balance
</t>
    </r>
    <r>
      <rPr>
        <sz val="8.5"/>
        <rFont val="Arial"/>
        <family val="2"/>
      </rPr>
      <t>December 31, 2018</t>
    </r>
  </si>
  <si>
    <r>
      <rPr>
        <sz val="8.5"/>
        <rFont val="Arial"/>
        <family val="2"/>
      </rPr>
      <t>1999B G.O. Capital Appreciation Bonds</t>
    </r>
  </si>
  <si>
    <r>
      <rPr>
        <sz val="8.5"/>
        <rFont val="Arial"/>
        <family val="2"/>
      </rPr>
      <t>-      $</t>
    </r>
  </si>
  <si>
    <r>
      <rPr>
        <sz val="8.5"/>
        <rFont val="Arial"/>
        <family val="2"/>
      </rPr>
      <t>2007 G.O. Bonds - Limited</t>
    </r>
  </si>
  <si>
    <r>
      <rPr>
        <sz val="8.5"/>
        <rFont val="Arial"/>
        <family val="2"/>
      </rPr>
      <t>2009 G.O. Bonds</t>
    </r>
  </si>
  <si>
    <r>
      <rPr>
        <sz val="8.5"/>
        <rFont val="Arial"/>
        <family val="2"/>
      </rPr>
      <t>2010A G.O. Bonds</t>
    </r>
  </si>
  <si>
    <r>
      <rPr>
        <sz val="8.5"/>
        <rFont val="Arial"/>
        <family val="2"/>
      </rPr>
      <t>2012 G.O. Bonds</t>
    </r>
  </si>
  <si>
    <r>
      <rPr>
        <sz val="8.5"/>
        <rFont val="Arial"/>
        <family val="2"/>
      </rPr>
      <t>2016A G.O. Bonds</t>
    </r>
  </si>
  <si>
    <r>
      <rPr>
        <sz val="8.5"/>
        <rFont val="Arial"/>
        <family val="2"/>
      </rPr>
      <t>2016B G.O. Bonds</t>
    </r>
  </si>
  <si>
    <r>
      <rPr>
        <sz val="8.5"/>
        <rFont val="Arial"/>
        <family val="2"/>
      </rPr>
      <t>2018 G.O. Bonds</t>
    </r>
  </si>
  <si>
    <r>
      <rPr>
        <sz val="8.5"/>
        <rFont val="Arial"/>
        <family val="2"/>
      </rPr>
      <t>Add: Deferred Issuance Premiums</t>
    </r>
  </si>
  <si>
    <r>
      <rPr>
        <sz val="8.5"/>
        <rFont val="Arial"/>
        <family val="2"/>
      </rPr>
      <t>Total G.O. Bonds Payable</t>
    </r>
  </si>
  <si>
    <r>
      <rPr>
        <sz val="8.5"/>
        <rFont val="Arial"/>
        <family val="2"/>
      </rPr>
      <t>Compensated Absences*</t>
    </r>
  </si>
  <si>
    <r>
      <rPr>
        <sz val="8.5"/>
        <rFont val="Arial"/>
        <family val="2"/>
      </rPr>
      <t>Net Pension Liability - IMRF*</t>
    </r>
  </si>
  <si>
    <r>
      <rPr>
        <sz val="8.5"/>
        <rFont val="Arial"/>
        <family val="2"/>
      </rPr>
      <t>Net Pension Liability - SLEP*</t>
    </r>
  </si>
  <si>
    <r>
      <rPr>
        <sz val="8.5"/>
        <rFont val="Arial"/>
        <family val="2"/>
      </rPr>
      <t>Net OPEB Obligation*</t>
    </r>
  </si>
  <si>
    <r>
      <rPr>
        <sz val="8.5"/>
        <rFont val="Arial"/>
        <family val="2"/>
      </rPr>
      <t>Total Forest Preserve</t>
    </r>
  </si>
  <si>
    <r>
      <rPr>
        <sz val="10"/>
        <rFont val="Arial"/>
        <family val="2"/>
      </rPr>
      <t>Assessed Valuation - 2018</t>
    </r>
  </si>
  <si>
    <r>
      <rPr>
        <sz val="10"/>
        <rFont val="Arial"/>
        <family val="2"/>
      </rPr>
      <t>Statutory debt limitation (2.3% of assessed valuation)</t>
    </r>
  </si>
  <si>
    <r>
      <rPr>
        <sz val="10"/>
        <rFont val="Arial"/>
        <family val="2"/>
      </rPr>
      <t>Less general obligation bonds</t>
    </r>
  </si>
  <si>
    <r>
      <rPr>
        <sz val="10"/>
        <rFont val="Arial"/>
        <family val="2"/>
      </rPr>
      <t>Legal Debt Margin</t>
    </r>
  </si>
  <si>
    <r>
      <rPr>
        <sz val="10.5"/>
        <rFont val="Arial"/>
        <family val="2"/>
      </rPr>
      <t>receiving benefits</t>
    </r>
  </si>
  <si>
    <r>
      <rPr>
        <sz val="10.5"/>
        <rFont val="Arial"/>
        <family val="2"/>
      </rPr>
      <t>Active employees</t>
    </r>
  </si>
  <si>
    <r>
      <rPr>
        <i/>
        <sz val="11"/>
        <rFont val="Arial"/>
        <family val="2"/>
      </rPr>
      <t>Benefits Provided.</t>
    </r>
  </si>
  <si>
    <r>
      <rPr>
        <sz val="9.5"/>
        <rFont val="Arial"/>
        <family val="2"/>
      </rPr>
      <t xml:space="preserve">Illinois Municipal
</t>
    </r>
    <r>
      <rPr>
        <sz val="9.5"/>
        <rFont val="Arial"/>
        <family val="2"/>
      </rPr>
      <t>Retirement</t>
    </r>
  </si>
  <si>
    <r>
      <rPr>
        <sz val="9.5"/>
        <rFont val="Arial"/>
        <family val="2"/>
      </rPr>
      <t xml:space="preserve">Sheriff’s Law Enforcement
</t>
    </r>
    <r>
      <rPr>
        <sz val="9.5"/>
        <rFont val="Arial"/>
        <family val="2"/>
      </rPr>
      <t>Personnel</t>
    </r>
  </si>
  <si>
    <r>
      <rPr>
        <sz val="9.5"/>
        <rFont val="Arial"/>
        <family val="2"/>
      </rPr>
      <t>Actuarial valuation date</t>
    </r>
  </si>
  <si>
    <r>
      <rPr>
        <sz val="9.5"/>
        <rFont val="Arial"/>
        <family val="2"/>
      </rPr>
      <t>December 31, 2017</t>
    </r>
  </si>
  <si>
    <r>
      <rPr>
        <sz val="9.5"/>
        <rFont val="Arial"/>
        <family val="2"/>
      </rPr>
      <t>Actuarial cost method</t>
    </r>
  </si>
  <si>
    <r>
      <rPr>
        <sz val="9.5"/>
        <rFont val="Arial"/>
        <family val="2"/>
      </rPr>
      <t>Entry-age normal</t>
    </r>
  </si>
  <si>
    <r>
      <rPr>
        <sz val="9.5"/>
        <rFont val="Arial"/>
        <family val="2"/>
      </rPr>
      <t>Assumptions</t>
    </r>
  </si>
  <si>
    <r>
      <rPr>
        <sz val="9.5"/>
        <rFont val="Arial"/>
        <family val="2"/>
      </rPr>
      <t>Inflation</t>
    </r>
  </si>
  <si>
    <r>
      <rPr>
        <sz val="9.5"/>
        <rFont val="Arial"/>
        <family val="2"/>
      </rPr>
      <t>Salary increases</t>
    </r>
  </si>
  <si>
    <r>
      <rPr>
        <sz val="9.5"/>
        <rFont val="Arial"/>
        <family val="2"/>
      </rPr>
      <t>3.39% to 14.25%</t>
    </r>
  </si>
  <si>
    <r>
      <rPr>
        <sz val="9.5"/>
        <rFont val="Arial"/>
        <family val="2"/>
      </rPr>
      <t>Interest rate</t>
    </r>
  </si>
  <si>
    <r>
      <rPr>
        <sz val="9.5"/>
        <rFont val="Arial"/>
        <family val="2"/>
      </rPr>
      <t>Cost of living adjustments</t>
    </r>
  </si>
  <si>
    <r>
      <rPr>
        <sz val="9.5"/>
        <rFont val="Arial"/>
        <family val="2"/>
      </rPr>
      <t>Asset valuation method</t>
    </r>
  </si>
  <si>
    <r>
      <rPr>
        <sz val="9.5"/>
        <rFont val="Arial"/>
        <family val="2"/>
      </rPr>
      <t>Market value</t>
    </r>
  </si>
  <si>
    <r>
      <rPr>
        <i/>
        <sz val="11"/>
        <rFont val="Arial"/>
        <family val="2"/>
      </rPr>
      <t xml:space="preserve">Changes in the Net Pension Liability.
</t>
    </r>
    <r>
      <rPr>
        <sz val="11"/>
        <rFont val="Arial"/>
        <family val="2"/>
      </rPr>
      <t>Illinois Municipal Retirement Fund</t>
    </r>
  </si>
  <si>
    <r>
      <rPr>
        <sz val="9.5"/>
        <rFont val="Arial"/>
        <family val="2"/>
      </rPr>
      <t>(a) Total</t>
    </r>
  </si>
  <si>
    <r>
      <rPr>
        <sz val="9.5"/>
        <rFont val="Arial"/>
        <family val="2"/>
      </rPr>
      <t>(b) Plan</t>
    </r>
  </si>
  <si>
    <r>
      <rPr>
        <sz val="9.5"/>
        <rFont val="Arial"/>
        <family val="2"/>
      </rPr>
      <t>(a) - (b)</t>
    </r>
  </si>
  <si>
    <r>
      <rPr>
        <sz val="9.5"/>
        <rFont val="Arial"/>
        <family val="2"/>
      </rPr>
      <t xml:space="preserve">Pension
</t>
    </r>
    <r>
      <rPr>
        <sz val="9.5"/>
        <rFont val="Arial"/>
        <family val="2"/>
      </rPr>
      <t>Liability</t>
    </r>
  </si>
  <si>
    <r>
      <rPr>
        <sz val="9.5"/>
        <rFont val="Arial"/>
        <family val="2"/>
      </rPr>
      <t xml:space="preserve">Fiduciary
</t>
    </r>
    <r>
      <rPr>
        <sz val="9.5"/>
        <rFont val="Arial"/>
        <family val="2"/>
      </rPr>
      <t>Net Pension</t>
    </r>
  </si>
  <si>
    <r>
      <rPr>
        <sz val="9.5"/>
        <rFont val="Arial"/>
        <family val="2"/>
      </rPr>
      <t xml:space="preserve">Net Pension
</t>
    </r>
    <r>
      <rPr>
        <sz val="9.5"/>
        <rFont val="Arial"/>
        <family val="2"/>
      </rPr>
      <t>Liability</t>
    </r>
  </si>
  <si>
    <r>
      <rPr>
        <sz val="9.5"/>
        <rFont val="Arial"/>
        <family val="2"/>
      </rPr>
      <t>Balances at January 1, 2017</t>
    </r>
  </si>
  <si>
    <r>
      <rPr>
        <sz val="9.5"/>
        <rFont val="Arial"/>
        <family val="2"/>
      </rPr>
      <t xml:space="preserve">Changes for the period
</t>
    </r>
    <r>
      <rPr>
        <sz val="9.5"/>
        <rFont val="Arial"/>
        <family val="2"/>
      </rPr>
      <t>Service cost</t>
    </r>
  </si>
  <si>
    <r>
      <rPr>
        <sz val="9.5"/>
        <rFont val="Arial"/>
        <family val="2"/>
      </rPr>
      <t>Interest</t>
    </r>
  </si>
  <si>
    <r>
      <rPr>
        <sz val="9.5"/>
        <rFont val="Arial"/>
        <family val="2"/>
      </rPr>
      <t>Difference between expected and actual experience</t>
    </r>
  </si>
  <si>
    <r>
      <rPr>
        <sz val="9.5"/>
        <rFont val="Arial"/>
        <family val="2"/>
      </rPr>
      <t>Changes in assumptions</t>
    </r>
  </si>
  <si>
    <r>
      <rPr>
        <sz val="9.5"/>
        <rFont val="Arial"/>
        <family val="2"/>
      </rPr>
      <t>Employer contributions</t>
    </r>
  </si>
  <si>
    <r>
      <rPr>
        <sz val="9.5"/>
        <rFont val="Arial"/>
        <family val="2"/>
      </rPr>
      <t>Employee contributions</t>
    </r>
  </si>
  <si>
    <r>
      <rPr>
        <sz val="9.5"/>
        <rFont val="Arial"/>
        <family val="2"/>
      </rPr>
      <t>Net investment income</t>
    </r>
  </si>
  <si>
    <r>
      <rPr>
        <sz val="9.5"/>
        <rFont val="Arial"/>
        <family val="2"/>
      </rPr>
      <t>Benefit payments and refunds</t>
    </r>
  </si>
  <si>
    <r>
      <rPr>
        <sz val="9.5"/>
        <rFont val="Arial"/>
        <family val="2"/>
      </rPr>
      <t>Other (net transfer)</t>
    </r>
  </si>
  <si>
    <r>
      <rPr>
        <sz val="9.5"/>
        <rFont val="Arial"/>
        <family val="2"/>
      </rPr>
      <t>Net changes</t>
    </r>
  </si>
  <si>
    <r>
      <rPr>
        <sz val="9.5"/>
        <rFont val="Arial"/>
        <family val="2"/>
      </rPr>
      <t>Balances at December 31, 2017</t>
    </r>
  </si>
  <si>
    <r>
      <rPr>
        <sz val="11"/>
        <rFont val="Arial"/>
        <family val="2"/>
      </rPr>
      <t>Sheriff’s Law Enforcement Personnel Fund</t>
    </r>
  </si>
  <si>
    <r>
      <rPr>
        <sz val="9"/>
        <rFont val="Arial"/>
        <family val="2"/>
      </rPr>
      <t>(a)</t>
    </r>
  </si>
  <si>
    <r>
      <rPr>
        <sz val="9"/>
        <rFont val="Arial"/>
        <family val="2"/>
      </rPr>
      <t>(b)</t>
    </r>
  </si>
  <si>
    <r>
      <rPr>
        <sz val="9"/>
        <rFont val="Arial"/>
        <family val="2"/>
      </rPr>
      <t>Plan</t>
    </r>
  </si>
  <si>
    <r>
      <rPr>
        <sz val="9"/>
        <rFont val="Arial"/>
        <family val="2"/>
      </rPr>
      <t>(a) - (b)</t>
    </r>
  </si>
  <si>
    <r>
      <rPr>
        <sz val="9"/>
        <rFont val="Arial"/>
        <family val="2"/>
      </rPr>
      <t>Pension</t>
    </r>
  </si>
  <si>
    <r>
      <rPr>
        <sz val="9"/>
        <rFont val="Arial"/>
        <family val="2"/>
      </rPr>
      <t>Fiduciary</t>
    </r>
  </si>
  <si>
    <r>
      <rPr>
        <sz val="9"/>
        <rFont val="Arial"/>
        <family val="2"/>
      </rPr>
      <t>Net Pension</t>
    </r>
  </si>
  <si>
    <r>
      <rPr>
        <sz val="9"/>
        <rFont val="Arial"/>
        <family val="2"/>
      </rPr>
      <t>Liability</t>
    </r>
  </si>
  <si>
    <r>
      <rPr>
        <sz val="9"/>
        <rFont val="Arial"/>
        <family val="2"/>
      </rPr>
      <t>Balances at January 1, 2017</t>
    </r>
  </si>
  <si>
    <r>
      <rPr>
        <sz val="9"/>
        <rFont val="Arial"/>
        <family val="2"/>
      </rPr>
      <t>Changes for the period</t>
    </r>
  </si>
  <si>
    <r>
      <rPr>
        <sz val="9"/>
        <rFont val="Arial"/>
        <family val="2"/>
      </rPr>
      <t>Service cost</t>
    </r>
  </si>
  <si>
    <r>
      <rPr>
        <sz val="9"/>
        <rFont val="Arial"/>
        <family val="2"/>
      </rPr>
      <t>Interest</t>
    </r>
  </si>
  <si>
    <r>
      <rPr>
        <sz val="9"/>
        <rFont val="Arial"/>
        <family val="2"/>
      </rPr>
      <t>Difference between expected and actual experience</t>
    </r>
  </si>
  <si>
    <r>
      <rPr>
        <sz val="9"/>
        <rFont val="Arial"/>
        <family val="2"/>
      </rPr>
      <t>Changes in assumptions</t>
    </r>
  </si>
  <si>
    <r>
      <rPr>
        <sz val="9"/>
        <rFont val="Arial"/>
        <family val="2"/>
      </rPr>
      <t>Employer contributions</t>
    </r>
  </si>
  <si>
    <r>
      <rPr>
        <sz val="9"/>
        <rFont val="Arial"/>
        <family val="2"/>
      </rPr>
      <t>Employee contributions</t>
    </r>
  </si>
  <si>
    <r>
      <rPr>
        <sz val="9"/>
        <rFont val="Arial"/>
        <family val="2"/>
      </rPr>
      <t>Net investment income</t>
    </r>
  </si>
  <si>
    <r>
      <rPr>
        <sz val="9"/>
        <rFont val="Arial"/>
        <family val="2"/>
      </rPr>
      <t>Benefit payments and refunds</t>
    </r>
  </si>
  <si>
    <r>
      <rPr>
        <sz val="9"/>
        <rFont val="Arial"/>
        <family val="2"/>
      </rPr>
      <t>Other (net transfer)</t>
    </r>
  </si>
  <si>
    <r>
      <rPr>
        <sz val="9"/>
        <rFont val="Arial"/>
        <family val="2"/>
      </rPr>
      <t>Net changes</t>
    </r>
  </si>
  <si>
    <r>
      <rPr>
        <sz val="9"/>
        <rFont val="Arial"/>
        <family val="2"/>
      </rPr>
      <t>Balances at December 31, 2017</t>
    </r>
  </si>
  <si>
    <r>
      <rPr>
        <sz val="10"/>
        <rFont val="Arial"/>
        <family val="2"/>
      </rPr>
      <t xml:space="preserve">Deferred
</t>
    </r>
    <r>
      <rPr>
        <sz val="10"/>
        <rFont val="Arial"/>
        <family val="2"/>
      </rPr>
      <t>Outflows of Resources</t>
    </r>
  </si>
  <si>
    <r>
      <rPr>
        <sz val="10"/>
        <rFont val="Arial"/>
        <family val="2"/>
      </rPr>
      <t xml:space="preserve">Deferred
</t>
    </r>
    <r>
      <rPr>
        <sz val="10"/>
        <rFont val="Arial"/>
        <family val="2"/>
      </rPr>
      <t>Inflows of Resources</t>
    </r>
  </si>
  <si>
    <r>
      <rPr>
        <sz val="10"/>
        <rFont val="Arial"/>
        <family val="2"/>
      </rPr>
      <t>Employer contributions after the measurement date</t>
    </r>
  </si>
  <si>
    <r>
      <rPr>
        <sz val="10"/>
        <rFont val="Arial"/>
        <family val="2"/>
      </rPr>
      <t>$                    -</t>
    </r>
  </si>
  <si>
    <r>
      <rPr>
        <sz val="10"/>
        <rFont val="Arial"/>
        <family val="2"/>
      </rPr>
      <t>Difference between expected and actual experience</t>
    </r>
  </si>
  <si>
    <r>
      <rPr>
        <sz val="10"/>
        <rFont val="Arial"/>
        <family val="2"/>
      </rPr>
      <t xml:space="preserve">Changes in assumption
</t>
    </r>
    <r>
      <rPr>
        <sz val="10"/>
        <rFont val="Arial"/>
        <family val="2"/>
      </rPr>
      <t>Net difference between projected and actual earnings on pension plan investments</t>
    </r>
  </si>
  <si>
    <r>
      <rPr>
        <sz val="10"/>
        <rFont val="Arial"/>
        <family val="2"/>
      </rPr>
      <t xml:space="preserve">299,942
</t>
    </r>
    <r>
      <rPr>
        <sz val="10"/>
        <rFont val="Arial"/>
        <family val="2"/>
      </rPr>
      <t>-</t>
    </r>
  </si>
  <si>
    <r>
      <rPr>
        <sz val="10"/>
        <rFont val="Arial"/>
        <family val="2"/>
      </rPr>
      <t xml:space="preserve">820,298
</t>
    </r>
    <r>
      <rPr>
        <sz val="10"/>
        <rFont val="Arial"/>
        <family val="2"/>
      </rPr>
      <t>1,386,290</t>
    </r>
  </si>
  <si>
    <r>
      <rPr>
        <sz val="10"/>
        <rFont val="Arial"/>
        <family val="2"/>
      </rPr>
      <t>Total</t>
    </r>
  </si>
  <si>
    <r>
      <rPr>
        <sz val="10.5"/>
        <rFont val="Arial"/>
        <family val="2"/>
      </rPr>
      <t xml:space="preserve">Period Ending
</t>
    </r>
    <r>
      <rPr>
        <sz val="10.5"/>
        <rFont val="Arial"/>
        <family val="2"/>
      </rPr>
      <t>December 31,</t>
    </r>
  </si>
  <si>
    <r>
      <rPr>
        <sz val="10"/>
        <rFont val="Arial"/>
        <family val="2"/>
      </rPr>
      <t xml:space="preserve">Deferred Outflows of
</t>
    </r>
    <r>
      <rPr>
        <sz val="10"/>
        <rFont val="Arial"/>
        <family val="2"/>
      </rPr>
      <t>Resources</t>
    </r>
  </si>
  <si>
    <r>
      <rPr>
        <sz val="10"/>
        <rFont val="Arial"/>
        <family val="2"/>
      </rPr>
      <t xml:space="preserve">Deferred Inflows of
</t>
    </r>
    <r>
      <rPr>
        <sz val="10"/>
        <rFont val="Arial"/>
        <family val="2"/>
      </rPr>
      <t>Resources</t>
    </r>
  </si>
  <si>
    <r>
      <rPr>
        <sz val="10"/>
        <rFont val="Arial"/>
        <family val="2"/>
      </rPr>
      <t>Changes in assumption</t>
    </r>
  </si>
  <si>
    <r>
      <rPr>
        <sz val="10"/>
        <rFont val="Arial"/>
        <family val="2"/>
      </rPr>
      <t>Net difference between projected and actual earnings on pension plan investments</t>
    </r>
  </si>
  <si>
    <r>
      <rPr>
        <sz val="9.5"/>
        <rFont val="Arial"/>
        <family val="2"/>
      </rPr>
      <t>1% Decrease</t>
    </r>
  </si>
  <si>
    <r>
      <rPr>
        <sz val="9.5"/>
        <rFont val="Arial"/>
        <family val="2"/>
      </rPr>
      <t xml:space="preserve">Current
</t>
    </r>
    <r>
      <rPr>
        <sz val="9.5"/>
        <rFont val="Arial"/>
        <family val="2"/>
      </rPr>
      <t>Discount Rate</t>
    </r>
  </si>
  <si>
    <r>
      <rPr>
        <sz val="9.5"/>
        <rFont val="Arial"/>
        <family val="2"/>
      </rPr>
      <t>1% Increase</t>
    </r>
  </si>
  <si>
    <r>
      <rPr>
        <sz val="9.5"/>
        <rFont val="Arial"/>
        <family val="2"/>
      </rPr>
      <t>(6.50%)</t>
    </r>
  </si>
  <si>
    <r>
      <rPr>
        <sz val="9.5"/>
        <rFont val="Arial"/>
        <family val="2"/>
      </rPr>
      <t>(7.50%)</t>
    </r>
  </si>
  <si>
    <r>
      <rPr>
        <sz val="9.5"/>
        <rFont val="Arial"/>
        <family val="2"/>
      </rPr>
      <t>(8.50%)</t>
    </r>
  </si>
  <si>
    <r>
      <rPr>
        <sz val="9.5"/>
        <rFont val="Arial"/>
        <family val="2"/>
      </rPr>
      <t>Net pension liability         $      5,603,497</t>
    </r>
  </si>
  <si>
    <r>
      <rPr>
        <sz val="10.5"/>
        <rFont val="Arial"/>
        <family val="2"/>
      </rPr>
      <t>1% Decrease</t>
    </r>
  </si>
  <si>
    <r>
      <rPr>
        <sz val="10.5"/>
        <rFont val="Arial"/>
        <family val="2"/>
      </rPr>
      <t xml:space="preserve">Current
</t>
    </r>
    <r>
      <rPr>
        <sz val="10.5"/>
        <rFont val="Arial"/>
        <family val="2"/>
      </rPr>
      <t>Discount Rate</t>
    </r>
  </si>
  <si>
    <r>
      <rPr>
        <sz val="10.5"/>
        <rFont val="Arial"/>
        <family val="2"/>
      </rPr>
      <t>1% Increase</t>
    </r>
  </si>
  <si>
    <r>
      <rPr>
        <sz val="10.5"/>
        <rFont val="Arial"/>
        <family val="2"/>
      </rPr>
      <t>(6.50%)</t>
    </r>
  </si>
  <si>
    <r>
      <rPr>
        <sz val="10.5"/>
        <rFont val="Arial"/>
        <family val="2"/>
      </rPr>
      <t>(7.50%)</t>
    </r>
  </si>
  <si>
    <r>
      <rPr>
        <sz val="10.5"/>
        <rFont val="Arial"/>
        <family val="2"/>
      </rPr>
      <t>(8.50%)</t>
    </r>
  </si>
  <si>
    <r>
      <rPr>
        <sz val="10.5"/>
        <rFont val="Arial"/>
        <family val="2"/>
      </rPr>
      <t>Net pension liability         $       2,162,632</t>
    </r>
  </si>
  <si>
    <r>
      <rPr>
        <sz val="9.5"/>
        <rFont val="Arial"/>
        <family val="2"/>
      </rPr>
      <t>Large Cap Stock</t>
    </r>
  </si>
  <si>
    <r>
      <rPr>
        <sz val="9.5"/>
        <rFont val="Arial"/>
        <family val="2"/>
      </rPr>
      <t>Fixed Income (Government Short)</t>
    </r>
  </si>
  <si>
    <r>
      <rPr>
        <sz val="9.5"/>
        <rFont val="Arial"/>
        <family val="2"/>
      </rPr>
      <t>Fixed Income (Government Intermediate)</t>
    </r>
  </si>
  <si>
    <r>
      <rPr>
        <sz val="9.5"/>
        <rFont val="Arial"/>
        <family val="2"/>
      </rPr>
      <t>Fixed Income (Corporate Short)</t>
    </r>
  </si>
  <si>
    <r>
      <rPr>
        <sz val="9.5"/>
        <rFont val="Arial"/>
        <family val="2"/>
      </rPr>
      <t>Fixed Income (Municipal Short)</t>
    </r>
  </si>
  <si>
    <r>
      <rPr>
        <sz val="9.5"/>
        <rFont val="Arial"/>
        <family val="2"/>
      </rPr>
      <t>Fixed Income (Corporate Intermediate)</t>
    </r>
  </si>
  <si>
    <r>
      <rPr>
        <sz val="9.5"/>
        <rFont val="Arial"/>
        <family val="2"/>
      </rPr>
      <t>Fixed Income (Municipal Intermediate)</t>
    </r>
  </si>
  <si>
    <r>
      <rPr>
        <sz val="9.5"/>
        <rFont val="Arial"/>
        <family val="2"/>
      </rPr>
      <t>Cash</t>
    </r>
  </si>
  <si>
    <t>Net (Expense) Revenue and</t>
  </si>
  <si>
    <t>Changes in Net Position</t>
  </si>
  <si>
    <t>Program Revenues</t>
  </si>
  <si>
    <t>Primary</t>
  </si>
  <si>
    <t>Government</t>
  </si>
  <si>
    <t>Charges for</t>
  </si>
  <si>
    <t>Operating Grants</t>
  </si>
  <si>
    <t>Capital Grants and</t>
  </si>
  <si>
    <t>Governmental</t>
  </si>
  <si>
    <t>Component</t>
  </si>
  <si>
    <t>Functions/programs</t>
  </si>
  <si>
    <t>Expenses</t>
  </si>
  <si>
    <t>Services</t>
  </si>
  <si>
    <t>and Contributions</t>
  </si>
  <si>
    <t>Contributions</t>
  </si>
  <si>
    <t>Activities</t>
  </si>
  <si>
    <t>Units</t>
  </si>
  <si>
    <t>Primary government</t>
  </si>
  <si>
    <t>Governmental activities:</t>
  </si>
  <si>
    <t>General revenues</t>
  </si>
  <si>
    <t>Property taxes</t>
  </si>
  <si>
    <t>Intergovernmental revenues</t>
  </si>
  <si>
    <t>Unrestricted intergovernmental revenues</t>
  </si>
  <si>
    <t>Replacement taxes</t>
  </si>
  <si>
    <t>Income tax</t>
  </si>
  <si>
    <t>Sales tax</t>
  </si>
  <si>
    <t>Other taxes</t>
  </si>
  <si>
    <t>Investment earnings</t>
  </si>
  <si>
    <t>Other general revenues</t>
  </si>
  <si>
    <t>Change in net position</t>
  </si>
  <si>
    <t>Net position at beginning of year</t>
  </si>
  <si>
    <t>Net position, end of the year</t>
  </si>
  <si>
    <t>Total general revenues</t>
  </si>
  <si>
    <t>Category</t>
  </si>
  <si>
    <t>GovernmentalActivities</t>
  </si>
  <si>
    <t>CurrentInstant</t>
  </si>
  <si>
    <t>Time</t>
  </si>
  <si>
    <t>Element Name</t>
  </si>
  <si>
    <t>Typed Dimension</t>
  </si>
  <si>
    <t>CAFR01</t>
  </si>
  <si>
    <t xml:space="preserve">Statement of net position </t>
  </si>
  <si>
    <t>Index</t>
  </si>
  <si>
    <t>Disclosure of statement of net position [text block]</t>
  </si>
  <si>
    <t>A</t>
  </si>
  <si>
    <t>Text block</t>
  </si>
  <si>
    <t>Particulars</t>
  </si>
  <si>
    <t>Line #</t>
  </si>
  <si>
    <t>Primary government activities</t>
  </si>
  <si>
    <t>Component unit</t>
  </si>
  <si>
    <t>Governmental activities</t>
  </si>
  <si>
    <t>Business-type activities</t>
  </si>
  <si>
    <t>Total primary government activities</t>
  </si>
  <si>
    <t>B</t>
  </si>
  <si>
    <t>C = [A+B]</t>
  </si>
  <si>
    <t>D</t>
  </si>
  <si>
    <t>Assets and deferred outflows of resources</t>
  </si>
  <si>
    <t>Assets</t>
  </si>
  <si>
    <t>Current assets</t>
  </si>
  <si>
    <t>Cash and cash equivalents with fiscal and escrow and other agents</t>
  </si>
  <si>
    <t>Cash and cash equivalents with treasurer</t>
  </si>
  <si>
    <t>Cash and cash equivalents with trustee</t>
  </si>
  <si>
    <t>Cash and cash equivalents, others</t>
  </si>
  <si>
    <t>Cash and cash equivalents and investments</t>
  </si>
  <si>
    <t>Cash and investments</t>
  </si>
  <si>
    <t>Pooled cash and investments</t>
  </si>
  <si>
    <t>Investments with state treasury</t>
  </si>
  <si>
    <t>Investments with fiscal agents</t>
  </si>
  <si>
    <t>Pooled investments</t>
  </si>
  <si>
    <t>Other current investments</t>
  </si>
  <si>
    <t>Income tax receivable</t>
  </si>
  <si>
    <t>Property taxes receivable</t>
  </si>
  <si>
    <t>Special assessment taxes receivable</t>
  </si>
  <si>
    <t>Sales tax receivable</t>
  </si>
  <si>
    <t>Revenue in lieu of taxes receivable</t>
  </si>
  <si>
    <t>Other taxes receivable</t>
  </si>
  <si>
    <t>Grants receivable</t>
  </si>
  <si>
    <t>Leases receivable</t>
  </si>
  <si>
    <t>Accounts receivable</t>
  </si>
  <si>
    <t>Inter-governmental balances receivable</t>
  </si>
  <si>
    <t>Internal balances receivable</t>
  </si>
  <si>
    <t>Deposits receivable</t>
  </si>
  <si>
    <t>Notes receivable</t>
  </si>
  <si>
    <t>Loans receivable</t>
  </si>
  <si>
    <t>Penalties receivable</t>
  </si>
  <si>
    <t>Claims and judgments receivable</t>
  </si>
  <si>
    <t>Investment income receivable</t>
  </si>
  <si>
    <t>Receivables from contracts</t>
  </si>
  <si>
    <t>Other receivables</t>
  </si>
  <si>
    <t>Due from primary government entities</t>
  </si>
  <si>
    <t>Due from component unit</t>
  </si>
  <si>
    <t>Due from other government entities</t>
  </si>
  <si>
    <t>Due from fiduciary funds</t>
  </si>
  <si>
    <t>Due from entities funds</t>
  </si>
  <si>
    <t>Due from other funds</t>
  </si>
  <si>
    <t>Due from others</t>
  </si>
  <si>
    <t>Inventories, current</t>
  </si>
  <si>
    <t>Prepaid expenses</t>
  </si>
  <si>
    <t>Prepaid deposits</t>
  </si>
  <si>
    <t>Prepaid other post-employment benefits plan [OPEB]</t>
  </si>
  <si>
    <t>Other prepaid assets</t>
  </si>
  <si>
    <t>Securities lending collateral, assets</t>
  </si>
  <si>
    <t>Other post-employment benefits plan assets [OPEB], current</t>
  </si>
  <si>
    <t>Regulatory assets, current</t>
  </si>
  <si>
    <t>Derivative instruments assets, current</t>
  </si>
  <si>
    <t>Other current assets</t>
  </si>
  <si>
    <t>Typed dimension</t>
  </si>
  <si>
    <t>Name of other current assets</t>
  </si>
  <si>
    <t>Example| Other current assets 1</t>
  </si>
  <si>
    <t>Example| Other current assets 2</t>
  </si>
  <si>
    <t>Example| Other current assets 3</t>
  </si>
  <si>
    <t>Example| contd…</t>
  </si>
  <si>
    <t>Total current assets</t>
  </si>
  <si>
    <t>Non-current assets</t>
  </si>
  <si>
    <t>Net capital assets</t>
  </si>
  <si>
    <t>Capital assets, non-depreciable</t>
  </si>
  <si>
    <t>Name of capital assets, non-depreciable</t>
  </si>
  <si>
    <t>Example| Land</t>
  </si>
  <si>
    <t>Example| Easements</t>
  </si>
  <si>
    <t>Example| Construction in progress</t>
  </si>
  <si>
    <t>Capital assets, depreciable (net of accumulated depreciation and amortization)</t>
  </si>
  <si>
    <t>Name of capital assets, depreciable (net of accumulated depreciation and amortization)</t>
  </si>
  <si>
    <t>Example| Building</t>
  </si>
  <si>
    <t>Example| Plant and equipments</t>
  </si>
  <si>
    <t>OtherCurrentAssets</t>
  </si>
  <si>
    <t>CurrentAssets</t>
  </si>
  <si>
    <t>CapitalAssetsNonDepreciable</t>
  </si>
  <si>
    <t>CapitalAssetsDepreciableNetOfAccumulatedDepreciationAndAmortization</t>
  </si>
  <si>
    <t>Other non-current assets</t>
  </si>
  <si>
    <t>CapitalAssets</t>
  </si>
  <si>
    <t>Investments in subsidiaries</t>
  </si>
  <si>
    <t>Investments in joint ventures</t>
  </si>
  <si>
    <t>Investments in associates</t>
  </si>
  <si>
    <t>Other non-current investments</t>
  </si>
  <si>
    <t>Inventories, non-current</t>
  </si>
  <si>
    <t>Other post-employment benefits plan assets [OPEB], non-current</t>
  </si>
  <si>
    <t>Regulatory assets, non-current</t>
  </si>
  <si>
    <t>Derivative instruments assets, non-current</t>
  </si>
  <si>
    <t>Net pension asset</t>
  </si>
  <si>
    <t>PensionAsset</t>
  </si>
  <si>
    <t>Miscellanous non-current assets</t>
  </si>
  <si>
    <t>MiscellaneousNonCurrentAssets</t>
  </si>
  <si>
    <t>Name of miscellanous non-current assets</t>
  </si>
  <si>
    <t>Example| other non-current assets 1</t>
  </si>
  <si>
    <t>Example| other non-current assets 2</t>
  </si>
  <si>
    <t>Example| other non-current assets 3</t>
  </si>
  <si>
    <t>Total other non-current assets</t>
  </si>
  <si>
    <t>Total non-current assets</t>
  </si>
  <si>
    <t>Restricted assets</t>
  </si>
  <si>
    <t>Name of restricted assets</t>
  </si>
  <si>
    <t xml:space="preserve">Example| Restricted cash and cash equivalents with treasurer </t>
  </si>
  <si>
    <t>Example| Restricted investments with state treasury </t>
  </si>
  <si>
    <t>Example| Restricted receivables</t>
  </si>
  <si>
    <t>Total assets</t>
  </si>
  <si>
    <t>Deferred outflows of resources</t>
  </si>
  <si>
    <t>Name of deferred outflows of resources</t>
  </si>
  <si>
    <t>Example| Deferred outflows for debt refunding</t>
  </si>
  <si>
    <t>Example| Deferred outflows for pensions</t>
  </si>
  <si>
    <t>Example| Deferred outflows for taxes</t>
  </si>
  <si>
    <t>Total assets and deferred outflows of resources</t>
  </si>
  <si>
    <t>Liabilities and deferred inflows of resources and net position</t>
  </si>
  <si>
    <t>Liabilities</t>
  </si>
  <si>
    <t>Current liabilities</t>
  </si>
  <si>
    <t>Accrued wages and related liabilities payable</t>
  </si>
  <si>
    <t>Accrued interest payable</t>
  </si>
  <si>
    <t>Accrued expenses payable</t>
  </si>
  <si>
    <t>Leases payable</t>
  </si>
  <si>
    <t>Accounts payable</t>
  </si>
  <si>
    <t>Advances from grantors</t>
  </si>
  <si>
    <t>Grants payable</t>
  </si>
  <si>
    <t>Taxes payable</t>
  </si>
  <si>
    <t>Penalties payable</t>
  </si>
  <si>
    <t>Inter-governmental balances payable</t>
  </si>
  <si>
    <t>Internal balances payable</t>
  </si>
  <si>
    <t>Deposits payable</t>
  </si>
  <si>
    <t>Notes payable</t>
  </si>
  <si>
    <t>Loans payable</t>
  </si>
  <si>
    <t>Claims and judgments payable </t>
  </si>
  <si>
    <t>Payables for contracts</t>
  </si>
  <si>
    <t>Payables for others</t>
  </si>
  <si>
    <t>Due to primary government entities </t>
  </si>
  <si>
    <t>Due to component unit</t>
  </si>
  <si>
    <t>Due to other government entities</t>
  </si>
  <si>
    <t>Due to fiduciary funds</t>
  </si>
  <si>
    <t>Due to entities funds</t>
  </si>
  <si>
    <t>Due to other funds</t>
  </si>
  <si>
    <t>Due to others</t>
  </si>
  <si>
    <t>Amount held for others</t>
  </si>
  <si>
    <t>Retainage payable</t>
  </si>
  <si>
    <t>Unearned revenue</t>
  </si>
  <si>
    <t>Securities lending obligations, liability</t>
  </si>
  <si>
    <t>Other post-employment benefits plan, liability [OPEB], current</t>
  </si>
  <si>
    <t>Regulatory liability, current</t>
  </si>
  <si>
    <t>Derivative instruments liability, current</t>
  </si>
  <si>
    <t>Provisions, current</t>
  </si>
  <si>
    <t>Performance bonds payable, current</t>
  </si>
  <si>
    <t>Matured compensated absences payable, current</t>
  </si>
  <si>
    <t>Matured bonds and interest payable, current</t>
  </si>
  <si>
    <t>Long-term liabilities, current</t>
  </si>
  <si>
    <t>Other current liabilities</t>
  </si>
  <si>
    <t>Name of other current liabilities</t>
  </si>
  <si>
    <t>Example| Other current liabilities 1</t>
  </si>
  <si>
    <t>Example| Other current liabilities 2</t>
  </si>
  <si>
    <t>Example| Other current liabilities 3</t>
  </si>
  <si>
    <t>Total current liabilities</t>
  </si>
  <si>
    <t>Non-current liabilities</t>
  </si>
  <si>
    <t>Other post-employment benefits plan [OPEB] liability, non-current</t>
  </si>
  <si>
    <t>Regulatory liability, non-current</t>
  </si>
  <si>
    <t>Derivative instruments liability, non-current</t>
  </si>
  <si>
    <t>Provisions, non-current</t>
  </si>
  <si>
    <t>Performance bonds payable, non-current</t>
  </si>
  <si>
    <t>Compensated absences payable, non-current</t>
  </si>
  <si>
    <t>Bonds and interest payable, non-current</t>
  </si>
  <si>
    <t>Long-term liabilities, non-current</t>
  </si>
  <si>
    <t>Net pension liability</t>
  </si>
  <si>
    <t>Non-current liabilities due within one year</t>
  </si>
  <si>
    <t>Name of non-current liabilities due within one year</t>
  </si>
  <si>
    <t>Example| Non-current liabilities due within one year 1</t>
  </si>
  <si>
    <t>Example| Non-current liabilities due within one year 2</t>
  </si>
  <si>
    <t>Example| Non-current liabilities due within one year 3</t>
  </si>
  <si>
    <t>Non-current liabilities due in more than one year</t>
  </si>
  <si>
    <t>Name of non-current liabilities due in more than one year</t>
  </si>
  <si>
    <t>Example| Non-current liabilities due in more than one year 1</t>
  </si>
  <si>
    <t>Example| Non-current liabilities due in more than one year 2</t>
  </si>
  <si>
    <t>Example| Non-current liabilities due in more than one year 3</t>
  </si>
  <si>
    <t>Other non-current liabilities</t>
  </si>
  <si>
    <t>Name of other non-current liabilities</t>
  </si>
  <si>
    <t>Example| Other non-current liabilities 1</t>
  </si>
  <si>
    <t>Example| Other non-current liabilities 2</t>
  </si>
  <si>
    <t>Example| Other non-current liabilities 3</t>
  </si>
  <si>
    <t>Total non-current liabilities</t>
  </si>
  <si>
    <t>Payable from restricted assets</t>
  </si>
  <si>
    <t>Name of payable from restricted assets</t>
  </si>
  <si>
    <t>Example| Restricted accounts payable</t>
  </si>
  <si>
    <t>Example| Restricted deposits payable</t>
  </si>
  <si>
    <t>Example| Restricted lease payable</t>
  </si>
  <si>
    <t>Total liabilities</t>
  </si>
  <si>
    <t>Deferred inflows of resources</t>
  </si>
  <si>
    <t>Name of deferred inflows of resources</t>
  </si>
  <si>
    <t>Example| Deferred inflows from debt refunding</t>
  </si>
  <si>
    <t>Example| Deferred inflows from pensions</t>
  </si>
  <si>
    <t>Example| Deferred inflows from taxes</t>
  </si>
  <si>
    <t>Total liabilities and deferred inflows of resources</t>
  </si>
  <si>
    <t>Net position</t>
  </si>
  <si>
    <t>Net investment in capital assets</t>
  </si>
  <si>
    <t>Net position restricted</t>
  </si>
  <si>
    <t>Name of net position restricted</t>
  </si>
  <si>
    <t>Example| Net position restricted for public works and sanitation</t>
  </si>
  <si>
    <t>Example| Net position restricted for affordable housing program</t>
  </si>
  <si>
    <t>Example| Net position restricted for loans program</t>
  </si>
  <si>
    <t>Net position unrestricted</t>
  </si>
  <si>
    <t>Total net position</t>
  </si>
  <si>
    <t>End</t>
  </si>
  <si>
    <t>Business rules # 1 [working| Only for working group reference]</t>
  </si>
  <si>
    <t>Total net position in CAFR01 [should be same as CAFR02]</t>
  </si>
  <si>
    <t>Total net position in CAFR02 [should be same as CAFR01]</t>
  </si>
  <si>
    <t>Difference</t>
  </si>
  <si>
    <t>Business rules # 2 [working| Only for working group reference]</t>
  </si>
  <si>
    <t>Less: Total liabilities and deferred inflows of resources</t>
  </si>
  <si>
    <t>Net position (should be)</t>
  </si>
  <si>
    <t>Net positon as shown in CAFR01</t>
  </si>
  <si>
    <t>CashAndCashEquivalentsOthers</t>
  </si>
  <si>
    <t>OtherCurrentInvestments</t>
  </si>
  <si>
    <t>PrepaidExpenses</t>
  </si>
  <si>
    <t>InventoriesCurrent</t>
  </si>
  <si>
    <t>DueFromOtherGovernmentEntities</t>
  </si>
  <si>
    <t>OtherReceivables</t>
  </si>
  <si>
    <t>AccountsReceivable</t>
  </si>
  <si>
    <t>PropertyTaxesReceivable</t>
  </si>
  <si>
    <t>RetainagePayable</t>
  </si>
  <si>
    <t>AccountsPayable</t>
  </si>
  <si>
    <t>LongTermLiabilitiesCurrent</t>
  </si>
  <si>
    <t>LongTermLiabilitiesNonCurrent</t>
  </si>
  <si>
    <t>CurrentAssetsAbstract</t>
  </si>
  <si>
    <t>DeferredInflowsOfResources</t>
  </si>
  <si>
    <t>AccruedWagesAndRelatedLiabilitiesPayable</t>
  </si>
  <si>
    <t>UnearnedRevenue</t>
  </si>
  <si>
    <t>AccruedInterestPayable</t>
  </si>
  <si>
    <t>DeferredOutflowsOfResources</t>
  </si>
  <si>
    <t>OtherCurrentLiabilities</t>
  </si>
  <si>
    <t>NetPosition</t>
  </si>
  <si>
    <t>Unrestricted</t>
  </si>
  <si>
    <t>InvestmentInCapitalAssets</t>
  </si>
  <si>
    <t>Other financing sources (uses)</t>
  </si>
  <si>
    <t>This concept is a placeholder [to hold group of concepts]</t>
  </si>
  <si>
    <t>OtherFinancingSourcesUsesAbstract</t>
  </si>
  <si>
    <t>Other financing sources (uses) [abstract]</t>
  </si>
  <si>
    <t>us-cafr</t>
  </si>
  <si>
    <t>Expenditures</t>
  </si>
  <si>
    <t>ExpendituresAbstract</t>
  </si>
  <si>
    <t>Expenditures [abstract]</t>
  </si>
  <si>
    <t>Fund balances</t>
  </si>
  <si>
    <t>FundBalancesAbstract</t>
  </si>
  <si>
    <t>Fund balances [abstract]</t>
  </si>
  <si>
    <t>ExpensesAbstract</t>
  </si>
  <si>
    <t>Expenses [abstract]</t>
  </si>
  <si>
    <t>Adjustments for transfer of revenues within activities</t>
  </si>
  <si>
    <t>AdjustmentsForTransferOfRevenuesWithinActivitiesAbstract</t>
  </si>
  <si>
    <t>Adjustments for transfer of revenues within activities [abstract]</t>
  </si>
  <si>
    <t>GeneralRevenuesAbstract</t>
  </si>
  <si>
    <t>General revenues [abstract]</t>
  </si>
  <si>
    <t>Program revenues from capital grants and contributions</t>
  </si>
  <si>
    <t>ProgramRevenuesFromCapitalGrantsAndContributionsAbstract</t>
  </si>
  <si>
    <t>Program revenues from capital grants and contributions [abstract]</t>
  </si>
  <si>
    <t>Program revenues from operating grants and contributions</t>
  </si>
  <si>
    <t>ProgramRevenuesFromOperatingGrantsAndContributionsAbstract</t>
  </si>
  <si>
    <t>Program revenues from operating grants and contributions [abstract]</t>
  </si>
  <si>
    <t>Program revenues from charges for services and sales</t>
  </si>
  <si>
    <t>ProgramRevenuesFromChargesForServicesAndSalesAbstract</t>
  </si>
  <si>
    <t>Program revenues from charges for services and sales [abstract]</t>
  </si>
  <si>
    <t>Program revenues</t>
  </si>
  <si>
    <t>ProgramRevenuesAbstract</t>
  </si>
  <si>
    <t>Program revenues [abstract]</t>
  </si>
  <si>
    <t>Revenues</t>
  </si>
  <si>
    <t>RevenuesAbstract</t>
  </si>
  <si>
    <t>Revenues [abstract]</t>
  </si>
  <si>
    <t>NetPositionAbstract</t>
  </si>
  <si>
    <t>Net position [abstract]</t>
  </si>
  <si>
    <t>DeferredInflowsOfResourcesAbstract</t>
  </si>
  <si>
    <t>Deferred inflows of resources [abstract]</t>
  </si>
  <si>
    <t>PayableFromRestrictedAssetsAbstract</t>
  </si>
  <si>
    <t>Payable from restricted assets [abstract]</t>
  </si>
  <si>
    <t>NonCurrentLiabilitiesAbstract</t>
  </si>
  <si>
    <t>Non-current liabilities [abstract]</t>
  </si>
  <si>
    <t>CurrentLiabilitiesAbstract</t>
  </si>
  <si>
    <t>Current liabilities [abstract]</t>
  </si>
  <si>
    <t>LiabilitiesAbstract</t>
  </si>
  <si>
    <t>Liabilities [abstract]</t>
  </si>
  <si>
    <t>Liabilities and deferred inflows of resources</t>
  </si>
  <si>
    <t>LiabilitiesAndDeferredInflowsOfResourcesAbstract</t>
  </si>
  <si>
    <t>Liabilities and deferred inflows of resources [abstract]</t>
  </si>
  <si>
    <t>Liabilities and deferred inflows of resources and fund balances</t>
  </si>
  <si>
    <t>LiabilitiesAndDeferredInflowsOfResourcesAndFundBalancesAbstract</t>
  </si>
  <si>
    <t>Liabilities and deferred inflows of resources and fund balances [abstract]</t>
  </si>
  <si>
    <t>LiabilitiesAndDeferredInflowsOfResourcesAndNetPositionAbstract</t>
  </si>
  <si>
    <t>Liabilities and deferred inflows of resources and net position [abstract]</t>
  </si>
  <si>
    <t>DeferredOutflowsOfResourcesAbstract</t>
  </si>
  <si>
    <t>Deferred outflows of resources [abstract]</t>
  </si>
  <si>
    <t>RestrictedAssetsAbstract</t>
  </si>
  <si>
    <t>Restricted assets [abstract]</t>
  </si>
  <si>
    <t>OtherNonCurrentAssetsAbstract</t>
  </si>
  <si>
    <t>Other non-current assets [abstract]</t>
  </si>
  <si>
    <t>NetCapitalAssetsAbstract</t>
  </si>
  <si>
    <t>Net capital assets [abstract]</t>
  </si>
  <si>
    <t>NonCurrentAssetsAbstract</t>
  </si>
  <si>
    <t>Non-current assets [abstract]</t>
  </si>
  <si>
    <t>Current assets [abstract]</t>
  </si>
  <si>
    <t>AssetsAbstract</t>
  </si>
  <si>
    <t>Assets [abstract]</t>
  </si>
  <si>
    <t>AssetsAndDeferredOutflowsOfResourcesAbstract</t>
  </si>
  <si>
    <t>Assets and deferred outflows of resources [abstract]</t>
  </si>
  <si>
    <t>Governmental funds - Statement of revenues and expenditures and changes in fund balance</t>
  </si>
  <si>
    <t>GovernmentalFundsStatementOfRevenuesAndExpendituresAndChangesInFundBalanceAbstract</t>
  </si>
  <si>
    <t>Governmental funds - Statement of revenues, expenditures and changes in fund balance [abstract]</t>
  </si>
  <si>
    <t>Governmental funds- Balance sheet</t>
  </si>
  <si>
    <t>GovernmentalFundsBalanceSheetAbstract</t>
  </si>
  <si>
    <t>Governmental funds- Balance sheet  [abstract]</t>
  </si>
  <si>
    <t>Statement of activities</t>
  </si>
  <si>
    <t>StatementOfActivitiesAbstract</t>
  </si>
  <si>
    <t>Statement of activities [abstract]</t>
  </si>
  <si>
    <t>Statement of net position</t>
  </si>
  <si>
    <t>StatementOfNetPositionAbstract</t>
  </si>
  <si>
    <t>Statement of net position [abstract]</t>
  </si>
  <si>
    <t>Filing information</t>
  </si>
  <si>
    <t>FilingInformationAbstract</t>
  </si>
  <si>
    <t>Filing information [abstract]</t>
  </si>
  <si>
    <t>AB000002</t>
  </si>
  <si>
    <t>Reporting item</t>
  </si>
  <si>
    <t>AB000001</t>
  </si>
  <si>
    <t>Abstract</t>
  </si>
  <si>
    <t>Report the CAFR statement number and table number for which hypercube (table) has been used</t>
  </si>
  <si>
    <t>HY000082</t>
  </si>
  <si>
    <t>CAFR04-Table08</t>
  </si>
  <si>
    <t>HY000081</t>
  </si>
  <si>
    <t>CAFR04-Table07</t>
  </si>
  <si>
    <t>HY000080</t>
  </si>
  <si>
    <t>CAFR04-Table06</t>
  </si>
  <si>
    <t>HY000079</t>
  </si>
  <si>
    <t>CAFR04-Table05</t>
  </si>
  <si>
    <t>HY000078</t>
  </si>
  <si>
    <t>CAFR04-Table04</t>
  </si>
  <si>
    <t>HY000077</t>
  </si>
  <si>
    <t>CAFR04-Table03</t>
  </si>
  <si>
    <t>HY000076</t>
  </si>
  <si>
    <t>CAFR04-Table02</t>
  </si>
  <si>
    <t>HY000075</t>
  </si>
  <si>
    <t>CAFR03-Table16</t>
  </si>
  <si>
    <t>HY000074</t>
  </si>
  <si>
    <t>CAFR03-Table15</t>
  </si>
  <si>
    <t>HY000073</t>
  </si>
  <si>
    <t>CAFR03-Table14</t>
  </si>
  <si>
    <t>HY000072</t>
  </si>
  <si>
    <t>CAFR03-Table13</t>
  </si>
  <si>
    <t>HY000071</t>
  </si>
  <si>
    <t>CAFR03-Table12</t>
  </si>
  <si>
    <t>HY000070</t>
  </si>
  <si>
    <t>CAFR03-Table11</t>
  </si>
  <si>
    <t>HY000069</t>
  </si>
  <si>
    <t>CAFR03-Table10</t>
  </si>
  <si>
    <t>HY000068</t>
  </si>
  <si>
    <t>CAFR03-Table09</t>
  </si>
  <si>
    <t>HY000067</t>
  </si>
  <si>
    <t>CAFR03-Table08</t>
  </si>
  <si>
    <t>HY000066</t>
  </si>
  <si>
    <t>CAFR03-Table07</t>
  </si>
  <si>
    <t>HY000065</t>
  </si>
  <si>
    <t>CAFR03-Table06</t>
  </si>
  <si>
    <t>HY000064</t>
  </si>
  <si>
    <t>CAFR03-Table05</t>
  </si>
  <si>
    <t>HY000063</t>
  </si>
  <si>
    <t>CAFR03-Table04</t>
  </si>
  <si>
    <t>HY000062</t>
  </si>
  <si>
    <t>CAFR03-Table03</t>
  </si>
  <si>
    <t>HY000061</t>
  </si>
  <si>
    <t>CAFR03-Table02</t>
  </si>
  <si>
    <t>HY000060</t>
  </si>
  <si>
    <t>CAFR02-Table21</t>
  </si>
  <si>
    <t>HY000059</t>
  </si>
  <si>
    <t>CAFR02-Table20</t>
  </si>
  <si>
    <t>HY000058</t>
  </si>
  <si>
    <t>CAFR02-Table19</t>
  </si>
  <si>
    <t>HY000057</t>
  </si>
  <si>
    <t>CAFR02-Table18</t>
  </si>
  <si>
    <t>HY000056</t>
  </si>
  <si>
    <t>CAFR02-Table17</t>
  </si>
  <si>
    <t>HY000055</t>
  </si>
  <si>
    <t>CAFR02-Table16</t>
  </si>
  <si>
    <t>HY000054</t>
  </si>
  <si>
    <t>CAFR02-Table15</t>
  </si>
  <si>
    <t>HY000053</t>
  </si>
  <si>
    <t>CAFR02-Table14</t>
  </si>
  <si>
    <t>HY000052</t>
  </si>
  <si>
    <t>CAFR02-Table13</t>
  </si>
  <si>
    <t>HY000051</t>
  </si>
  <si>
    <t>CAFR02-Table12</t>
  </si>
  <si>
    <t>HY000050</t>
  </si>
  <si>
    <t>CAFR02-Table11</t>
  </si>
  <si>
    <t>HY000049</t>
  </si>
  <si>
    <t>CAFR02-Table10</t>
  </si>
  <si>
    <t>HY000048</t>
  </si>
  <si>
    <t>CAFR02-Table09</t>
  </si>
  <si>
    <t>HY000047</t>
  </si>
  <si>
    <t>CAFR02-Table08</t>
  </si>
  <si>
    <t>HY000046</t>
  </si>
  <si>
    <t>CAFR02-Table07</t>
  </si>
  <si>
    <t>HY000045</t>
  </si>
  <si>
    <t>CAFR02-Table06</t>
  </si>
  <si>
    <t>HY000044</t>
  </si>
  <si>
    <t>CAFR02-Table05</t>
  </si>
  <si>
    <t>HY000043</t>
  </si>
  <si>
    <t>CAFR02-Table04</t>
  </si>
  <si>
    <t>HY000042</t>
  </si>
  <si>
    <t>CAFR02-Table03</t>
  </si>
  <si>
    <t>HY000041</t>
  </si>
  <si>
    <t>CAFR02-Table02</t>
  </si>
  <si>
    <t>HY000040</t>
  </si>
  <si>
    <t>CAFR01-Table41</t>
  </si>
  <si>
    <t>HY000039</t>
  </si>
  <si>
    <t>CAFR01-Table40</t>
  </si>
  <si>
    <t>HY000038</t>
  </si>
  <si>
    <t>CAFR01-Table39</t>
  </si>
  <si>
    <t>HY000037</t>
  </si>
  <si>
    <t>CAFR01-Table38</t>
  </si>
  <si>
    <t>HY000036</t>
  </si>
  <si>
    <t>CAFR01-Table37</t>
  </si>
  <si>
    <t>HY000035</t>
  </si>
  <si>
    <t>CAFR01-Table36</t>
  </si>
  <si>
    <t>HY000034</t>
  </si>
  <si>
    <t>CAFR01-Table35</t>
  </si>
  <si>
    <t>HY000033</t>
  </si>
  <si>
    <t>CAFR01-Table34</t>
  </si>
  <si>
    <t>HY000032</t>
  </si>
  <si>
    <t>CAFR01-Table33</t>
  </si>
  <si>
    <t>HY000031</t>
  </si>
  <si>
    <t>CAFR01-Table32</t>
  </si>
  <si>
    <t>HY000030</t>
  </si>
  <si>
    <t>CAFR01-Table31</t>
  </si>
  <si>
    <t>HY000029</t>
  </si>
  <si>
    <t>CAFR01-Table30</t>
  </si>
  <si>
    <t>HY000028</t>
  </si>
  <si>
    <t>CAFR01-Table29</t>
  </si>
  <si>
    <t>HY000027</t>
  </si>
  <si>
    <t>CAFR01-Table28</t>
  </si>
  <si>
    <t>HY000026</t>
  </si>
  <si>
    <t>CAFR01-Table27</t>
  </si>
  <si>
    <t>HY000025</t>
  </si>
  <si>
    <t>CAFR01-Table26</t>
  </si>
  <si>
    <t>HY000024</t>
  </si>
  <si>
    <t>CAFR01-Table25</t>
  </si>
  <si>
    <t>HY000023</t>
  </si>
  <si>
    <t>CAFR01-Table24</t>
  </si>
  <si>
    <t>HY000022</t>
  </si>
  <si>
    <t>CAFR01-Table23</t>
  </si>
  <si>
    <t>HY000021</t>
  </si>
  <si>
    <t>CAFR01-Table22</t>
  </si>
  <si>
    <t>HY000020</t>
  </si>
  <si>
    <t>CAFR01-Table21</t>
  </si>
  <si>
    <t>HY000019</t>
  </si>
  <si>
    <t>CAFR01-Table20</t>
  </si>
  <si>
    <t>HY000018</t>
  </si>
  <si>
    <t>CAFR01-Table19</t>
  </si>
  <si>
    <t>HY000017</t>
  </si>
  <si>
    <t>CAFR01-Table18</t>
  </si>
  <si>
    <t>HY000016</t>
  </si>
  <si>
    <t>CAFR01-Table17</t>
  </si>
  <si>
    <t>HY000015</t>
  </si>
  <si>
    <t>CAFR01-Table16</t>
  </si>
  <si>
    <t>HY000014</t>
  </si>
  <si>
    <t>CAFR01-Table15</t>
  </si>
  <si>
    <t>HY000013</t>
  </si>
  <si>
    <t>CAFR01-Table14</t>
  </si>
  <si>
    <t>HY000012</t>
  </si>
  <si>
    <t>CAFR01-Table13</t>
  </si>
  <si>
    <t>HY000011</t>
  </si>
  <si>
    <t>CAFR01-Table12</t>
  </si>
  <si>
    <t>HY000010</t>
  </si>
  <si>
    <t>CAFR01-Table11</t>
  </si>
  <si>
    <t>HY000009</t>
  </si>
  <si>
    <t>CAFR01-Table10</t>
  </si>
  <si>
    <t>HY000008</t>
  </si>
  <si>
    <t>CAFR01-Table09</t>
  </si>
  <si>
    <t>HY000007</t>
  </si>
  <si>
    <t>CAFR01-Table08</t>
  </si>
  <si>
    <t>HY000006</t>
  </si>
  <si>
    <t>CAFR01-Table07</t>
  </si>
  <si>
    <t>HY000005</t>
  </si>
  <si>
    <t>CAFR01-Table06</t>
  </si>
  <si>
    <t>HY000004</t>
  </si>
  <si>
    <t>CAFR01-Table05</t>
  </si>
  <si>
    <t>HY000003</t>
  </si>
  <si>
    <t>CAFR01-Table04</t>
  </si>
  <si>
    <t>HY000002</t>
  </si>
  <si>
    <t>CAFR01-Table03</t>
  </si>
  <si>
    <t>HY000001</t>
  </si>
  <si>
    <t>CAFR01-Table02</t>
  </si>
  <si>
    <t>Name of other financing sources (uses)</t>
  </si>
  <si>
    <t>The concept is of typed dimension nature and reflects name of other financing sources (uses)</t>
  </si>
  <si>
    <t>NameOfOtherFinancingSourcesUsesAxis</t>
  </si>
  <si>
    <t>Name of other financing sources (uses) [axis]</t>
  </si>
  <si>
    <t>Name of other expenditures</t>
  </si>
  <si>
    <t>The concept is of typed dimension nature and reflects name of other expenditures</t>
  </si>
  <si>
    <t>NameOfOtherExpendituresAxis</t>
  </si>
  <si>
    <t>Name of other expenditures [axis]</t>
  </si>
  <si>
    <t>Name of other revenues</t>
  </si>
  <si>
    <t>The concept is of typed dimension nature and reflects name of other revenues</t>
  </si>
  <si>
    <t>NameOfOtherRevenuesAxis</t>
  </si>
  <si>
    <t>Name of other revenues [axis]</t>
  </si>
  <si>
    <t>Name of fund balances assigned</t>
  </si>
  <si>
    <t>The concept is of typed dimension nature and reflects name of fund balances assigned</t>
  </si>
  <si>
    <t>NameOfFundBalancesAssignedAxis</t>
  </si>
  <si>
    <t>Name of fund balances assigned [axis]</t>
  </si>
  <si>
    <t>Name of fund balances committed</t>
  </si>
  <si>
    <t>The concept is of typed dimension nature and reflects name of fund balances committed</t>
  </si>
  <si>
    <t>NameOfFundBalancesCommittedAxis</t>
  </si>
  <si>
    <t>Name of fund balances committed [axis]</t>
  </si>
  <si>
    <t>Name of fund balances restricted</t>
  </si>
  <si>
    <t>The concept is of typed dimension nature and reflects name of fund balances restricted</t>
  </si>
  <si>
    <t>NameOfFundBalancesRestrictedAxis</t>
  </si>
  <si>
    <t>Name of fund balances restricted [axis]</t>
  </si>
  <si>
    <t>Name of fund balances non-spendable</t>
  </si>
  <si>
    <t>The concept is of typed dimension nature and reflects name of fund balances non-spendable</t>
  </si>
  <si>
    <t>NameOfFundBalancesNonSpendableAxis</t>
  </si>
  <si>
    <t>Name of fund balances non-spendable [axis]</t>
  </si>
  <si>
    <t>Name of other liabilities</t>
  </si>
  <si>
    <t>The concept is of typed dimension nature and reflects name of other liabilities</t>
  </si>
  <si>
    <t>NameOfOtherLiabilitiesAxis</t>
  </si>
  <si>
    <t>Name of other liabilities [axis]</t>
  </si>
  <si>
    <t>Name of other assets</t>
  </si>
  <si>
    <t>The concept is of typed dimension nature and reflects name of other assets</t>
  </si>
  <si>
    <t>NameOfOtherAssetsAxis</t>
  </si>
  <si>
    <t>Name of other assets [axis]</t>
  </si>
  <si>
    <t>Name of other expenses</t>
  </si>
  <si>
    <t>The concept is of typed dimension nature and reflects name of other expenses</t>
  </si>
  <si>
    <t>NameOfOtherExpensesAxis</t>
  </si>
  <si>
    <t>Name of other expenses [axis]</t>
  </si>
  <si>
    <t>Name of adjustments for transfer of revenues within activities</t>
  </si>
  <si>
    <t>The concept is of typed dimension nature and reflects name of adjustments for transfer of revenues within activities</t>
  </si>
  <si>
    <t>NameOfAdjustmentsForTransferOfRevenuesWithinActivitiesAxis</t>
  </si>
  <si>
    <t>Name of adjustments for transfer of revenues within activities [axis]</t>
  </si>
  <si>
    <t>Name of other general revenues</t>
  </si>
  <si>
    <t>The concept is of typed dimension nature and reflects name of other general revenues</t>
  </si>
  <si>
    <t>NameOfOtherGeneralRevenuesAxis</t>
  </si>
  <si>
    <t>Name of other general revenues [axis]</t>
  </si>
  <si>
    <t>Name of other program revenues</t>
  </si>
  <si>
    <t>The concept is of typed dimension nature and reflects name of other program revenues</t>
  </si>
  <si>
    <t>NameOfOtherProgramRevenuesAxis</t>
  </si>
  <si>
    <t>Name of other program revenues [axis]</t>
  </si>
  <si>
    <t>The concept is of typed dimension nature and reflects name of net position restricted</t>
  </si>
  <si>
    <t>NameOfNetPositionRestrictedAxis</t>
  </si>
  <si>
    <t>Name of net position restricted [axis]</t>
  </si>
  <si>
    <t>The concept is of typed dimension nature and reflects name of deferred inflows of resources</t>
  </si>
  <si>
    <t>NameOfDeferredInflowsOfResourcesAxis</t>
  </si>
  <si>
    <t>Name of deferred inflows of resources [axis]</t>
  </si>
  <si>
    <t>The concept is of typed dimension nature and reflects name of payable from restricted assets</t>
  </si>
  <si>
    <t>NameOfPayableFromRestrictedAssetsAxis</t>
  </si>
  <si>
    <t>Name of payable from restricted assets [axis]</t>
  </si>
  <si>
    <t>The concept is of typed dimension nature and reflects name of other non-current liabilities</t>
  </si>
  <si>
    <t>NameOfOtherNonCurrentLiabilitiesAxis</t>
  </si>
  <si>
    <t>Name of other non-current liabilities [axis]</t>
  </si>
  <si>
    <t>The concept is of typed dimension nature and reflects name of non-current liabilities due in more than one year</t>
  </si>
  <si>
    <t>NameOfNonCurrentLiabilitiesDueInMoreThanOneYearAxis</t>
  </si>
  <si>
    <t>Name of non-current liabilities due in more than one year [axis]</t>
  </si>
  <si>
    <t>The concept is of typed dimension nature and reflects name of non-current liabilities due within one year</t>
  </si>
  <si>
    <t>NameOfNonCurrentLiabilitiesDueWithinOneYearAxis</t>
  </si>
  <si>
    <t>Name of non-current liabilities due within one year [axis]</t>
  </si>
  <si>
    <t>The concept is of typed dimension nature and reflects name of other current liabilities</t>
  </si>
  <si>
    <t>NameOfOtherCurrentLiabilitiesAxis</t>
  </si>
  <si>
    <t>Name of other current liabilities [axis]</t>
  </si>
  <si>
    <t>The concept is of typed dimension nature and reflects name of deferred outflows of resources</t>
  </si>
  <si>
    <t>NameOfDeferredOutflowsOfResourcesAxis</t>
  </si>
  <si>
    <t>Name of deferred outflows of resources [axis]</t>
  </si>
  <si>
    <t>The concept is of typed dimension nature and reflects name of restricted assets</t>
  </si>
  <si>
    <t>NameOfRestrictedAssetsAxis</t>
  </si>
  <si>
    <t>Name of restricted assets [axis]</t>
  </si>
  <si>
    <t>Name of miscellaneous non-current assets</t>
  </si>
  <si>
    <t>The concept is of typed dimension nature and reflects name of miscellaneous non-current assets and the reporting entity does not separately disclose in the same statement or note.</t>
  </si>
  <si>
    <t>NameOfMiscellaneousNonCurrentAssetsAxis</t>
  </si>
  <si>
    <t>Name of miscellaneous non-current assets [axis]</t>
  </si>
  <si>
    <t>The concept is of typed dimension nature and reflects name of capital assets, depreciable (net of accumulated depreciation and amortization)</t>
  </si>
  <si>
    <t>NameOfCapitalAssetsDepreciableNetOfAccumulatedDepreciationAndAmortizationAxis</t>
  </si>
  <si>
    <t>Name of capital assets, depreciable (net of accumulated depreciation and amortization) [axis]</t>
  </si>
  <si>
    <t>The concept is of typed dimension nature and reflects name of capital assets, non-depreciable</t>
  </si>
  <si>
    <t>NameOfCapitalAssetsNonDepreciableAxis</t>
  </si>
  <si>
    <t>Name of capital assets, non-depreciable [axis]</t>
  </si>
  <si>
    <t>The concept is of typed dimension nature and reflects name of other current assets</t>
  </si>
  <si>
    <t>NameOfOtherCurrentAssetsAxis</t>
  </si>
  <si>
    <t>Name of other current assets [axis]</t>
  </si>
  <si>
    <t>Unmatured</t>
  </si>
  <si>
    <t>The reported information reflects the type of unmaturity namely unmatured asset or liability</t>
  </si>
  <si>
    <t>UnmaturedMember</t>
  </si>
  <si>
    <t>Unmatured [member]</t>
  </si>
  <si>
    <t>Matured</t>
  </si>
  <si>
    <t>The reported information reflects the type of maturity namely matured asset or liability</t>
  </si>
  <si>
    <t>MaturedMember</t>
  </si>
  <si>
    <t>Matured [member]</t>
  </si>
  <si>
    <t>Uncommitted</t>
  </si>
  <si>
    <t>The reported information reflects the type of restriction namely not committed for a special purpose</t>
  </si>
  <si>
    <t>UncommittedMember</t>
  </si>
  <si>
    <t>Uncommitted [member]</t>
  </si>
  <si>
    <t>Committed</t>
  </si>
  <si>
    <t>The reported information reflects the type of restriction namely committed for a special purpose. 	Amounts that can only be used for specific purposes pursuant to constraints imposed by formal action of the government’s highest level of decision-making authority should be reported as committed fund balance.</t>
  </si>
  <si>
    <t>CommittedMember</t>
  </si>
  <si>
    <t>Committed [member]</t>
  </si>
  <si>
    <t>Unassigned</t>
  </si>
  <si>
    <t>The reported information reflects the type of restriction namely not assigned for a special purpose.  This classification represents fund balance that has not been assigned to other funds and that has not been restricted, committed, or assigned to specific purposes within the general fund.</t>
  </si>
  <si>
    <t>UnassignedMember</t>
  </si>
  <si>
    <t>Unassigned [member]</t>
  </si>
  <si>
    <t>Assigned</t>
  </si>
  <si>
    <t>The reported information reflects the type of restriction namely assigned for a special purpose. Amounts that are constrained by the government’s intent to be used for specific purposes, but are neither restricted nor committed, should be reported as assigned fund balance, except for stabilization arrangements.</t>
  </si>
  <si>
    <t>AssignedMember</t>
  </si>
  <si>
    <t>Assigned [member]</t>
  </si>
  <si>
    <t>Non-spendable</t>
  </si>
  <si>
    <t>The reported information reflects the type of restriction namely non-spendable. 	Non-spendable are amounts that cannot be spent because they are either (a) not in spendable form or (b) legally or contractually required to be maintained intact.</t>
  </si>
  <si>
    <t>NonSpendableMember</t>
  </si>
  <si>
    <t>Non-spendable [member]</t>
  </si>
  <si>
    <t>Spendable</t>
  </si>
  <si>
    <t>The reported information reflects the type of restriction namely spendable for a special purpose.	Spendable amounts are other than non-spendable amounts and non-spendable amounts cannot be spent because they are either (a) not in spendable form or (b) legally or contractually required to be maintained intact.</t>
  </si>
  <si>
    <t>SpendableMember</t>
  </si>
  <si>
    <t>Spendable [member]</t>
  </si>
  <si>
    <t>Total government funds</t>
  </si>
  <si>
    <t>The reported information reflects the total government funds. Governmental fund reporting focuses primarily on the sources, uses, and balances of current financial resources and often has a budgetary orientation. The governmental fund category includes the general fund, special revenue funds, capital projects funds, debt service funds, and permanent funds. Governmental funds are, in essence, accounting segregations of financial resources. Expendable assets are assigned to the various governmental funds according to the purposes for which they may or must be used; current liabilities are assigned to the fund from which they are to be paid; and the difference between governmental fund assets and deferred outflows of resources, and liabilities and deferred inflows of resources, the fund equity, is referred to as "Fund Balance."</t>
  </si>
  <si>
    <t>TotalGovernmentFundsMember</t>
  </si>
  <si>
    <t>Total government funds [member]</t>
  </si>
  <si>
    <t>Aggregate non-major funds</t>
  </si>
  <si>
    <t>The reported information reflects the aggregate of non-major funds</t>
  </si>
  <si>
    <t>AggregateNonMajorFundsMember</t>
  </si>
  <si>
    <t>Aggregate non-major funds [member]</t>
  </si>
  <si>
    <t>Other fund 03</t>
  </si>
  <si>
    <t>The reported information reflects the other fund 03</t>
  </si>
  <si>
    <t>OtherFund03Member</t>
  </si>
  <si>
    <t>Other fund 03 [member]</t>
  </si>
  <si>
    <t>Other fund 02</t>
  </si>
  <si>
    <t>The reported information reflects the other fund 02</t>
  </si>
  <si>
    <t>OtherFund02Member</t>
  </si>
  <si>
    <t>Other fund 02 [member]</t>
  </si>
  <si>
    <t>Other fund 01</t>
  </si>
  <si>
    <t>The reported information reflects the other fund 01</t>
  </si>
  <si>
    <t>OtherFund01Member</t>
  </si>
  <si>
    <t>Other fund 01 [member]</t>
  </si>
  <si>
    <t>Debt service fund 03</t>
  </si>
  <si>
    <t>The reported information reflects the debt service fund 03. Debt service funds are used to account for and report financial resources that are restricted, committed, or assigned to expenditure for principal and interest. Debt service funds should be used to report resources if legally mandated. Financial resources that are being accumulated for principal and interest maturing in future years also should be reported in debt service funds. The debt service transactions of a special assessment issue for which the government is not obligated in any manner should be reported in an agency fund.</t>
  </si>
  <si>
    <t>DebtServiceFund03Member</t>
  </si>
  <si>
    <t>Debt service fund 03 [member]</t>
  </si>
  <si>
    <t>Debt service fund 02</t>
  </si>
  <si>
    <t>The reported information reflects the debt service fund 02. Debt service funds are used to account for and report financial resources that are restricted, committed, or assigned to expenditure for principal and interest. Debt service funds should be used to report resources if legally mandated. Financial resources that are being accumulated for principal and interest maturing in future years also should be reported in debt service funds. The debt service transactions of a special assessment issue for which the government is not obligated in any manner should be reported in an agency fund.</t>
  </si>
  <si>
    <t>DebtServiceFund02Member</t>
  </si>
  <si>
    <t>Debt service fund 02 [member]</t>
  </si>
  <si>
    <t>Debt service fund 01</t>
  </si>
  <si>
    <t>The reported information reflects the debt service fund 01. Debt service funds are used to account for and report financial resources that are restricted, committed, or assigned to expenditure for principal and interest. Debt service funds should be used to report resources if legally mandated. Financial resources that are being accumulated for principal and interest maturing in future years also should be reported in debt service funds. The debt service transactions of a special assessment issue for which the government is not obligated in any manner should be reported in an agency fund.</t>
  </si>
  <si>
    <t>DebtServiceFund01Member</t>
  </si>
  <si>
    <t>Debt service fund 01 [member]</t>
  </si>
  <si>
    <t>Capital projects fund 03</t>
  </si>
  <si>
    <t>The reported information reflects the capital projects fund 03. 
Capital projects funds are used to account for and report financial resources that are restricted, committed, or assigned to expenditure for capital outlays including the acquisition or construction of capital facilities and other capital assets.</t>
  </si>
  <si>
    <t>CapitalProjectsFund03Member</t>
  </si>
  <si>
    <t>Capital projects fund 03 [member]</t>
  </si>
  <si>
    <t>Capital projects fund 02</t>
  </si>
  <si>
    <t>The reported information reflects the capital projects fund 02. 
Capital projects funds are used to account for and report financial resources that are restricted, committed, or assigned to expenditure for capital outlays including the acquisition or construction of capital facilities and other capital assets.</t>
  </si>
  <si>
    <t>CapitalProjectsFund02Member</t>
  </si>
  <si>
    <t>Capital projects fund 02 [member]</t>
  </si>
  <si>
    <t>Capital projects fund 01</t>
  </si>
  <si>
    <t>The reported information reflects the capital projects fund 01. 
Capital projects funds are used to account for and report financial resources that are restricted, committed, or assigned to expenditure for capital outlays including the acquisition or construction of capital facilities and other capital assets.</t>
  </si>
  <si>
    <t>CapitalProjectsFund01Member</t>
  </si>
  <si>
    <t>Capital projects fund 01 [member]</t>
  </si>
  <si>
    <t>Special revenue fund 03</t>
  </si>
  <si>
    <t>The reported information reflects the special revenue fund 03.
Special revenue fund are used to account for and report the proceeds of specific revenue sources that are restricted or committed to expenditure for specified purposes other than debt service or capital projects.</t>
  </si>
  <si>
    <t>SpecialRevenueFund03Member</t>
  </si>
  <si>
    <t>Special revenue fund 03 [member]</t>
  </si>
  <si>
    <t>Special revenue fund 02</t>
  </si>
  <si>
    <t>The reported information reflects the special revenue fund 02.
Special revenue fund are used to account for and report the proceeds of specific revenue sources that are restricted or committed to expenditure for specified purposes other than debt service or capital projects.</t>
  </si>
  <si>
    <t>SpecialRevenueFund02Member</t>
  </si>
  <si>
    <t>Special revenue fund 02 [member]</t>
  </si>
  <si>
    <t>Special revenue fund 01</t>
  </si>
  <si>
    <t>The reported information reflects the special revenue fund 01.
Special revenue fund are used to account for and report the proceeds of specific revenue sources that are restricted or committed to expenditure for specified purposes other than debt service or capital projects.</t>
  </si>
  <si>
    <t>SpecialRevenueFund01Member</t>
  </si>
  <si>
    <t>Special revenue fund 01 [member]</t>
  </si>
  <si>
    <t>General fund</t>
  </si>
  <si>
    <t>The reported information reflects the general fund. The general fund should be used to account for and report all financial resources not accounted for and reported in another fund.</t>
  </si>
  <si>
    <t>GeneralFundMember</t>
  </si>
  <si>
    <t>General fund [member]</t>
  </si>
  <si>
    <t>The reported information reflects the program revenues from capital grants and contributions.
Program revenues are amounts derived directly from the program itself or from parties outside the reporting government's taxpayers or citizenry, as a whole; they reduce the net cost of the function to be financed from the government's general revenues.</t>
  </si>
  <si>
    <t>ProgramRevenuesFromCapitalGrantsAndContributionsMember</t>
  </si>
  <si>
    <t>Program revenues from capital grants and contributions [member]</t>
  </si>
  <si>
    <t>The reported information reflects the program revenues from operating grants and contributions.
Program revenues are amounts derived directly from the program itself or from parties outside the reporting government's taxpayers or citizenry, as a whole; they reduce the net cost of the function to be financed from the government's general revenues.</t>
  </si>
  <si>
    <t>ProgramRevenuesFromOperatingGrantsAndContributionsMember</t>
  </si>
  <si>
    <t>Program revenues from operating grants and contributions [member]</t>
  </si>
  <si>
    <t>The reported information reflects the program revenues from charges for services. Charges for services arise from charges to customers, applicants, or others who purchase, use, or directly benefit from the goods, services, or privileges provided, or are otherwise directly affected by the services.</t>
  </si>
  <si>
    <t>ProgramRevenuesFromChargesForServicesAndSalesMember</t>
  </si>
  <si>
    <t>Program revenues from charges for services and sales [member]</t>
  </si>
  <si>
    <t>The reported information reflects the unrestricted nature of the concept. Unrestricted means not subject to any conditions.</t>
  </si>
  <si>
    <t>UnrestrictedMember</t>
  </si>
  <si>
    <t>Unrestricted [member]</t>
  </si>
  <si>
    <t>Restricted</t>
  </si>
  <si>
    <t>The reported information reflects the restricted nature of the concept. Restricted means subject to conditions.</t>
  </si>
  <si>
    <t>RestrictedMember</t>
  </si>
  <si>
    <t>Restricted [member]</t>
  </si>
  <si>
    <t>Due in more than one year</t>
  </si>
  <si>
    <t>The reported information reflects the time interval which commences after 1 year from the relevant reporting end date and continues into the future.</t>
  </si>
  <si>
    <t>DueInMoreThanOneYearMember</t>
  </si>
  <si>
    <t>Due in more than one year [member]</t>
  </si>
  <si>
    <t>Due within one year</t>
  </si>
  <si>
    <t>The reported information reflects the time interval from the relevant reporting end date up to and including 1 year after that date.</t>
  </si>
  <si>
    <t>DueWithinOneYearMember</t>
  </si>
  <si>
    <t>Due within one year [member]</t>
  </si>
  <si>
    <t>Legally separate organizations for which the elected officials of the primary government are financially accountable. In addition, a component unit can be another organization for which the nature and significance of its relationship with a primary government is such that exclusion would cause the reporting entity's financial statements to be misleading or incomplete.</t>
  </si>
  <si>
    <t>ComponentUnitMember</t>
  </si>
  <si>
    <t>Component unit [member]</t>
  </si>
  <si>
    <t>The reported information reflects primary government activities.  A primary government is any state government or general purpose local government (municipality, township or county) as well as a special-purpose government (for example, a school district or a park district).</t>
  </si>
  <si>
    <t>PrimaryGovernmentActivitiesMember</t>
  </si>
  <si>
    <t>Primary government activities [member]</t>
  </si>
  <si>
    <t>The reported information reflects business-type activities. Its one of two classes of activities reported in the government-wide financial statements. Business-type activities are financed in whole or in part by fees charged to external parties for goods or services. These activities usually are reported in enterprise funds.</t>
  </si>
  <si>
    <t>BusinessTypeActivitiesMember</t>
  </si>
  <si>
    <t>Business-type activities [member]</t>
  </si>
  <si>
    <t>The reported information reflects governmental activities. Governmental activities generally are financed through taxes, intergovernmental revenues, and other non-exchange revenues. These activities are usually reported in governmental funds and internal service funds.</t>
  </si>
  <si>
    <t>GovernmentalActivitiesMember</t>
  </si>
  <si>
    <t>Governmental activities [member]</t>
  </si>
  <si>
    <t>Net</t>
  </si>
  <si>
    <t>The reported information reflects the net amount, after accounting for all relevant deductions.</t>
  </si>
  <si>
    <t>NetMember</t>
  </si>
  <si>
    <t>Net [member]</t>
  </si>
  <si>
    <t>Gross</t>
  </si>
  <si>
    <t>The reported information reflects the gross total, before deduction of any other amounts.</t>
  </si>
  <si>
    <t>GrossMember</t>
  </si>
  <si>
    <t>Gross [member]</t>
  </si>
  <si>
    <t>Type of maturity</t>
  </si>
  <si>
    <t>The reported information is categorized according to the type of maturity of the asset or liability namely whether the asset or liability is matured or not-matured for collection or payment respectively.</t>
  </si>
  <si>
    <t>TypeOfMaturityAxis</t>
  </si>
  <si>
    <t>Type of maturity [axis]</t>
  </si>
  <si>
    <t>Type of governmental funds</t>
  </si>
  <si>
    <t>The reported information is categorized according to the type of governmental funds and its covers General funds, Special revenue funds, Capital projects funds, Debt service funds and Other miscellaneous funds.</t>
  </si>
  <si>
    <t>TypeOfGovernmentalFundsAxis</t>
  </si>
  <si>
    <t>Type of governmental funds [axis]</t>
  </si>
  <si>
    <t>The reported information reflects the unit of component. It covers extraneous reporting.</t>
  </si>
  <si>
    <t>ComponentUnitAxis</t>
  </si>
  <si>
    <t>Component unit [axis]</t>
  </si>
  <si>
    <t>Type of restricton</t>
  </si>
  <si>
    <t>The reported information can be reported as restricted or unrestricted or spendable or non-spendable or committed or uncommitted or assigned or unassigned. Restricted means subject to conditions and unrestricted means not subject to any conditions.</t>
  </si>
  <si>
    <t>TypeOfRestrictionAxis</t>
  </si>
  <si>
    <t>Type of restricton [axis]</t>
  </si>
  <si>
    <t>Residual term to maturity</t>
  </si>
  <si>
    <t>The reported information is categorized according to the remaining term to maturity of the asset or liability that gave rise to it. This is the time interval between the reporting date and the maturity date.</t>
  </si>
  <si>
    <t>ResidualTermToMaturityAxis</t>
  </si>
  <si>
    <t>Residual term to maturity [axis]</t>
  </si>
  <si>
    <t>Type of program revenues</t>
  </si>
  <si>
    <t>The reported information is categorized according to program revenues namely program revenues from charges for services and sales and program revenues from operating grants and contributions and program revenues from capital grants and contributions.</t>
  </si>
  <si>
    <t>TypeOfProgramRevenuesAxis</t>
  </si>
  <si>
    <t>Type of program revenues [axis]</t>
  </si>
  <si>
    <t>Type of activities</t>
  </si>
  <si>
    <t>The reported information is categorized according to the Governmental activities or Business type activities or Primary Governmental activities.</t>
  </si>
  <si>
    <t>TypeOfActivitiesAxis</t>
  </si>
  <si>
    <t>Type of activities [axis]</t>
  </si>
  <si>
    <t>Balance type</t>
  </si>
  <si>
    <t>The associated information can be reported as gross, that is without any deductions or net of various deductions.</t>
  </si>
  <si>
    <t>BalanceTypeAxis</t>
  </si>
  <si>
    <t>Balance type [axis]</t>
  </si>
  <si>
    <t>This concept is a placeholder to hold axis</t>
  </si>
  <si>
    <t>TypeOfMaturityDomain</t>
  </si>
  <si>
    <t>Type of maturity [domain]</t>
  </si>
  <si>
    <t>TypeOfGovernmentalFundsDomain</t>
  </si>
  <si>
    <t>Type of governmental funds [domain]</t>
  </si>
  <si>
    <t>ComponentUnitDomain</t>
  </si>
  <si>
    <t>Component unit [domain]</t>
  </si>
  <si>
    <t>Type of restriction</t>
  </si>
  <si>
    <t>TypeOfRestrictionDomain</t>
  </si>
  <si>
    <t>Type of restriction [domain]</t>
  </si>
  <si>
    <t>ResidualTermToMaturityDomain</t>
  </si>
  <si>
    <t>Residual term to maturity [domain]</t>
  </si>
  <si>
    <t>TypeOfProgramRevenuesDomain</t>
  </si>
  <si>
    <t>Type of program revenues [domain]</t>
  </si>
  <si>
    <t>TypeOfActivitiesDomain</t>
  </si>
  <si>
    <t>Type of activities [domain]</t>
  </si>
  <si>
    <t>BalanceTypeDomain</t>
  </si>
  <si>
    <t>Balance type [domain]</t>
  </si>
  <si>
    <t>Report as at the relevant date, the monetary value, of adjustments in fund balances for increase (decrease) in liabilities</t>
  </si>
  <si>
    <t>AdjustmentsInFundBalancesForIncreaseDecreaseInLiabilities</t>
  </si>
  <si>
    <t>Adjustments in fund balances for increase (decrease) in liabilities</t>
  </si>
  <si>
    <t>Report as at the relevant date, the monetary value, of adjustments in fund balances for decrease (increase) in assets</t>
  </si>
  <si>
    <t>AdjustmentsInFundBalancesForDecreaseIncreaseInAssets</t>
  </si>
  <si>
    <t>Adjustments in fund balances for decrease (increase) in assets</t>
  </si>
  <si>
    <t>Fund balances at beginning of period (after adjustments)</t>
  </si>
  <si>
    <t>Report as at the relevant date, the monetary value, of fund balances at beginning of period (after adjustments)</t>
  </si>
  <si>
    <t>FundBalancesAtBeginningOfPeriodAfterAdjustments</t>
  </si>
  <si>
    <t>Report as at the relevant date, the monetary value, of adjustments in fund balances for restatements (errors and accounting policy).
It includes prior period adjustments to fund balances are items that are reported as prior-period adjustments should, in single-period statements, be reflected as adjustments of the opening balance of net position. When comparative statements are presented, corresponding adjustments should be made of the amounts reported in the flows statement and the statement of net position for all of the periods reported therein to reflect the retroactive application of the prior-period adjustments. (See paragraph .125 for required disclosures of prior-period adjustments.) [GASBS 62 and 61, as amended by GASBS 63 and 8].</t>
  </si>
  <si>
    <t>US CAFR XBRL Taxonomy version 5.0</t>
  </si>
  <si>
    <t>Adjustments in fund balances for restatements (errors and accounting policy)</t>
  </si>
  <si>
    <t>Report as at the relevant date, the monetary value, of fund balances at beginning of period (before adjustments)</t>
  </si>
  <si>
    <t>FundBalancesAtBeginningOfPeriodBeforeAdjustments</t>
  </si>
  <si>
    <t>Fund balances at beginning of period (before adjustments)</t>
  </si>
  <si>
    <t>Changes in fund balances</t>
  </si>
  <si>
    <t>Report for the relevant period, the monetary value, of changes in fund balances.
Changes in fund balances is the difference in fund balance (reconciliation) between the beginning and end of the reporting period.</t>
  </si>
  <si>
    <t>ChangesInFundBalances</t>
  </si>
  <si>
    <t>Report for the relevant period, the monetary value, of other financing sources (uses) and the reporting entity does not separately disclose in the same statement or note.
It includes a limited number of special transactions that are used to account for non-operating revenues or receipts and expenditures or disbursements . Included in this financial reporting category are operating transfers (inflow) and proceeds from debt transactions.</t>
  </si>
  <si>
    <t>OtherFinancingSourcesUses</t>
  </si>
  <si>
    <t>Excess (deficiency) of revenues over (under) expenditures</t>
  </si>
  <si>
    <t>Report for the relevant period, the monetary value, of excess (deficiency) of revenues over (under) expenditures</t>
  </si>
  <si>
    <t>ExcessDeficiencyOfRevenuesOverUnderExpenditures</t>
  </si>
  <si>
    <t>Total expenditures</t>
  </si>
  <si>
    <t>Report for the relevant period, the monetary value, of expenditures</t>
  </si>
  <si>
    <t>Report for the relevant period, the monetary value, of other expenditures and the reporting entity does not separately disclose in the same statement or note.</t>
  </si>
  <si>
    <t>OtherExpenditures</t>
  </si>
  <si>
    <t>Other expenditures</t>
  </si>
  <si>
    <t>Report for the relevant period, the monetary value, of expenditures for inter-governmental activities.
Inter-governmental, a fourth character classification, is appropriate where one governmental unit transfers resources to another, such as when states transfer shared revenues to local governments or act as an intermediary in federally financed programs.</t>
  </si>
  <si>
    <t>ExpendituresForInterGovernmentalActivities</t>
  </si>
  <si>
    <t>Expenditures for inter-governmental activities</t>
  </si>
  <si>
    <t>Report for the relevant period, the monetary value, of expenditures for capital outlay.	It includes construction include: production, additions, replacements, or major structural alterations to buildings and other improvements. Purchase of equipment, land, and existing structures include capital leases.</t>
  </si>
  <si>
    <t>ExpendituresForCapitalOutlay</t>
  </si>
  <si>
    <t>Expenditures for capital outlay</t>
  </si>
  <si>
    <t>Report for the relevant period, the monetary value, of expenditures for conservation services</t>
  </si>
  <si>
    <t>ExpendituresForConservationServices</t>
  </si>
  <si>
    <t>Expenditures for conservation services</t>
  </si>
  <si>
    <t>Report for the relevant period, the monetary value, of expenditures for convention centre services</t>
  </si>
  <si>
    <t>ExpendituresForConventionCentreServices</t>
  </si>
  <si>
    <t>Expenditures for convention centre services</t>
  </si>
  <si>
    <t>Report for the relevant period, the monetary value, of expenditures for contingency services</t>
  </si>
  <si>
    <t>ExpendituresForContingencyServices</t>
  </si>
  <si>
    <t>Expenditures for contingency services</t>
  </si>
  <si>
    <t>Report for the relevant period, the monetary value, of expenditures for jail stores commissary services</t>
  </si>
  <si>
    <t>ExpendituresForJailStoresCommissaryServices</t>
  </si>
  <si>
    <t>Expenditures for jail stores commissary services</t>
  </si>
  <si>
    <t>Report for the relevant period, the monetary value, of expenditures for garage services</t>
  </si>
  <si>
    <t>ExpendituresForGarageServices</t>
  </si>
  <si>
    <t>Expenditures for garage services</t>
  </si>
  <si>
    <t>Report for the relevant period, the monetary value, of expenditures for storm sewer services</t>
  </si>
  <si>
    <t>ExpendituresForStormSewerServices</t>
  </si>
  <si>
    <t>Expenditures for storm sewer services</t>
  </si>
  <si>
    <t>Report for the relevant period, the monetary value, of expenditures for sanitary sewer services</t>
  </si>
  <si>
    <t>ExpendituresForSanitarySewerServices</t>
  </si>
  <si>
    <t>Expenditures for sanitary sewer services</t>
  </si>
  <si>
    <t>Report for the relevant period, the monetary value, of expenditures for water supply services</t>
  </si>
  <si>
    <t>ExpendituresForWaterSupplyServices</t>
  </si>
  <si>
    <t>Expenditures for water supply services</t>
  </si>
  <si>
    <t>Report for the relevant period, the monetary value, of expenditures for harbour services</t>
  </si>
  <si>
    <t>ExpendituresForHarbourServices</t>
  </si>
  <si>
    <t>Expenditures for harbour services</t>
  </si>
  <si>
    <t>Report for the relevant period, the monetary value, of expenditures for airport services</t>
  </si>
  <si>
    <t>ExpendituresForAirportServices</t>
  </si>
  <si>
    <t>Expenditures for airport services</t>
  </si>
  <si>
    <t>Report for the relevant period, the monetary value, of expenditures for other general government services and the reporting entity does not separately disclose in the same statement or note.</t>
  </si>
  <si>
    <t>ExpendituresForGeneralGovernmentServicesOthers</t>
  </si>
  <si>
    <t>Expenditures for general government services, others</t>
  </si>
  <si>
    <t>Report for the relevant period, the monetary value, of expenditures for general government services, judicial.
It includes all county or municipal court and court-related activities including juries, probate officials, prosecutors, bailiffs, marshals, public defenders, attorneys, legal departments, and court activities of sheriffs departments and excludes all activities related to probation and parole.</t>
  </si>
  <si>
    <t>ExpendituresForGeneralGovernmentServicesJudicial</t>
  </si>
  <si>
    <t>Expenditures for general government services, judicial</t>
  </si>
  <si>
    <t>Report for the relevant period, the monetary value, of expenditures for general government services, legislative and executive</t>
  </si>
  <si>
    <t>ExpendituresForGeneralGovernmentServicesLegislativeAndExecutive</t>
  </si>
  <si>
    <t>Expenditures for general government services, legislative and executive</t>
  </si>
  <si>
    <t>Report for the relevant period, the monetary value, of expenditures for general government services, administration</t>
  </si>
  <si>
    <t>ExpendituresForGeneralGovernmentServicesAdministration</t>
  </si>
  <si>
    <t>Expenditures for general government services, administration</t>
  </si>
  <si>
    <t>Report for the relevant period, the monetary value, of expenditures for electricity and power services</t>
  </si>
  <si>
    <t>ExpendituresForElectricityAndPowerServices</t>
  </si>
  <si>
    <t>Expenditures for electricity and power services</t>
  </si>
  <si>
    <t>Report for the relevant period, the monetary value, of expenditures for education services</t>
  </si>
  <si>
    <t>ExpendituresForEducationServices</t>
  </si>
  <si>
    <t>Expenditures for education services</t>
  </si>
  <si>
    <t>Report for the relevant period, the monetary value, of expenditures for transportation services</t>
  </si>
  <si>
    <t>ExpendituresForTransportationServices</t>
  </si>
  <si>
    <t>Expenditures for transportation services</t>
  </si>
  <si>
    <t>Report for the relevant period, the monetary value, of expenditures for conservation, recreation, parks and cultural services.
It includes provision and support of recreational and cultural-scientific facilities and activities including golf courses, play fields, playgrounds, public beaches, swimming pools, tennis courts, parks, auditoriums, stadiums, auto camps, recreation piers, marinas, botanical gardens, galleries, museums, and zoos. Also includes building and operation of convention centers and exhibition halls.</t>
  </si>
  <si>
    <t>ExpendituresForConservationRecreationParksAndCulturalServices</t>
  </si>
  <si>
    <t>Expenditures for conservation, recreation, parks and cultural services</t>
  </si>
  <si>
    <t>Report for the relevant period, the monetary value, of expenditures for other development services and the reporting entity does not separately disclose in the same statement or note.</t>
  </si>
  <si>
    <t>ExpendituresForOtherDevelopmentServices</t>
  </si>
  <si>
    <t>Expenditures for other development services</t>
  </si>
  <si>
    <t>Report for the relevant period, the monetary value, of expenditures for economic development services</t>
  </si>
  <si>
    <t>ExpendituresForEconomicDevelopmentServices</t>
  </si>
  <si>
    <t>Expenditures for economic development services</t>
  </si>
  <si>
    <t>Report for the relevant period, the monetary value, of expenditures for community development services</t>
  </si>
  <si>
    <t>ExpendituresForCommunityDevelopmentServices</t>
  </si>
  <si>
    <t>Expenditures for community development services</t>
  </si>
  <si>
    <t>Report for the relevant period, the monetary value, of expenditures for security of persons and property services.
a) It includes police agencies for preventing, controlling, or reducing crime; law enforcement activities of sheriff and constable offices; coroners; medical examiners; vehicular inspection activities; traffic control and safety activities; lock-up operations and excludes contributions to a local police pension fund, local court activities, and local correction activities.
b) It includes firefighting and fire prevention and ambulance and paramedic services handled by the fire department, contributions of volunteer fire units, but excludes contributions to a local fire pension fund, forest fire protection amounts.</t>
  </si>
  <si>
    <t>ExpendituresForSecurityOfPersonsAndPropertyServices</t>
  </si>
  <si>
    <t>Expenditures for security of persons and property services</t>
  </si>
  <si>
    <t>Report for the relevant period, the monetary value, of expenditures for other public services and the reporting entity does not separately disclose in the same statement or note.
It includes support of, and assistance to, needy persons, including expenditures from State and Federal grants. Includes: Money paid directly to needy persons covered by Federal aid programs (e.g., Temporary Assistance for Needy Families), Money paid directly to needy persons not covered by Federal aid programs (e.g., general relief, home relief,
poor relief, etc.), Payments to landlords, utilities, vendors, etc., for rent, goods, and services furnished to needy persons, other than for medical and hospital care, Payments to private vendors for medical and hospital care provided to needy persons excluding Payments to hospital or health agencies operated by this government, Welfare institutions operated by this government, including nursing homes, veterans’ homes, homes for the elderly, and indigent care institutions, Other public welfare - Administration of relief and assistance, foster care, related community action programs, and other welfare activities not reported. Excludes: Any payments to the State for this government’s share of the welfare costs.</t>
  </si>
  <si>
    <t>ExpendituresForOtherPublicServices</t>
  </si>
  <si>
    <t>Expenditures for other public services</t>
  </si>
  <si>
    <t>Report for the relevant period, the monetary value, of expenditures for public assistance services</t>
  </si>
  <si>
    <t>ExpendituresForPublicAssistanceServices</t>
  </si>
  <si>
    <t>Expenditures for public assistance services</t>
  </si>
  <si>
    <t>Report for the relevant period, the monetary value, of expenditures for public ways and facilities services</t>
  </si>
  <si>
    <t>ExpendituresForPublicWaysAndFacilitiesServices</t>
  </si>
  <si>
    <t>Expenditures for public ways and facilities services</t>
  </si>
  <si>
    <t>Report for the relevant period, the monetary value, of expenditures for public schools services</t>
  </si>
  <si>
    <t>ExpendituresForPublicSchoolsServices</t>
  </si>
  <si>
    <t>Expenditures for public schools services</t>
  </si>
  <si>
    <t>Report for the relevant period, the monetary value, of expenditures for public works services</t>
  </si>
  <si>
    <t>ExpendituresForPublicWorksServices</t>
  </si>
  <si>
    <t>Expenditures for public works services</t>
  </si>
  <si>
    <t>Report for the relevant period, the monetary value, of expenditures for public health and sanitation services.
It includes all public health activities; except provision of hospital care. Includes: environmental health activities, health regulation and inspection, water and air pollution control, mosquito control, animal control warden, inspection of food handling establishments, ambulance and paramedic services not part of a fire department, public health nursing, vital statistics collection, all other services performed directly by the public health department but excludes payments under public welfare programs.</t>
  </si>
  <si>
    <t>ExpendituresForPublicHealthAndSanitationServices</t>
  </si>
  <si>
    <t>Expenditures for public health and sanitation services</t>
  </si>
  <si>
    <t>Report for the relevant period, the monetary value, of expenditures for public safety services</t>
  </si>
  <si>
    <t>ExpendituresForPublicSafetyServices</t>
  </si>
  <si>
    <t>Expenditures for public safety services</t>
  </si>
  <si>
    <t>Report for the relevant period, the monetary value, of other revenues and the reporting entity does not separately disclose in the same statement or note.</t>
  </si>
  <si>
    <t>OtherRevenues</t>
  </si>
  <si>
    <t>Other revenues</t>
  </si>
  <si>
    <t>Report for the relevant period, the monetary value, of revenue from charges for services and sales.
Charges for services is the term used for a broad category of program revenues that arise from charges to customers, applicants, or others who purchase, use, or directly benefit from the goods, services, or privileges provided, or are otherwise directly affected by the services. Revenues in this category include fees charged for specific services, such as water use or garbage collection; licenses and permits, such as dog licenses, liquor licenses, and building permits; operating special assessments, such as for street cleaning or special street lighting; and any other amounts charged to service recipients. Fines and forfeitures are also included in this category because they result from direct charges to those who are otherwise directly affected by a program or service, even though they receive no benefit. Payments from other governments for goods or services—for example, when County A reimburses County B for boarding County A's prisoners—also should be reported in this category.</t>
  </si>
  <si>
    <t>RevenueFromChargesForServicesAndSales</t>
  </si>
  <si>
    <t>Revenue from charges for services and sales</t>
  </si>
  <si>
    <t>Report for the relevant period, the monetary value, of revenue from services to enterprise funds</t>
  </si>
  <si>
    <t>RevenueFromServicesToEnterpriseFunds</t>
  </si>
  <si>
    <t>Revenue from services to enterprise funds</t>
  </si>
  <si>
    <t>Report for the relevant period, the monetary value, of grants, contributions and donations from state governmental entities</t>
  </si>
  <si>
    <t>GrantsContributionsAndDonationsFromStateGovernmentalEntities</t>
  </si>
  <si>
    <t>Grants, contributions and donations from state governmental entities</t>
  </si>
  <si>
    <t>Report for the relevant period, the monetary value, of grants, contributions and donations from others and the reporting entity does not separately disclose in the same statement or note.</t>
  </si>
  <si>
    <t>GrantsContributionsAndDonationsFromOthers</t>
  </si>
  <si>
    <t>Grants, contributions and donations from others</t>
  </si>
  <si>
    <t>Report for the relevant period, the monetary value, of grants, contributions and donations from federal governmental entities</t>
  </si>
  <si>
    <t>GrantsContributionsAndDonationsFromFederalGovernmentalEntities</t>
  </si>
  <si>
    <t>Grants, contributions and donations from federal governmental entities</t>
  </si>
  <si>
    <t>Total liabilities and deferred inflows of resources and fund balances</t>
  </si>
  <si>
    <t>Report as at the relevant date, the monetary value, of liabilities and deferred inflows of resources and fund balances. It is the summation of liabilities and deferred inflows of resources and fund balances.</t>
  </si>
  <si>
    <t>LiabilitiesAndDeferredInflowsOfResourcesAndFundBalances</t>
  </si>
  <si>
    <t>Report as at the relevant date, the monetary value, of regulatory liability</t>
  </si>
  <si>
    <t>RegulatoryLiability</t>
  </si>
  <si>
    <t>Regulatory liability</t>
  </si>
  <si>
    <t>Report as at the relevant date, the monetary value, of regulatory assets</t>
  </si>
  <si>
    <t>RegulatoryAssets</t>
  </si>
  <si>
    <t>Regulatory assets</t>
  </si>
  <si>
    <t>Report as at the relevant date, the monetary value, of provisions</t>
  </si>
  <si>
    <t>Provisions</t>
  </si>
  <si>
    <t>Report as at the relevant date, the monetary value, of performance bonds payable</t>
  </si>
  <si>
    <t>PerformanceBondsPayable</t>
  </si>
  <si>
    <t>Performance bonds payable</t>
  </si>
  <si>
    <t>Report as at the relevant date, the monetary value, of other post-employment benefits plan, which are classified as liability.
It’s the government's total liability for other post-employment benefits less the fiduciary net position of OPEB plans in which the government has an interest.</t>
  </si>
  <si>
    <t>OtherPostEmploymentBenefitsPlanLiability</t>
  </si>
  <si>
    <t>Other post-employment benefits plan, liability [OPEB]</t>
  </si>
  <si>
    <t>Report as at the relevant date, the monetary value, of other post-employment benefits plan, which are classified as asset.
Its the government's total liability for other post-employment benefits less the fiduciary net position of OPEB plans in which the government has an interest.</t>
  </si>
  <si>
    <t>OtherPostEmploymentBenefitsPlanAssets</t>
  </si>
  <si>
    <t>Other post-employment benefits plan, assets [OPEB]</t>
  </si>
  <si>
    <t>Report the value, as at the relevant date, the monetary value, of other liabilities and the reporting entity does not separately disclose in the same statement or note.
Liabilities are present obligations to sacrifice resources that the government has little or no discretion to avoid. Other liabilities are amounts not reported elsewhere in the financial statements.</t>
  </si>
  <si>
    <t>OtherLiabilities</t>
  </si>
  <si>
    <t>Other liabilities</t>
  </si>
  <si>
    <t>Report as at the relevant date, the monetary value, of other investments and the reporting entity does not separately disclose in the same statement or note.
Investment income is the compensation for the use of financial resources over a period of time.</t>
  </si>
  <si>
    <t>OtherInvestments</t>
  </si>
  <si>
    <t>Other investments</t>
  </si>
  <si>
    <t>Report as at the relevant date, the monetary value, of other assets and the reporting entity does not separately disclose in the same statement or note. Assets are resources with present service capacity that the government presently controls.</t>
  </si>
  <si>
    <t>OtherAssets</t>
  </si>
  <si>
    <t>Other assets</t>
  </si>
  <si>
    <t>Report as at the relevant date, the monetary value, of long-term liabilities</t>
  </si>
  <si>
    <t>LongTermLiabilities</t>
  </si>
  <si>
    <t>Long-term liabilities</t>
  </si>
  <si>
    <t>Report as at the relevant date, the monetary value, of inventories.
These are materials and supplies on hand for future consumption or goods held for resale rather than for use in operations.</t>
  </si>
  <si>
    <t>Inventories</t>
  </si>
  <si>
    <t>Report as at the relevant date, the monetary value, of inter-funds balances receivable.
Amounts provided with a requirement for repayment which are reported as inter-fund receivables in lender funds and inter-fund payables in borrower funds. This activity should not be reported as other financing sources or uses in the fund financial statements. If repayment is not expected within a reasonable time, the inter-fund balances should be reduced and the amount that is not expected to be repaid should be reported as a transfer from the fund that made the loan to the fund that received the loan.</t>
  </si>
  <si>
    <t>InterFundsBalancesReceivable</t>
  </si>
  <si>
    <t>Inter-funds balances receivable</t>
  </si>
  <si>
    <t>Report as at the relevant date, the monetary value, of inter-funds balances payable.
Amounts provided with a requirement for repayment which are reported as inter-fund receivables in lender funds and inter-fund payables in borrower funds. This activity should not be reported as other financing sources or uses in the fund financial statements. If repayment is not expected within a reasonable time, the inter-fund balances should be reduced and the amount that is not expected to be repaid should be reported as a transfer from the fund that made the loan to the fund that received the loan.</t>
  </si>
  <si>
    <t>InterFundsBalancesPayable</t>
  </si>
  <si>
    <t>Inter-funds balances payable</t>
  </si>
  <si>
    <t>Fund balances at end of period</t>
  </si>
  <si>
    <t>Fund balances at beginning of period</t>
  </si>
  <si>
    <t>Total fund balances</t>
  </si>
  <si>
    <t>Report the value, as at the relevant date, the monetary value, of fund balances.
Governments should disclose the following about their fund balance classification policies and procedures in the notes to the financial statements: a. For committed fund balance: (1) the government’s highest level of decision-making authority and (2) the formal action that is required to be taken to establish (and modify or rescind) a fund balance commitment b. For assigned fund balance: (1) the body or official authorized to assign amounts to a specific purpose and (2) the policy established by the governing body pursuant to which that authorization is given c. For the classification of fund balances (1) whether the government considers restricted or unrestricted amounts to have been spent when an expenditure is incurred for purposes for which both restricted and unrestricted fund balance is available and (2) whether committed, assigned, or unassigned amounts are considered to have been spent when an expenditure is incurred for purposes for which amounts in any of those unrestricted fund balance classifications could be used.</t>
  </si>
  <si>
    <t>FundBalances</t>
  </si>
  <si>
    <t>Report as at the relevant date, the monetary value, of derivative instruments, assets</t>
  </si>
  <si>
    <t>DerivativeInstrumentsAssets</t>
  </si>
  <si>
    <t>Derivative instruments, assets</t>
  </si>
  <si>
    <t>Report as at the relevant date, the monetary value, of derivative instruments, liability</t>
  </si>
  <si>
    <t>DerivativeInstrumentsLiability</t>
  </si>
  <si>
    <t>Derivative instruments, liability</t>
  </si>
  <si>
    <t>Report as at the relevant date, the monetary value, of compensated absences payable.
Compensated absences are compensated time off such as vacation and sick leave, which has been earned by employees and probable that the employer will compensate the employees through paid time off or some other means, such as cash payments at termination or retirement but not yet compensated by the employer.</t>
  </si>
  <si>
    <t>CompensatedAbsencesPayable</t>
  </si>
  <si>
    <t>Compensated absences payable</t>
  </si>
  <si>
    <t>Report as at the relevant date, the monetary value, of bonds and interest payable</t>
  </si>
  <si>
    <t>BondsAndInterestPayable</t>
  </si>
  <si>
    <t>Bonds and interest payable</t>
  </si>
  <si>
    <t>Report as at the relevant date, the monetary value, of advances to other funds and the reporting entity does not separately disclose in the same statement or note.</t>
  </si>
  <si>
    <t>AdvancesToOtherFunds</t>
  </si>
  <si>
    <t>Advances to other funds</t>
  </si>
  <si>
    <t>Report as at the relevant date, the monetary value, of advances from other funds and the reporting entity does not separately disclose in the same statement or note.</t>
  </si>
  <si>
    <t>AdvancesFromOtherFunds</t>
  </si>
  <si>
    <t>Advances from other funds</t>
  </si>
  <si>
    <t>Report the name of fund. This fund should be part of total government funds.</t>
  </si>
  <si>
    <t>NameOfFund</t>
  </si>
  <si>
    <t>Name of fund</t>
  </si>
  <si>
    <t>Net position at beginning of period (after adjustments)</t>
  </si>
  <si>
    <t>Report as at the relevant date, the monetary value, of net position at beginning of period (after adjustments)
Amounts reflected as the closing balance of net position.</t>
  </si>
  <si>
    <t>NetPositionAtBeginningOfPeriodAfterAdjustments</t>
  </si>
  <si>
    <t>Report as at the relevant date, the monetary value, of adjustments in net position for restatements (errors and accounting policy). 
Amounts reflected as adjustments to the opening balance of net position.</t>
  </si>
  <si>
    <t>AdjustmentsInNetPositionForRestatementsErrorsAndAccountingPolicy</t>
  </si>
  <si>
    <t>Adjustments in net position for restatements (errors and accounting policy)</t>
  </si>
  <si>
    <t>Report as at the relevant date, the monetary value, of net position at beginning of period (before adjustments).
Amounts reflected as the opening balance of net position.</t>
  </si>
  <si>
    <t>NetPositionAtBeginningOfPeriodBeforeAdjustments</t>
  </si>
  <si>
    <t>Net position at beginning of period (before adjustments)</t>
  </si>
  <si>
    <t>Changes in net position</t>
  </si>
  <si>
    <t>Report for the relevant period, the monetary value, of changes in net position.
It is the difference in net position between the beginning and end of the reporting period.</t>
  </si>
  <si>
    <t>ChangesInNetPosition</t>
  </si>
  <si>
    <t>Total expenses</t>
  </si>
  <si>
    <t>Report for the relevant period, the monetary value, of expenses.
An entity's outflows or expiration of assets or the incurrence of liabilities during a period from providing or producing goods, rendering services, or carrying out other activities.</t>
  </si>
  <si>
    <t>Report for the relevant period, the monetary value, of other expenses and the reporting entity does not separately disclose in the same statement or note.</t>
  </si>
  <si>
    <t>OtherExpenses</t>
  </si>
  <si>
    <t>Other expenses</t>
  </si>
  <si>
    <t>Report for the relevant period, the monetary value, of cost of issue of bonds and securities</t>
  </si>
  <si>
    <t>CostOfIssueOfBondsAndSecurities</t>
  </si>
  <si>
    <t>Cost of issue of bonds and securities</t>
  </si>
  <si>
    <t>Report for the relevant period, the monetary value, of debt servicing of interest and fiscal charges. Interest and fiscal charges covers debt service payments other than principal repayment.</t>
  </si>
  <si>
    <t>DebtServicingOfInterestAndFiscalCharges</t>
  </si>
  <si>
    <t>Debt servicing of interest and fiscal charges</t>
  </si>
  <si>
    <t>Report for the relevant period, the monetary value, of debt servicing of principal repayment</t>
  </si>
  <si>
    <t>DebtServicingOfPrincipalRepayment</t>
  </si>
  <si>
    <t>Debt servicing of principal repayment</t>
  </si>
  <si>
    <t>Report for the relevant period, the monetary value, of expenses for conservation services</t>
  </si>
  <si>
    <t>ExpensesForConservationServices</t>
  </si>
  <si>
    <t>Expenses for conservation services</t>
  </si>
  <si>
    <t>Report for the relevant period, the monetary value, of expenses for convention centre services</t>
  </si>
  <si>
    <t>ExpensesForConventionCentreServices</t>
  </si>
  <si>
    <t>Expenses for convention centre services</t>
  </si>
  <si>
    <t>Report for the relevant period, the monetary value, of expenses for contingency services</t>
  </si>
  <si>
    <t>ExpensesForContingencyServices</t>
  </si>
  <si>
    <t>Expenses for contingency services</t>
  </si>
  <si>
    <t>Report for the relevant period, the monetary value, of expenses for jail stores commissary services</t>
  </si>
  <si>
    <t>ExpensesForJailStoresCommissaryServices</t>
  </si>
  <si>
    <t>Expenses for jail stores commissary services</t>
  </si>
  <si>
    <t>Report for the relevant period, the monetary value, of expenses for garage services</t>
  </si>
  <si>
    <t>ExpensesForGaragesServices</t>
  </si>
  <si>
    <t>Expenses for garage services</t>
  </si>
  <si>
    <t>Report for the relevant period, the monetary value, of expenses for storm sewer services</t>
  </si>
  <si>
    <t>ExpensesForStormSewerServices</t>
  </si>
  <si>
    <t>Expenses for storm sewer services</t>
  </si>
  <si>
    <t>Report for the relevant period, the monetary value, of expenses for sanitary sewer services</t>
  </si>
  <si>
    <t>ExpensesForSanitarySewerServices</t>
  </si>
  <si>
    <t>Expenses for sanitary sewer services</t>
  </si>
  <si>
    <t>Report for the relevant period, the monetary value, of expenses for water supply services</t>
  </si>
  <si>
    <t>ExpensesForWaterSupplyServices</t>
  </si>
  <si>
    <t>Expenses for water supply services</t>
  </si>
  <si>
    <t>Report for the relevant period, the monetary value, of expenses for harbour services</t>
  </si>
  <si>
    <t>ExpensesForHarbourServices</t>
  </si>
  <si>
    <t>Expenses for harbour services</t>
  </si>
  <si>
    <t>Report for the relevant period, the monetary value, of expenses for airport services</t>
  </si>
  <si>
    <t>ExpensesForAirportsServices</t>
  </si>
  <si>
    <t>Expenses for airport services</t>
  </si>
  <si>
    <t>Report for the relevant period, the monetary value, of expenses for other general government services and the reporting entity does not separately disclose in the same statement or note.</t>
  </si>
  <si>
    <t>ExpensesForGeneralGovernmentServicesOthers</t>
  </si>
  <si>
    <t>Expenses for general government services, others</t>
  </si>
  <si>
    <t>Report for the relevant period, the monetary value, of expenses for general government, classified as judicial.	It includes all county or municipal court and court-related activities including juries, probate officials, prosecutors, bailiffs, marshals, public defenders, attorneys, legal departments, and court activities of sheriffs departments and excludes all activities related to probation and parole.</t>
  </si>
  <si>
    <t>ExpensesForGeneralGovernmentServicesJudicial</t>
  </si>
  <si>
    <t>Expenses for general government services, judicial</t>
  </si>
  <si>
    <t>Report for the relevant period, the monetary value, of expenses for general government services, legislative and executive</t>
  </si>
  <si>
    <t>ExpensesForGeneralGovernmentServicesLegislativeAndExecutive</t>
  </si>
  <si>
    <t>Expenses for general government services, legislative and executive</t>
  </si>
  <si>
    <t>Report for the relevant period, the monetary value, of expenses for electricity and power services</t>
  </si>
  <si>
    <t>ExpensesForElectricityAndPowerServices</t>
  </si>
  <si>
    <t>Expenses for electricity and power services</t>
  </si>
  <si>
    <t>Report for the relevant period, the monetary value, of expenses for education services</t>
  </si>
  <si>
    <t>ExpensesForEducationServices</t>
  </si>
  <si>
    <t>Expenses for education services</t>
  </si>
  <si>
    <t>Report for the relevant period, the monetary value, of expenses for transportation services</t>
  </si>
  <si>
    <t>ExpensesForTransportationServices</t>
  </si>
  <si>
    <t>Expenses for transportation services</t>
  </si>
  <si>
    <t>Report for the relevant period, the monetary value, of expenses for conservation, recreation, parks and cultural services.
It includes provision and support of recreational and cultural-scientific facilities and activities including golf courses, play fields, playgrounds, public beaches, swimming pools, tennis courts, parks, auditoriums, stadiums, auto camps, recreation piers, marinas, botanical gardens, galleries, museums, and zoos. Also includes building and operation of convention centers and exhibition halls.</t>
  </si>
  <si>
    <t>ExpensesForConservationRecreationParksAndCulturalServices</t>
  </si>
  <si>
    <t>Expenses for conservation, recreation, parks and cultural services</t>
  </si>
  <si>
    <t>Report for the relevant period, the monetary value, of expenses for other development services and the reporting entity does not separately disclose in the same statement or note.</t>
  </si>
  <si>
    <t>ExpensesForOtherDevelopmentServices</t>
  </si>
  <si>
    <t>Expenses for other development services</t>
  </si>
  <si>
    <t>Report for the relevant period, the monetary value, of expenses for economic development services</t>
  </si>
  <si>
    <t>ExpensesForEconomicDevelopmentServices</t>
  </si>
  <si>
    <t>Expenses for economic development services</t>
  </si>
  <si>
    <t>Report for the relevant period, the monetary value, of expenses for community development services</t>
  </si>
  <si>
    <t>ExpensesForCommunityDevelopmentServices</t>
  </si>
  <si>
    <t>Expenses for community development services</t>
  </si>
  <si>
    <t>Report for the relevant period, the monetary value, of expenses for security of persons and property services.
a) It includes police agencies for preventing, controlling, or reducing crime; law enforcement activities of sheriff and constable offices; coroners; medical examiners; vehicular inspection activities; traffic control and safety activities; lock-up operations and excludes contributions to a local police pension fund, local court activities, and local correction activities.
b) It includes firefighting and fire prevention and ambulance and paramedic services handled by the fire department, contributions of volunteer fire units, but excludes contributions to a local fire pension fund, forest fire protection amounts.</t>
  </si>
  <si>
    <t>ExpensesForSecurityOfPersonsAndPropertyServices</t>
  </si>
  <si>
    <t>Expenses for security of persons and property services</t>
  </si>
  <si>
    <t>Report for the relevant period, the monetary value, of expenses for other public services and the reporting entity does not separately disclose in the same statement or note.
It includes support of, and assistance to, needy persons, including expenditures from State and Federal grants. Includes: Money paid directly to needy persons covered by Federal aid programs (e.g., Temporary Assistance for Needy Families), Money paid directly to needy persons not covered by Federal aid programs (e.g., general relief, home relief,
poor relief, etc.), Payments to landlords, utilities, vendors, etc., for rent, goods, and services furnished to needy persons, other than for medical and hospital care, Payments to private vendors for medical and hospital care provided to needy persons excluding Payments to hospital or health agencies operated by this government, Welfare institutions operated by this government, including nursing homes, veterans’ homes, homes for the elderly, and indigent care institutions, Other public welfare - Administration of relief and assistance, foster care, related community action programs, and other welfare activities not reported. Excludes: Any payments to the State for this government’s share of the welfare costs.</t>
  </si>
  <si>
    <t>ExpensesForOtherPublicServices</t>
  </si>
  <si>
    <t>Expenses for other public services</t>
  </si>
  <si>
    <t>Report for the relevant period, the monetary value, of expenses for public assistance services</t>
  </si>
  <si>
    <t>ExpensesForPublicAssistanceServices</t>
  </si>
  <si>
    <t>Expenses for public assistance services</t>
  </si>
  <si>
    <t>Report for the relevant period, the monetary value, of expenses for public ways and facilities services</t>
  </si>
  <si>
    <t>ExpensesForPublicWaysAndFacilitiesServices</t>
  </si>
  <si>
    <t>Expenses for public ways and facilities services</t>
  </si>
  <si>
    <t>Report for the relevant period, the monetary value, of expenses for public schools services</t>
  </si>
  <si>
    <t>ExpensesForPublicSchoolsServices</t>
  </si>
  <si>
    <t>Expenses for public schools services</t>
  </si>
  <si>
    <t>Report for the relevant period, the monetary value, of expenses for public works services</t>
  </si>
  <si>
    <t>ExpensesForPublicWorksServices</t>
  </si>
  <si>
    <t>Expenses for public works services</t>
  </si>
  <si>
    <t>Report for the relevant period, the monetary value, of expenses for public health and sanitation services.
It includes all public health activities; except provision of hospital care. Includes: environmental health activities, health regulation and inspection, water and air pollution control, mosquito control, animal control warden, inspection of food handling establishments, ambulance and paramedic services not part of a fire department, public health nursing, vital statistics collection, all other services performed directly by the public health department but excludes payments under public welfare programs.</t>
  </si>
  <si>
    <t>ExpensesForPublicHealthAndSanitationServices</t>
  </si>
  <si>
    <t>Expenses for public health and sanitation services</t>
  </si>
  <si>
    <t>Report for the relevant period, the monetary value, of expenses for public safety services.</t>
  </si>
  <si>
    <t>ExpensesForPublicSafetyServices</t>
  </si>
  <si>
    <t>Expenses for public safety services</t>
  </si>
  <si>
    <t>Total revenues</t>
  </si>
  <si>
    <t>Report for the relevant period, the monetary value, of revenues.
Revenues that are generated by a government itself, such as tax revenues and water and sewer charges. Investment income is also an own-source revenue. Intergovernmental aid and shared revenues are not own-source revenues.</t>
  </si>
  <si>
    <t>Report for the relevant period, the monetary value, of adjustments for transfer of revenues within activities.
a) Includes significant transactions or other events within the control of management that are either unusual in nature or infrequent in occurrence are special items. Special items should also be reported separately in the statement of activities, before extraordinary items, if any. In addition, governments should disclose in the notes to financial statements any significant transactions or other events that are either unusual or infrequent but not within the control of management.
b) Includes extraordinary items are transactions or other events that are both unusual in nature and infrequent in occurrence. Extraordinary items should be reported separately at the bottom of the statement of activities.
c) Includes contribution to permanent fund are amounts remitted to funds whose principal balances may not be legally expended.</t>
  </si>
  <si>
    <t>AdjustmentsForTransferOfRevenuesWithinActivities</t>
  </si>
  <si>
    <t>Report for the relevant period, the monetary value, of general revenues.
All revenues are general revenues unless they are required to be reported as program revenues.</t>
  </si>
  <si>
    <t>GeneralRevenues</t>
  </si>
  <si>
    <t>Report for the relevant period, the monetary value, of other general revenues and the reporting entity does not separately disclose in the same statement or note.
All revenues are general revenues unless they are required to be reported as program revenues.</t>
  </si>
  <si>
    <t>OtherGeneralRevenues</t>
  </si>
  <si>
    <t>Report for the relevant period, the monetary value, of recovery of cost incurred</t>
  </si>
  <si>
    <t>RecoveryOfCostIncurred</t>
  </si>
  <si>
    <t>Recovery of cost incurred</t>
  </si>
  <si>
    <t>Report for the relevant period, the monetary value, of contributions from primary government</t>
  </si>
  <si>
    <t>ContributionsFromPrimaryGovernment</t>
  </si>
  <si>
    <t>Contributions from primary government</t>
  </si>
  <si>
    <t>Report for the relevant period, the monetary value, of changes in fair value of investments.
Investments amounts pertaining to a security or other asset that (a) a government holds primarily for the purpose of income or profit and (b) has a present service capacity based solely on its ability to generate cash or to be sold to generate cash.</t>
  </si>
  <si>
    <t>ChangesInFairValueOfInvestments</t>
  </si>
  <si>
    <t>Changes in fair value of investments</t>
  </si>
  <si>
    <t>Report for the relevant period, the monetary value, of revenue from inter-governmental activities.
Inter-governmental, a fourth character classification, is appropriate where one governmental unit transfers resources to another, such as when states transfer shared revenues to local governments or act as an intermediary in federally financed programs.</t>
  </si>
  <si>
    <t>RevenueFromInterGovernmentalActivities</t>
  </si>
  <si>
    <t>Revenue from inter-governmental activities</t>
  </si>
  <si>
    <t>Report for the relevant period, the monetary value, of gain (loss) on sale of capital assets</t>
  </si>
  <si>
    <t>GainLossOnSaleOfCapitalAssets</t>
  </si>
  <si>
    <t>Gain (loss) on sale of capital assets</t>
  </si>
  <si>
    <t>Report for the relevant period, the monetary value, of revenue from grants and entitlements for specific programs</t>
  </si>
  <si>
    <t>RevenueFromGrantsAndEntitlementsForSpecificPrograms</t>
  </si>
  <si>
    <t>Revenue from grants and entitlements for specific programs</t>
  </si>
  <si>
    <t>Report for the relevant period, the monetary value, of revenue from use of money and property</t>
  </si>
  <si>
    <t>RevenueFromUseOfMoneyAndProperty</t>
  </si>
  <si>
    <t>Revenue from use of money and property</t>
  </si>
  <si>
    <t>Report for the relevant period, the monetary value, of revenue from fines and forfeitures and penalties.
Revenue from fines and forfeitures and penalties are revenues obtained through penalties and other law enforcement or court activities.</t>
  </si>
  <si>
    <t>RevenueFromFinesAndForfeituresAndPenalties</t>
  </si>
  <si>
    <t>Revenue from fines and forfeitures and penalties</t>
  </si>
  <si>
    <t>Report for the relevant period, the monetary value, of revenue from licenses and permits and franchise fees.
License and permit fees exacted (either for revenue raising or for regulation) as a condition to the exercise of a business or non-business privilege)</t>
  </si>
  <si>
    <t>RevenueFromLicensesAndPermitsAndFranchiseFees</t>
  </si>
  <si>
    <t>Revenue from licenses and permits and franchise fees</t>
  </si>
  <si>
    <t>Report for the relevant period, the monetary value, of revenue from investment income. Investment income is the compensation for the use of financial resources over a period of time.</t>
  </si>
  <si>
    <t>RevenueFromInvestmentIncome</t>
  </si>
  <si>
    <t>Revenue from investment income</t>
  </si>
  <si>
    <t>Report for the relevant period, the monetary value, of revenue from shared revenue</t>
  </si>
  <si>
    <t>RevenueFromSharedRevenue</t>
  </si>
  <si>
    <t>Revenue from shared revenue</t>
  </si>
  <si>
    <t>Report for the relevant period, the monetary value, of revenue from special assessments. Compulsory contributions and reimbursements from owners of property benefited by improvements (example, streets, sewers, sidewalks, water extensions and likewise) as well as for servicing special assessment debt. Excludes: proceeds from sales of special assessment bonds and maintenance assessments.</t>
  </si>
  <si>
    <t>RevenueFromSpecialAssessments</t>
  </si>
  <si>
    <t>Revenue from special assessments</t>
  </si>
  <si>
    <t>Report for the relevant period, the monetary value, of revenue from receipts in lieu of tax</t>
  </si>
  <si>
    <t>RevenueFromReceiptsInLieuOfTax</t>
  </si>
  <si>
    <t>Revenue from receipts in lieu of tax</t>
  </si>
  <si>
    <t>Report for the relevant period, the monetary value, of revenue from other taxes and the reporting entity does not separately disclose in the same statement or note.</t>
  </si>
  <si>
    <t>RevenueFromOtherTaxes</t>
  </si>
  <si>
    <t>Revenue from other taxes</t>
  </si>
  <si>
    <t>Report for the relevant period, the monetary value, of revenue from franchise income tax</t>
  </si>
  <si>
    <t>RevenueFromFranchiseIncomeTax</t>
  </si>
  <si>
    <t>Revenue from franchise income tax</t>
  </si>
  <si>
    <t>Report for the relevant period, the monetary value, of revenue from meals tax</t>
  </si>
  <si>
    <t>RevenueFromMealsTax</t>
  </si>
  <si>
    <t>Revenue from meals tax</t>
  </si>
  <si>
    <t>Report for the relevant period, the monetary value, of revenue from parking occupancy tax</t>
  </si>
  <si>
    <t>RevenueFromParkingOccupancyTax</t>
  </si>
  <si>
    <t>Revenue from parking occupancy tax</t>
  </si>
  <si>
    <t>Report for the relevant period, the monetary value, of revenue from transient occupancy tax</t>
  </si>
  <si>
    <t>RevenueFromTransientOccupancyTax</t>
  </si>
  <si>
    <t>Revenue from transient occupancy tax</t>
  </si>
  <si>
    <t>Report for the relevant period, the monetary value, of revenue from vehicles tax</t>
  </si>
  <si>
    <t>RevenueFromVehiclesTax</t>
  </si>
  <si>
    <t>Revenue from vehicles tax</t>
  </si>
  <si>
    <t>Report for the relevant period, the monetary value, of revenue from hotel and motel tax</t>
  </si>
  <si>
    <t>RevenueFromHotelAndMotelTax</t>
  </si>
  <si>
    <t>Revenue from hotel and motel tax</t>
  </si>
  <si>
    <t>Report for the relevant period, the monetary value, of revenue from transfer stamps tax</t>
  </si>
  <si>
    <t>RevenueFromTransferStampsTax</t>
  </si>
  <si>
    <t>Revenue from transfer stamps tax</t>
  </si>
  <si>
    <t>Report for the relevant period, the monetary value, of revenue from documents transfer tax</t>
  </si>
  <si>
    <t>RevenueFromDocumentsTransferTax</t>
  </si>
  <si>
    <t>Revenue from documents transfer tax</t>
  </si>
  <si>
    <t>Report for the relevant period, the monetary value, of revenue from property transfer tax</t>
  </si>
  <si>
    <t>RevenueFromPropertyTransferTax</t>
  </si>
  <si>
    <t>Revenue from property transfer tax</t>
  </si>
  <si>
    <t>Report for the relevant period, the monetary value, of revenue from business license tax</t>
  </si>
  <si>
    <t>RevenueFromBusinessLicenseTax</t>
  </si>
  <si>
    <t>Revenue from business license tax</t>
  </si>
  <si>
    <t>Report for the relevant period, the monetary value, of revenue from sales and use tax</t>
  </si>
  <si>
    <t>RevenueFromSalesAndUseTax</t>
  </si>
  <si>
    <t>Revenue from sales and use tax</t>
  </si>
  <si>
    <t>Report for the relevant period, the monetary value, of revenue from usage of utilities tax. 
Utilities tax is levied in proportion to gross receipts on public or privately owned public utilities that provide electric, gas, water and/or telephone service.</t>
  </si>
  <si>
    <t>RevenueFromUsageOfUtilitiesTax</t>
  </si>
  <si>
    <t>Revenue from usage of utilities tax</t>
  </si>
  <si>
    <t>Report for the relevant period, the monetary value, of revenue from sales tax. Sales tax is a tax imposed upon the sale or consumption of goods.</t>
  </si>
  <si>
    <t>RevenueFromSalesTax</t>
  </si>
  <si>
    <t>Revenue from sales tax</t>
  </si>
  <si>
    <t>Report for the relevant period, the monetary value, of revenue from income tax. These are taxes which are derived from state income tax.</t>
  </si>
  <si>
    <t>RevenueFromIncomeTax</t>
  </si>
  <si>
    <t>Revenue from income tax</t>
  </si>
  <si>
    <t>Report for the relevant period, the monetary value, of revenue from property taxes.
Property taxes are ad-valorem taxes levied on an assessed valuation of real property.</t>
  </si>
  <si>
    <t>RevenueFromPropertyTax</t>
  </si>
  <si>
    <t>Revenue from property tax</t>
  </si>
  <si>
    <t>Total program revenues</t>
  </si>
  <si>
    <t>Report for the relevant period, the monetary value, of program revenues.
Program revenues are amounts which are derived directly from the program itself or from parties outside the reporting government's taxpayers or citizenry, as a whole; they reduce the net cost of the function to be financed from the government's general revenues.</t>
  </si>
  <si>
    <t>ProgramRevenues</t>
  </si>
  <si>
    <t>Report for the relevant period, the monetary value, of other program revenues and the reporting entity does not separately disclose in the same statement or note.
Program revenues are amounts derived directly from the program itself or from parties outside the reporting government's taxpayers or citizenry, as a whole; they reduce the net cost of the function to be financed from the government's general revenues.</t>
  </si>
  <si>
    <t>OtherProgramRevenues</t>
  </si>
  <si>
    <t>Other program revenues</t>
  </si>
  <si>
    <t>Report for the relevant period, the monetary value, of revenue from conservation services</t>
  </si>
  <si>
    <t>RevenueFromConservationServices</t>
  </si>
  <si>
    <t>Revenue from conservation services</t>
  </si>
  <si>
    <t>Report for the relevant period, the monetary value, of revenue from convention centre services</t>
  </si>
  <si>
    <t>RevenueFromConventionCentreServices</t>
  </si>
  <si>
    <t>Revenue from convention centre services</t>
  </si>
  <si>
    <t>Report for the relevant period, the monetary value, of revenue from contingency services</t>
  </si>
  <si>
    <t>RevenueFromContingencyServices</t>
  </si>
  <si>
    <t>Revenue from contingency services</t>
  </si>
  <si>
    <t>Report for the relevant period, the monetary value, of revenue from jail stores commissary services</t>
  </si>
  <si>
    <t>RevenueFromJailStoresCommissaryServices</t>
  </si>
  <si>
    <t>Revenue from jail stores commissary services</t>
  </si>
  <si>
    <t>Report for the relevant period, the monetary value, of revenue from garage services</t>
  </si>
  <si>
    <t>RevenueFromGarageServices</t>
  </si>
  <si>
    <t>Revenue from garage services</t>
  </si>
  <si>
    <t>Report for the relevant period, the monetary value, of revenue from storm sewer services</t>
  </si>
  <si>
    <t>RevenueFromStormSewerServices</t>
  </si>
  <si>
    <t>Revenue from storm sewer services</t>
  </si>
  <si>
    <t>Report for the relevant period, the monetary value, of revenue from sanitary sewer services</t>
  </si>
  <si>
    <t>RevenueFromSanitarySewerServices</t>
  </si>
  <si>
    <t>Revenue from sanitary sewer services</t>
  </si>
  <si>
    <t>Report for the relevant period, the monetary value, of revenue from water supply services</t>
  </si>
  <si>
    <t>RevenueFromWaterSupplyServices</t>
  </si>
  <si>
    <t>Revenue from water supply services</t>
  </si>
  <si>
    <t>Report for the relevant period, the monetary value, of revenue from harbour services</t>
  </si>
  <si>
    <t>RevenueFromHarbourServices</t>
  </si>
  <si>
    <t>Revenue from harbour services</t>
  </si>
  <si>
    <t>Report for the relevant period, the monetary value, of revenue from airport services</t>
  </si>
  <si>
    <t>RevenueFromAirportServices</t>
  </si>
  <si>
    <t>Revenue from airport services</t>
  </si>
  <si>
    <t>Report for the relevant period, the monetary value, of revenue from other general government services and the reporting entity does not separately disclose in the same statement or note.</t>
  </si>
  <si>
    <t>RevenueFromGeneralGovernmentServicesOthers</t>
  </si>
  <si>
    <t>Revenue from general government services, others</t>
  </si>
  <si>
    <t>Report for the relevant period, the monetary value, of revenue from general government services, judicial</t>
  </si>
  <si>
    <t>RevenueFromGeneralGovernmentServicesJudicial</t>
  </si>
  <si>
    <t>Revenue from general government services, judicial</t>
  </si>
  <si>
    <t>Report for the relevant period, the monetary value, of revenue from general government services, legislative and executive</t>
  </si>
  <si>
    <t>RevenueFromGeneralGovernmentServicesLegislativeAndExecutive</t>
  </si>
  <si>
    <t>Revenue from general government services, legislative and executive</t>
  </si>
  <si>
    <t>Report for the relevant period, the monetary value, of revenue from general government services, administration</t>
  </si>
  <si>
    <t>RevenueFromGeneralGovernmentServicesAdministration</t>
  </si>
  <si>
    <t>Revenue from general government services, administration</t>
  </si>
  <si>
    <t>Report for the relevant period, the monetary value, of revenue from electricity and power services</t>
  </si>
  <si>
    <t>RevenueFromElectricityAndPowerServices</t>
  </si>
  <si>
    <t>Revenue from electricity and power services</t>
  </si>
  <si>
    <t>Report for the relevant period, the monetary value, of revenue from education services</t>
  </si>
  <si>
    <t>RevenueFromEducationServices</t>
  </si>
  <si>
    <t>Revenue from education services</t>
  </si>
  <si>
    <t>Report for the relevant period, the monetary value, of revenue from transportation services</t>
  </si>
  <si>
    <t>RevenueFromTransportationServices</t>
  </si>
  <si>
    <t>Revenue from transportation services</t>
  </si>
  <si>
    <t>Report for the relevant period, the monetary value, of revenue from conservation, recreation, parks and cultural services</t>
  </si>
  <si>
    <t>RevenueFromConservationRecreationParksAndCulturalServices</t>
  </si>
  <si>
    <t>Revenue from conservation, recreation, parks and cultural services</t>
  </si>
  <si>
    <t>Report for the relevant period, the monetary value, of revenue from other development services and the reporting entity does not separately disclose in the same statement or note.</t>
  </si>
  <si>
    <t>RevenueFromOtherDevelopmentServices</t>
  </si>
  <si>
    <t>Revenue from other development services</t>
  </si>
  <si>
    <t>Report for the relevant period, the monetary value, of revenue from economic development services</t>
  </si>
  <si>
    <t>RevenueFromEconomicDevelopmentServices</t>
  </si>
  <si>
    <t>Revenue from economic development services</t>
  </si>
  <si>
    <t>Report for the relevant period, the monetary value, of revenue from community development services</t>
  </si>
  <si>
    <t>RevenueFromCommunityDevelopmentServices</t>
  </si>
  <si>
    <t>Revenue from community development services</t>
  </si>
  <si>
    <t>Report for the relevant period, the monetary value, of revenue from security of persons and property services</t>
  </si>
  <si>
    <t>RevenueFromSecurityOfPersonsAndPropertyServices</t>
  </si>
  <si>
    <t>Revenue from security of persons and property services</t>
  </si>
  <si>
    <t>Report for the relevant period, the monetary value, of revenue from other public services and the reporting entity does not separately disclose in the same statement or note.</t>
  </si>
  <si>
    <t>RevenueFromOtherPublicServices</t>
  </si>
  <si>
    <t>Revenue from other public services</t>
  </si>
  <si>
    <t>Report for the relevant period, the monetary value, of revenue from public assistance services</t>
  </si>
  <si>
    <t>RevenueFromPublicAssistanceServices</t>
  </si>
  <si>
    <t>Revenue from public assistance services</t>
  </si>
  <si>
    <t>Report for the relevant period, the monetary value, of revenue from public ways and facilities services</t>
  </si>
  <si>
    <t>RevenueFromPublicWaysAndFacilitiesServices</t>
  </si>
  <si>
    <t>Revenue from public ways and facilities services</t>
  </si>
  <si>
    <t>Report for the relevant period, the monetary value, of revenue from public schools services</t>
  </si>
  <si>
    <t>RevenueFromPublicSchoolsServices</t>
  </si>
  <si>
    <t>Revenue from public schools services</t>
  </si>
  <si>
    <t>Report for the relevant period, the monetary value, of revenue from public works services</t>
  </si>
  <si>
    <t>RevenueFromPublicWorksServices</t>
  </si>
  <si>
    <t>Revenue from public works services</t>
  </si>
  <si>
    <t>Report for the relevant period, the monetary value, of revenue from public health and sanitation services</t>
  </si>
  <si>
    <t>RevenueFromPublicHealthAndSanitationServices</t>
  </si>
  <si>
    <t>Revenue from public health and sanitation services</t>
  </si>
  <si>
    <t>Report for the relevant period, the monetary value, of revenue from public safety services</t>
  </si>
  <si>
    <t>RevenueFromPublicSafetyServices</t>
  </si>
  <si>
    <t>Revenue from public safety services</t>
  </si>
  <si>
    <t>Disclosure of statement of revenues and expenditures and changes in fund balance for governmental funds</t>
  </si>
  <si>
    <t>Disclosure of statement of revenues and expenditures and changes in fund balance for governmental funds in text form.</t>
  </si>
  <si>
    <t>DisclosureOfStatementOfRevenuesExpendituresAndChangesInFundBalanceForGovernmentalFundsTextBlock</t>
  </si>
  <si>
    <t>Disclosure of statement of revenues and expenditures and changes in fund balance for governmental funds [text block]</t>
  </si>
  <si>
    <t>Disclosure of balance sheet for governmental funds</t>
  </si>
  <si>
    <t>Disclosure of balance sheet for governmental funds and it should be in text form.</t>
  </si>
  <si>
    <t>DisclosureOfBalanceSheetForGovernmentalFundsTextBlock</t>
  </si>
  <si>
    <t>Disclosure of balance sheet for governmental funds [text block]</t>
  </si>
  <si>
    <t>Disclosure of statement of activities</t>
  </si>
  <si>
    <t>Disclosure of statement of activities in text form.
The operations of the reporting government should be presented in a format that reports the net (expense) revenue of its individual functions.</t>
  </si>
  <si>
    <t>DisclosureOfStatementOfActivitiesTextBlock</t>
  </si>
  <si>
    <t>Disclosure of statement of activities [text block]</t>
  </si>
  <si>
    <t>Disclosure of statement of net position</t>
  </si>
  <si>
    <t>Disclosure of statement of net position and it should be in text form.
Net position represents the difference between all other elements in a statement of financial position and should be displayed in three components namely net investment in capital assets, restricted (distinguishing between major categories of restrictions), and unrestricted.</t>
  </si>
  <si>
    <t>DisclosureOfStatementOfNetPositionTextBlock</t>
  </si>
  <si>
    <t>Net position at end of period</t>
  </si>
  <si>
    <t>Net position at beginning of period</t>
  </si>
  <si>
    <t>Report as at the relevant date, the monetary value, of net position.
Net position represents the difference between all other elements in a statement of financial position and should be displayed in three components namely net investment in capital assets, restricted (distinguishing between major categories of restrictions), and unrestricted.</t>
  </si>
  <si>
    <t>Report as at the relevant date, the monetary value, of investment in capital assets. 	Amount pertaining to capital assets, net of accumulated depreciation, reduced by the outstanding balances of bonds, mortgages, notes, or other borrowings that are attributable to the acquisition, construction, or improvement of those assets. Deferred outflows of resources and deferred inflows of resources that are attributable to the acquisition, construction, or improvement of those assets or related debt also should be included in this component of net position. If there are significant unspent related debt proceeds or deferred inflows of resources at the end of the reporting period, the portion of the debt or deferred inflow of resources attributable to the unspent amount should not be included in the calculation of net investment in capital assets. Instead, that portion of the debt or deferred inflow of resources should be included in the same net position component (restricted or unrestricted) as the unspent amount.</t>
  </si>
  <si>
    <t>Investment in capital assets</t>
  </si>
  <si>
    <t>Report the value, as at the relevant date, the monetary value, of liabilities and deferred inflows of resources. It is the summation of liabilities and deferred inflows of resources.</t>
  </si>
  <si>
    <t>LiabilitiesAndDeferredInflowsOfResources</t>
  </si>
  <si>
    <t>Report as at the relevant date, the monetary value, of deferred inflows of resources.
Deferred inflows of resources is an acquisition of net position by the government that is applicable to a future reporting period.</t>
  </si>
  <si>
    <t>Report as at the relevant date, the monetary value, of liabilities.
Liabilities are present obligations to sacrifice resources that the government has little or no discretion to avoid.</t>
  </si>
  <si>
    <t>Report as at the relevant date, the monetary value, of payable from restricted assets</t>
  </si>
  <si>
    <t>PayableFromRestrictedAssets</t>
  </si>
  <si>
    <t>Report as at the relevant date, the monetary value, of non-current liabilities.
Liabilities are present obligations to sacrifice resources that the government has little or no discretion to avoid.</t>
  </si>
  <si>
    <t>NonCurrentLiabilities</t>
  </si>
  <si>
    <t>Report as at the relevant date, the monetary value, of other non-current liabilities and the reporting entity does not separately disclose in the same statement or note.
Liabilities are amount of obligations for items that have entered into the operating cycle incurred in the acquisition of materials and supplies to be used in providing services; collections received in advance of the performance of services.</t>
  </si>
  <si>
    <t>OtherNonCurrentLiabilities</t>
  </si>
  <si>
    <t>Report as at the relevant date, the monetary value, of pension liability.
It’s the government's total liability for employee pension benefits less the fiduciary net position of pension plans in which the government has an interest.</t>
  </si>
  <si>
    <t>PensionLiability</t>
  </si>
  <si>
    <t>Pension liability</t>
  </si>
  <si>
    <t>Report as at the relevant date, the monetary value, of long-term liabilities, non-current</t>
  </si>
  <si>
    <t>Report as at the relevant date, the monetary value, of bonds and interest payable, which is classified as non-current</t>
  </si>
  <si>
    <t>BondsAndInterestPayableNonCurrent</t>
  </si>
  <si>
    <t>Report as at the relevant date, the monetary value, of compensated absences payable, which is classified as non-current.
Compensated absences are compensated time off such as vacation and sick leave, which has been earned by employees and probable that the employer will compensate the employees through paid time off or some other means, such as cash payments at termination or retirement but not yet compensated by the employer.</t>
  </si>
  <si>
    <t>CompensatedAbsencesPayableNonCurrent</t>
  </si>
  <si>
    <t>Report as at the relevant date, the monetary value, of performance bonds payable, which is classified as non-current</t>
  </si>
  <si>
    <t>PerformanceBondsPayableNonCurrent</t>
  </si>
  <si>
    <t>Report as at the relevant date, the monetary value, of provisions, which is classified as non-current</t>
  </si>
  <si>
    <t>ProvisionsNonCurrent</t>
  </si>
  <si>
    <t>Report as at the relevant date, the monetary value, of derivative instruments liability, which is classified as non-current</t>
  </si>
  <si>
    <t>DerivativeInstrumentsLiabilityNonCurrent</t>
  </si>
  <si>
    <t>Report as at the relevant date, the monetary value, of regulatory liability, which is classified as non-current</t>
  </si>
  <si>
    <t>RegulatoryLiabilityNonCurrent</t>
  </si>
  <si>
    <t>Report as at the relevant date, the monetary value, of other post-employment benefits plan liability, non-current and the reporting entity does not separately disclose in the same statement or note.</t>
  </si>
  <si>
    <t>OtherPostEmploymentBenefitsPlanLiabilityNonCurrent</t>
  </si>
  <si>
    <t>Report as at the relevant date, the monetary value, of current liabilities.
Liabilities are amount of obligations for items that have entered into the operating cycle incurred in the acquisition of materials and supplies to be used in providing services; collections received in advance of the performance of services.</t>
  </si>
  <si>
    <t>CurrentLiabilities</t>
  </si>
  <si>
    <t>Report as at the relevant date, the monetary value, of other current liabilities and the reporting entity does not separately disclose in the same statement or note.
Liabilities are amount of obligations for items that have entered into the operating cycle incurred in the acquisition of materials and supplies to be used in providing services; collections received in advance of the performance of services.</t>
  </si>
  <si>
    <t>Report as at the relevant date, the monetary value, of long-term liabilities which is classified as current</t>
  </si>
  <si>
    <t>Report as at the relevant date, the monetary value, of bonds and interest payable, which is classified as current</t>
  </si>
  <si>
    <t>BondsAndInterestPayableCurrent</t>
  </si>
  <si>
    <t>Bonds and interest payable, current</t>
  </si>
  <si>
    <t>Report as at the relevant date, the monetary value, of compensated absences payable which is classified as current.
Compensated absences are compensated time off such as vacation and sick leave, which has been earned by employees and probable that the employer will compensate the employees through paid time off or some other means, such as cash payments at termination or retirement but not yet compensated by the employer.</t>
  </si>
  <si>
    <t>CompensatedAbsencesPayableCurrent</t>
  </si>
  <si>
    <t>Compensated absences payable, current</t>
  </si>
  <si>
    <t>Report as at the relevant date, the monetary value, of performance bonds payable which is classified as current</t>
  </si>
  <si>
    <t>PerformanceBondsPayableCurrent</t>
  </si>
  <si>
    <t>Report as at the relevant date, the monetary value, of provisions which is classified as current</t>
  </si>
  <si>
    <t>ProvisionsCurrent</t>
  </si>
  <si>
    <t>Report as at the relevant date, the monetary value, of derivative instruments liability which is classified as current</t>
  </si>
  <si>
    <t>DerivativeInstrumentsLiabilityCurrent</t>
  </si>
  <si>
    <t>Report as at the relevant date, the monetary value, of regulatory liability which is classified as current</t>
  </si>
  <si>
    <t>RegulatoryLiabilityCurrent</t>
  </si>
  <si>
    <t>Report as at the relevant date, the monetary value, of other post-employment benefits plan, liability, which is classified as current</t>
  </si>
  <si>
    <t>OtherPostEmploymentBenefitsPlanLiabilityCurrent</t>
  </si>
  <si>
    <t>Report as at the relevant date, the monetary value, of securities lending obligations, liability</t>
  </si>
  <si>
    <t>SecuritiesLendingObligationsLiability</t>
  </si>
  <si>
    <t>Report as at the relevant date, the monetary value, of unearned revenue.
Unearned revenue is the amount for which asset recognition criteria have been met, but revenue recognition criteria have not yet been met because such amounts have not yet been earned.</t>
  </si>
  <si>
    <t>Report as at the relevant date, the monetary value, of retainage payable</t>
  </si>
  <si>
    <t>Report as at the relevant date, the monetary value, of amount held for others and the reporting entity does not separately disclose in the same statement or note.</t>
  </si>
  <si>
    <t>AmountHeldForOthers</t>
  </si>
  <si>
    <t>Report as at the relevant date, the monetary value, of due to others and the reporting entity does not separately disclose in the same statement or note.</t>
  </si>
  <si>
    <t>DueToOthers</t>
  </si>
  <si>
    <t>Report as at the relevant date, the monetary value, of due to other funds and the reporting entity does not separately disclose in the same statement or note.</t>
  </si>
  <si>
    <t>DueToOtherFunds</t>
  </si>
  <si>
    <t>Report as at the relevant date, the monetary value, of due to entities funds</t>
  </si>
  <si>
    <t>DueToEntitiesFunds</t>
  </si>
  <si>
    <t>Report as at the relevant date, the monetary value, of due to fiduciary funds</t>
  </si>
  <si>
    <t>DueToFiduciaryFunds</t>
  </si>
  <si>
    <t>Report as at the relevant date, the monetary value, of due to other government entities and the reporting entity does not separately disclose in the same statement or note.</t>
  </si>
  <si>
    <t>DueToOtherGovernmentEntities</t>
  </si>
  <si>
    <t>Report as at the relevant date, the monetary value, of due to component unit</t>
  </si>
  <si>
    <t>DueToComponentUnit</t>
  </si>
  <si>
    <t>Report as at the relevant date, the monetary value, of due to primary government entities</t>
  </si>
  <si>
    <t>DueToPrimaryGovernmentEntities</t>
  </si>
  <si>
    <t>Due to primary government entities</t>
  </si>
  <si>
    <t>Report as at the relevant date, the monetary value, of payables for others and the reporting entity does not separately disclose in the same statement or note.
Payables are amounts owed on open accounts to private persons or organizations for goods and services furnished to a government.</t>
  </si>
  <si>
    <t>PayablesForOthers</t>
  </si>
  <si>
    <t>Report as at the relevant date, the monetary value, of payables for contracts</t>
  </si>
  <si>
    <t>PayablesForContracts</t>
  </si>
  <si>
    <t>Report as at the relevant date, the monetary value, of claims and judgments payable</t>
  </si>
  <si>
    <t>ClaimsAndJudgmentsPayable</t>
  </si>
  <si>
    <t>Claims and judgments payable</t>
  </si>
  <si>
    <t>Report as at the relevant date, the monetary value, of loans payable</t>
  </si>
  <si>
    <t>LoansPayable</t>
  </si>
  <si>
    <t>Report as at the relevant date, the monetary value, of notes payable</t>
  </si>
  <si>
    <t>NotesPayable</t>
  </si>
  <si>
    <t>Report as at the relevant date, the monetary value, of deposits payable</t>
  </si>
  <si>
    <t>DepositsPayable</t>
  </si>
  <si>
    <t>Report as at the relevant date, the monetary value, of internal balances payable.
Internal balances are the net residual amounts due between governmental and business-type activities.</t>
  </si>
  <si>
    <t>InternalBalancesPayable</t>
  </si>
  <si>
    <t>Report as at the relevant date, the monetary value, of inter-governmental balances payable.
Inter-governmental, a fourth character classification, is appropriate where one governmental unit transfers resources to another, such as when states transfer shared revenues to local governments or act as an intermediary in federally financed programs.</t>
  </si>
  <si>
    <t>InterGovernmentalBalancesPayable</t>
  </si>
  <si>
    <t>Report as at the relevant date, the monetary value, of penalties payable</t>
  </si>
  <si>
    <t>PenaltiesPayable</t>
  </si>
  <si>
    <t>Report as at the relevant date, the monetary value, of taxes payable</t>
  </si>
  <si>
    <t>TaxesPayable</t>
  </si>
  <si>
    <t>Report as at the relevant date, the monetary value, of grants payable</t>
  </si>
  <si>
    <t>GrantsPayable</t>
  </si>
  <si>
    <t>Report as at the relevant date, the monetary value, of advances from grantors</t>
  </si>
  <si>
    <t>AdvancesFromGrantors</t>
  </si>
  <si>
    <t>Report as at the relevant date, the monetary value, of accounts payable.
Accounts payable is a short term liability account reflecting amounts owed to private persons or organizations for goods and services received by a government.</t>
  </si>
  <si>
    <t>Report as at the relevant date, the monetary value, of leases payable</t>
  </si>
  <si>
    <t>LeasesPayable</t>
  </si>
  <si>
    <t>Report as at the relevant date, the monetary value, of accrued expenses payable</t>
  </si>
  <si>
    <t>AccruedExpensesPayable</t>
  </si>
  <si>
    <t>Report as at the relevant date, the monetary value, of accrued interest payable</t>
  </si>
  <si>
    <t>Report as at the relevant date, the monetary value, of accrued wages and related liabilities payable</t>
  </si>
  <si>
    <t>Report as at the relevant date, the monetary value, of assets and deferred outflows of resources.
It’s the summation of assets and deferred outflows of resources</t>
  </si>
  <si>
    <t>AssetsAndDeferredOutflowsOfResources</t>
  </si>
  <si>
    <t>Report as at the relevant date, the monetary value, of deferred outflows of resources</t>
  </si>
  <si>
    <t>Report as at the relevant date, the monetary value, of assets.
Assets are resources with present service capacity that the government presently controls.</t>
  </si>
  <si>
    <t>Report as at the relevant date, the monetary value, of non-current assets</t>
  </si>
  <si>
    <t>NonCurrentAssets</t>
  </si>
  <si>
    <t>Report as at the relevant date, the monetary value, of other non-current assets and the reporting entity does not separately disclose in the same statement or note.</t>
  </si>
  <si>
    <t>OtherNonCurrentAssets</t>
  </si>
  <si>
    <t>Report as at the relevant date, the monetary value, of miscellaneous non-current assets</t>
  </si>
  <si>
    <t>Miscellaneous non-current assets</t>
  </si>
  <si>
    <t>Report as at the relevant date, the monetary value, of pension asset.
It’s the government's total liability for employee pension benefits less the fiduciary net position of pension plans in which the government has an interest.</t>
  </si>
  <si>
    <t>Pension asset</t>
  </si>
  <si>
    <t>Report as at the relevant date, the monetary value, of derivative instruments assets, which is classified as non-current</t>
  </si>
  <si>
    <t>DerivativeInstrumentsAssetsNonCurrent</t>
  </si>
  <si>
    <t>Report as at the relevant date, the monetary value, of regulatory assets, which is classified as non-current</t>
  </si>
  <si>
    <t>RegulatoryAssetsNonCurrent</t>
  </si>
  <si>
    <t>Report as at the relevant date, the monetary value, of other post-employment benefits plan assets, which is classified as non-current</t>
  </si>
  <si>
    <t>OtherPostEmploymentBenefitsPlanAssetsNonCurrent</t>
  </si>
  <si>
    <t>Report as at the relevant date, the monetary value, of inventories which is classified as non-current.
These are materials and supplies on hand for future consumption or goods held for resale rather than for use in operations.</t>
  </si>
  <si>
    <t>InventoriesNonCurrent</t>
  </si>
  <si>
    <t>Report as at the relevant date, the monetary value, of other non-current investments and the reporting entity does not separately disclose in the same statement or note.
Investments amounts pertaining to a security or other asset that (a) a government holds primarily for the purpose of income or profit and (b) has a present service capacity based solely on its ability to generate cash or to be sold to generate cash.</t>
  </si>
  <si>
    <t>OtherNonCurrentInvestments</t>
  </si>
  <si>
    <t>Report as at the relevant date, the monetary value, of investments in associates.
Investments amounts pertaining to a security or other asset that (a) a government holds primarily for the purpose of income or profit and (b) has a present service capacity based solely on its ability to generate cash or to be sold to generate cash.</t>
  </si>
  <si>
    <t>InvestmentsInAssociates</t>
  </si>
  <si>
    <t>Report as at the relevant date, the monetary value, of investments in joint ventures.
Investments amounts pertaining to a security or other asset that (a) a government holds primarily for the purpose of income or profit and (b) has a present service capacity based solely on its ability to generate cash or to be sold to generate cash.</t>
  </si>
  <si>
    <t>InvestmentsInJointVentures</t>
  </si>
  <si>
    <t>Report as at the relevant date, the monetary value, of investments in subsidiaries.
Investments amounts pertaining to a security or other asset that (a) a government holds primarily for the purpose of income or profit and (b) has a present service capacity based solely on its ability to generate cash or to be sold to generate cash.</t>
  </si>
  <si>
    <t>InvestmentsInSubsidiaries</t>
  </si>
  <si>
    <t>Report as at the relevant date, the monetary value, of capital assets.
Capital assets is the amount after accumulated depreciation and amortization of physical assets such as land, improvements to land, easements, buildings, building improvements, vehicles, machinery, equipment, works of art and historical treasures, infrastructure, construction in progress, and all other tangible or intangible assets that have been or will be used in operations and that have initial useful lives extending beyond a single reporting period. Infrastructure assets are long-lived capital assets that normally are stationary in nature and normally can be preserved for a significantly greater number of years than most capital assets.</t>
  </si>
  <si>
    <t>Capital assets</t>
  </si>
  <si>
    <t>Report as at the relevant date, the monetary value, of capital assets, which are classified as depreciable.</t>
  </si>
  <si>
    <t>Report as at the relevant date, the monetary value, of capital assets, which are classified as non-depreciable.</t>
  </si>
  <si>
    <t>Report as at the relevant date, the monetary value, of current assets</t>
  </si>
  <si>
    <t>Report as at the relevant date, the monetary value, of other current assets and the reporting entity does not separately disclose in the same statement or note.</t>
  </si>
  <si>
    <t>Report as at the relevant date, the monetary value, of derivative instruments assets which is classified as current</t>
  </si>
  <si>
    <t>DerivativeInstrumentsAssetsCurrent</t>
  </si>
  <si>
    <t>Report as at the relevant date, the monetary value, of regulatory assets which is classified as current</t>
  </si>
  <si>
    <t>RegulatoryAssetsCurrent</t>
  </si>
  <si>
    <t>Report as at the relevant date, the monetary value, of other post-employment benefits plan assets which is classified as current and the reporting entity does not separately disclose in the same statement or note.</t>
  </si>
  <si>
    <t>OtherPostEmploymentBenefitsPlanAssetsCurrent</t>
  </si>
  <si>
    <t>Report as at the relevant date, the monetary value, of securities lending collateral, assets</t>
  </si>
  <si>
    <t>SecuritiesLendingCollateralAssets</t>
  </si>
  <si>
    <t>Report as at the relevant date, the monetary value, of other prepaid assets and the reporting entity does not separately disclose in the same statement or note. It is an asset resulting from the payment for goods or services to be received in the future.</t>
  </si>
  <si>
    <t>OtherPrepaidAssets</t>
  </si>
  <si>
    <t>Report as at the relevant date, the monetary value, of prepaid other post-employment benefits plan. It is an asset resulting from the payment for services to be received in the future.</t>
  </si>
  <si>
    <t>PrepaidOtherPostEmploymentBenefitsPlan</t>
  </si>
  <si>
    <t>Report as at the relevant date, the monetary value, of prepaid deposits. It is an asset resulting from the payment for goods or services to be received in the future.</t>
  </si>
  <si>
    <t>PrepaidDeposits</t>
  </si>
  <si>
    <t>Report as at the relevant date, the monetary value, of prepaid expenses. It is an asset resulting from the payment for goods or services to be received in the future.</t>
  </si>
  <si>
    <t>Report as at the relevant date, the monetary value, of inventories which is classified as current.
These are materials and supplies on hand for future consumption or goods held for resale rather than for use in operations.</t>
  </si>
  <si>
    <t>Report as at the relevant date, the monetary value, of due from others</t>
  </si>
  <si>
    <t>DueFromOthers</t>
  </si>
  <si>
    <t>Report as at the relevant date, the monetary value, of due from other funds and the reporting entity does not separately disclose in the same statement or note.</t>
  </si>
  <si>
    <t>DueFromOtherFunds</t>
  </si>
  <si>
    <t>Report as at the relevant date, the monetary value, of due from entities funds</t>
  </si>
  <si>
    <t>DueFromEntitiesFunds</t>
  </si>
  <si>
    <t>Report as at the relevant date, the monetary value, of due from fiduciary funds</t>
  </si>
  <si>
    <t>DueFromFiduciaryFunds</t>
  </si>
  <si>
    <t>Report as at the relevant date, the monetary value, of due from other government entities and the reporting entity does not separately disclose in the same statement or note.</t>
  </si>
  <si>
    <t>Report as at the relevant date, the monetary value, of due from component unit</t>
  </si>
  <si>
    <t>DueFromComponentUnit</t>
  </si>
  <si>
    <t>Report as at the relevant date, the monetary value, of due from primary government entities</t>
  </si>
  <si>
    <t>DueFromPrimaryGovernmentEntities</t>
  </si>
  <si>
    <t>Report as at the relevant date, the monetary value, of other receivables and the reporting entity does not separately disclose in the same statement or note.
Its the total due to the entity within one year of the balance sheet date (or one operating cycle, if longer) from outside sources, including trade accounts receivable, notes and loans receivable, as well as any other types of receivables, net of allowances established for the purpose of reducing such receivables to an amount that approximates their net realizable value.</t>
  </si>
  <si>
    <t>Report as at the relevant date, the monetary value, of receivables from contracts</t>
  </si>
  <si>
    <t>ReceivablesFromContracts</t>
  </si>
  <si>
    <t>Report as at the relevant date, the monetary value, of investment income receivable. Investment income is the compensation for the use of financial resources over a period of time.</t>
  </si>
  <si>
    <t>InvestmentIncomeReceivable</t>
  </si>
  <si>
    <t>Report as at the relevant date, the monetary value, of claims and judgments receivable</t>
  </si>
  <si>
    <t>ClaimsAndJudgmentsReceivable</t>
  </si>
  <si>
    <t>Report as at the relevant date, the monetary value, of penalties receivable</t>
  </si>
  <si>
    <t>PenaltiesReceivable</t>
  </si>
  <si>
    <t>Report as at the relevant date, the monetary value, of loans receivable</t>
  </si>
  <si>
    <t>LoansReceivable</t>
  </si>
  <si>
    <t>Report as at the relevant date, the monetary value, of notes receivable</t>
  </si>
  <si>
    <t>NotesReceivable</t>
  </si>
  <si>
    <t>Report as at the relevant date, the monetary value, of deposits receivable</t>
  </si>
  <si>
    <t>DepositsReceivable</t>
  </si>
  <si>
    <t>Report as at the relevant date, the monetary value, of internal balances receivable.
Internal balances are net residual amounts due between governmental and business-type activities in the government-wide statement of net assets.</t>
  </si>
  <si>
    <t>InternalBalancesReceivable</t>
  </si>
  <si>
    <t>Report as at the relevant date, the monetary value, of inter-governmental balances receivable.
Inter-governmental, a fourth character classification, is appropriate where one governmental unit transfers resources to another, such as when states transfer shared revenues to local governments or act as an intermediary in federally financed programs.</t>
  </si>
  <si>
    <t>InterGovernmentalBalancesReceivable</t>
  </si>
  <si>
    <t>Report as at the relevant date, the monetary value, of accounts receivable</t>
  </si>
  <si>
    <t>Report as at the relevant date, the monetary value, of leases receivable</t>
  </si>
  <si>
    <t>LeasesReceivable</t>
  </si>
  <si>
    <t>Report as at the relevant date, the monetary value, of grants receivable</t>
  </si>
  <si>
    <t>GrantsReceivable</t>
  </si>
  <si>
    <t>Report as at the relevant date, the monetary value, of other taxes receivable and the reporting entity does not separately disclose in the same statement or note.</t>
  </si>
  <si>
    <t>OtherTaxesReceivable</t>
  </si>
  <si>
    <t>Report as at the relevant date, the monetary value, of revenue in lieu of taxes receivable</t>
  </si>
  <si>
    <t>RevenueInLieuOfTaxesReceivable</t>
  </si>
  <si>
    <t>Report as at the relevant date, the monetary value, of sales tax receivable. Sales tax is a tax imposed upon the sale or consumption of goods.</t>
  </si>
  <si>
    <t>SalesTaxReceivable</t>
  </si>
  <si>
    <t>Report as at the relevant date, the monetary value, of special assessment taxes receivable</t>
  </si>
  <si>
    <t>SpecialAssessmentTaxesReceivable</t>
  </si>
  <si>
    <t>Report as at the relevant date, the monetary value, of property taxes receivable. Property taxes are ad-valorem taxes levied on an assessed valuation of real property.</t>
  </si>
  <si>
    <t>Report as at the relevant date, the monetary value, of income tax receivable. These are taxes which are derived from state income tax.</t>
  </si>
  <si>
    <t>IncomeTaxReceivable</t>
  </si>
  <si>
    <t>Report as at the relevant date, the monetary value, of other current investments and the reporting entity does not separately disclose in the same statement or note.
Investments amounts pertaining to a security or other asset that (a) a government holds primarily for the purpose of income or profit and (b) has a present service capacity based solely on its ability to generate cash or to be sold to generate cash.</t>
  </si>
  <si>
    <t>Report as at the relevant date, the monetary value, of pooled investments.
Investments amounts pertaining to a security or other asset that (a) a government holds primarily for the purpose of income or profit and (b) has a present service capacity based solely on its ability to generate cash or to be sold to generate cash.</t>
  </si>
  <si>
    <t>PooledInvestments</t>
  </si>
  <si>
    <t>Report as at the relevant date, the monetary value, of investments with fiscal agents.
Investments amounts pertaining to a security or other asset that (a) a government holds primarily for the purpose of income or profit and (b) has a present service capacity based solely on its ability to generate cash or to be sold to generate cash.</t>
  </si>
  <si>
    <t>InvestmentsWithFiscalAgents</t>
  </si>
  <si>
    <t>Report as at the relevant date, the monetary value, of investments with state treasury.
Investments amounts pertaining to a security or other asset that (a) a government holds primarily for the purpose of income or profit and (b) has a present service capacity based solely on its ability to generate cash or to be sold to generate cash.</t>
  </si>
  <si>
    <t>InvestmentsWithStateTreasury</t>
  </si>
  <si>
    <t>Report as at the relevant date, the monetary value, of pooled cash and investments.
Consistent with common usage, cash includes not only currency on hand, but also demand deposits with banks or other financial institutions. Cash also includes deposits in other kinds of accounts or cash management pools that have the general characteristics of demand deposit accounts in that the governmental enterprise may deposit additional cash at any time and also effectively may withdraw cash at any time without prior notice or penalty.</t>
  </si>
  <si>
    <t>PooledCashAndInvestments</t>
  </si>
  <si>
    <t>Report as at the relevant date, the monetary value, of cash and investments.
Consistent with common usage, cash includes not only currency on hand, but also demand deposits with banks or other financial institutions. Cash also includes deposits in other kinds of accounts or cash management pools that have the general characteristics of demand deposit accounts in that the governmental enterprise may deposit additional cash at any time and also effectively may withdraw cash at any time without prior notice or penalty.
Investments amounts pertaining to a security or other asset that (a) a government holds primarily for the purpose of income or profit and (b) has a present service capacity based solely on its ability to generate cash or to be sold to generate cash.</t>
  </si>
  <si>
    <t>CashAndInvestments</t>
  </si>
  <si>
    <t>Report as at the relevant date, the monetary value, of cash and cash equivalents and investments.
Consistent with common usage, cash includes not only currency on hand, but also demand deposits with banks or other financial institutions. Cash also includes deposits in other kinds of accounts or cash management pools that have the general characteristics of demand deposit accounts in that the governmental enterprise may deposit additional cash at any time and also effectively may withdraw cash at any time without prior notice or penalty.
Investments amounts pertaining to a security or other asset that (a) a government holds primarily for the purpose of income or profit and (b) has a present service capacity based solely on its ability to generate cash or to be sold to generate cash.</t>
  </si>
  <si>
    <t>CashAndCashEquivalentsAndInvestments</t>
  </si>
  <si>
    <t>Report as at the relevant date, the monetary value, of other cash and cash equivalents and the reporting entity does not separately disclose in the same statement or note.
Consistent with common usage, cash includes not only currency on hand, but also demand deposits with banks or other financial institutions. Cash also includes deposits in other kinds of accounts or cash management pools that have the general characteristics of demand deposit accounts in that the governmental enterprise may deposit additional cash at any time and also effectively may withdraw cash at any time without prior notice or penalty.</t>
  </si>
  <si>
    <t>Report as at the relevant date, the monetary value, of cash and cash equivalents with trustee.
Consistent with common usage, cash includes not only currency on hand, but also demand deposits with banks or other financial institutions. Cash also includes deposits in other kinds of accounts or cash management pools that have the general characteristics of demand deposit accounts in that the governmental enterprise may deposit additional cash at any time and also effectively may withdraw cash at any time without prior notice or penalty.</t>
  </si>
  <si>
    <t>CashAndCashEquivalentsWithTrustee</t>
  </si>
  <si>
    <t>Report as at the relevant date, the monetary value, of cash and cash equivalents with treasurer.
Consistent with common usage, cash includes not only currency on hand, but also demand deposits with banks or other financial institutions. Cash also includes deposits in other kinds of accounts or cash management pools that have the general characteristics of demand deposit accounts in that the governmental enterprise may deposit additional cash at any time and also effectively may withdraw cash at any time without prior notice or penalty.</t>
  </si>
  <si>
    <t>CashAndCashEquivalentsWithTreasurer</t>
  </si>
  <si>
    <t>Report as at the relevant date, the monetary value, of cash and cash equivalents with fiscal and escrow and other agents.
Consistent with common usage, cash includes not only currency on hand, but also demand deposits with banks or other financial institutions. Cash also includes deposits in other kinds of accounts or cash management pools that have the general characteristics of demand deposit accounts in that the governmental enterprise may deposit additional cash at any time and also effectively may withdraw cash at any time without prior notice or penalty.</t>
  </si>
  <si>
    <t>CashAndCashEquivalentsWithFiscalAndEscrowAndOtherAgents</t>
  </si>
  <si>
    <t>Report the XBRL taxonomy version used in creation of instance document</t>
  </si>
  <si>
    <t>XBRLTaxonomyVersion</t>
  </si>
  <si>
    <t>XBRL taxonomy version</t>
  </si>
  <si>
    <t>Report the property tax valuation. Property taxes are ad-valorem taxes levied on an assessed valuation of real property.</t>
  </si>
  <si>
    <t>PropertyTaxValuation</t>
  </si>
  <si>
    <t>Property tax valuation</t>
  </si>
  <si>
    <t>Report the total property tax rate. Property taxes are ad-valorem taxes levied on an assessed valuation of real property.</t>
  </si>
  <si>
    <t>TotalPropertyTaxRate</t>
  </si>
  <si>
    <t>Total property tax rate</t>
  </si>
  <si>
    <t>Report the outside millage (Millage is a tax rate on property, expressed in mills of the property's value and is used to calculate property taxes)</t>
  </si>
  <si>
    <t>OutsideMillage</t>
  </si>
  <si>
    <t>Outside millage</t>
  </si>
  <si>
    <t>Report the inside millage (Millage is a tax rate on property, expressed in mills of the property's value and is used to calculate property taxes)</t>
  </si>
  <si>
    <t>InsideMillage</t>
  </si>
  <si>
    <t>Inside millage</t>
  </si>
  <si>
    <t>Report the average number of utility customers</t>
  </si>
  <si>
    <t>AverageNumberOfUtilityCustomers</t>
  </si>
  <si>
    <t>Average number of utility customers</t>
  </si>
  <si>
    <t>Report the total annual final appropriations for all funds for the reporting period</t>
  </si>
  <si>
    <t>TotalAnnualFinalAppropriationsForAllFunds</t>
  </si>
  <si>
    <t>Total annual final appropriations for all funds for the reporting period</t>
  </si>
  <si>
    <t>Report the document title</t>
  </si>
  <si>
    <t>DocumentTitle</t>
  </si>
  <si>
    <t>Document title</t>
  </si>
  <si>
    <t>Report the date of transmittal</t>
  </si>
  <si>
    <t>DateOfTransmittal</t>
  </si>
  <si>
    <t>Date of transmittal</t>
  </si>
  <si>
    <t>Report the name of state to which the reporting entity belongs</t>
  </si>
  <si>
    <t>NameOfState</t>
  </si>
  <si>
    <t>Name of state</t>
  </si>
  <si>
    <t>Report the date on which audit opinion was expressed by the auditor</t>
  </si>
  <si>
    <t>DateOfAuditOpinion</t>
  </si>
  <si>
    <t>Date of audit opinion</t>
  </si>
  <si>
    <t>Report the audit opinion expressed by the auditor namely whether it is qualified or adverse or unmodified or disclaimed</t>
  </si>
  <si>
    <t>AuditOpinion</t>
  </si>
  <si>
    <t>Audit opinion</t>
  </si>
  <si>
    <t>Report the audit status of reporting statements namely whether it is audited or unaudited or reviewed or unreviewed</t>
  </si>
  <si>
    <t>AuditStatus</t>
  </si>
  <si>
    <t>Audit status</t>
  </si>
  <si>
    <t>Report the name of external audit firm which has audited the comprehensive annual financial statements [CAFR] of the reporting entity and issuing the audit opinion.</t>
  </si>
  <si>
    <t>NameOfAuditFirm</t>
  </si>
  <si>
    <t>Name of audit firm</t>
  </si>
  <si>
    <t>Report the fiscal end date (last date of reporting period)</t>
  </si>
  <si>
    <t>FiscalEndDate</t>
  </si>
  <si>
    <t>Fiscal end date</t>
  </si>
  <si>
    <t>Report the fiscal start date (first date of reporting period)</t>
  </si>
  <si>
    <t>FiscalStartDate</t>
  </si>
  <si>
    <t>Fiscal start date</t>
  </si>
  <si>
    <t>Report the reporting frequency, at present its Annual</t>
  </si>
  <si>
    <t>ReportingFrequency</t>
  </si>
  <si>
    <t>Reporting frequency</t>
  </si>
  <si>
    <t>Report the level of rounding off for monetary values namely whether it is Actuals or Thousands or Millions or Billions.</t>
  </si>
  <si>
    <t>OrderOfMagnitude</t>
  </si>
  <si>
    <t>Order of magnitude</t>
  </si>
  <si>
    <t>Report the reporting currency, at present its USD</t>
  </si>
  <si>
    <t>ReportingCurrency</t>
  </si>
  <si>
    <t>Reporting currency</t>
  </si>
  <si>
    <t>Report the type of government namely whether it is a State or County or City or Town or Village or Borough or Other general purpose government or School district or Special district</t>
  </si>
  <si>
    <t>TypeOfGovernment</t>
  </si>
  <si>
    <t>Type of government</t>
  </si>
  <si>
    <t>Report the employer identification number issued by the regulator or authority as the case may be</t>
  </si>
  <si>
    <t>EmployerIdentificationNumber</t>
  </si>
  <si>
    <t>Employer identification number</t>
  </si>
  <si>
    <t>Report the legal entity identifier issued by the regulator or authority as the case may be</t>
  </si>
  <si>
    <t>LegalEntityIdentifier</t>
  </si>
  <si>
    <t>Legal entity identifier</t>
  </si>
  <si>
    <t>Report the unit identification number issued by the regulator or authority as the case may be</t>
  </si>
  <si>
    <t>UnitIdentificationNumber</t>
  </si>
  <si>
    <t>Unit identification number</t>
  </si>
  <si>
    <t>Report the name of the primary government (name of reporting entity).</t>
  </si>
  <si>
    <t>NameOfGovernment</t>
  </si>
  <si>
    <t>Name of government</t>
  </si>
  <si>
    <t>terseLabel</t>
  </si>
  <si>
    <t>periodEndLabel</t>
  </si>
  <si>
    <t>periodStartLabel</t>
  </si>
  <si>
    <t>totalLabel</t>
  </si>
  <si>
    <t>documentation</t>
  </si>
  <si>
    <t>standard label</t>
  </si>
  <si>
    <t>Prefix</t>
  </si>
  <si>
    <t>#</t>
  </si>
  <si>
    <t>&lt;/ix:nonFraction&gt;</t>
  </si>
  <si>
    <t>ClosingTag</t>
  </si>
  <si>
    <t>OpeningTag</t>
  </si>
  <si>
    <t>ComponentUnits</t>
  </si>
  <si>
    <t>_Deferred_Outflows_Related_To_OPEB</t>
  </si>
  <si>
    <t>_Deferred_Inflows_Related_To_OPEB</t>
  </si>
  <si>
    <t>_Unrestricted</t>
  </si>
  <si>
    <t>NegOpeningTag</t>
  </si>
  <si>
    <t>NetClosingTag</t>
  </si>
  <si>
    <t>&lt;/ix:nonFraction&gt;)</t>
  </si>
  <si>
    <t>CurrentInstant_GovernmentalActivities</t>
  </si>
  <si>
    <t>CurrentInstant_ComponentUnits</t>
  </si>
  <si>
    <t>CurrentInstant_GovernmentalActivities_Unamortized_Loss_On_Refunding</t>
  </si>
  <si>
    <t>CurrentInstant_ComponentUnits_Unamortized_Loss_On_Refunding</t>
  </si>
  <si>
    <t>CurrentInstant_GovernmentalActivities_Deferred_Outflows_Related_To_Pensions</t>
  </si>
  <si>
    <t>CurrentInstant_ComponentUnits_Deferred_Outflows_Related_To_Pensions</t>
  </si>
  <si>
    <t>CurrentInstant_GovernmentalActivities_Deferred_Outflows_Related_To_OPEB</t>
  </si>
  <si>
    <t>CurrentInstant_ComponentUnits_Deferred_Outflows_Related_To_OPEB</t>
  </si>
  <si>
    <t>CurrentInstant_GovernmentalActivities_Property_Taxes_Levied_For_Future_Periods</t>
  </si>
  <si>
    <t>CurrentInstant_ComponentUnits_Property_Taxes_Levied_For_Future_Periods</t>
  </si>
  <si>
    <t>CurrentInstant_GovernmentalActivities_Deferred_Inflows_Related_To_Pensions</t>
  </si>
  <si>
    <t>CurrentInstant_ComponentUnits_Deferred_Inflows_Related_To_Pensions</t>
  </si>
  <si>
    <t>CurrentInstant_GovernmentalActivities_Deferred_Inflows_Related_To_OPEB</t>
  </si>
  <si>
    <t>CurrentInstant_ComponentUnits_Deferred_Inflows_Related_To_OPEB</t>
  </si>
  <si>
    <t>CurrentInstant_GovernmentalActivities_Restricted_for_Debt_Service</t>
  </si>
  <si>
    <t>CurrentInstant_ComponentUnits_Restricted_for_Debt_Service</t>
  </si>
  <si>
    <t>CurrentInstant_GovernmentalActivities_Restricted_for_Construction_And_Development</t>
  </si>
  <si>
    <t>CurrentInstant_ComponentUnits_Restricted_for_Construction_And_Development</t>
  </si>
  <si>
    <t>CurrentInstant_GovernmentalActivities_Restricted_for_Road_Projects</t>
  </si>
  <si>
    <t>CurrentInstant_ComponentUnits_Restricted_for_Road_Projects</t>
  </si>
  <si>
    <t>CurrentInstant_GovernmentalActivities_Restricted_for_Social_Security</t>
  </si>
  <si>
    <t>CurrentInstant_ComponentUnits_Restricted_for_Social_Security</t>
  </si>
  <si>
    <t>CurrentInstant_GovernmentalActivities_Restricted_for_Other_Purposes</t>
  </si>
  <si>
    <t>CurrentInstant_ComponentUnits_Restricted_for_Other_Purposes</t>
  </si>
  <si>
    <t>CurrentInstant_GovernmentalActivities_Unrestricted</t>
  </si>
  <si>
    <t>CurrentInstant_ComponentUnits_Unrestricted</t>
  </si>
  <si>
    <t>GovernmentID</t>
  </si>
  <si>
    <t>14109909900000</t>
  </si>
  <si>
    <t xml:space="preserve">    &lt;xbrli:context id="CurrentInstant_GovernmentalActivities"&gt;</t>
  </si>
  <si>
    <t xml:space="preserve">      &lt;xbrli:entity&gt;</t>
  </si>
  <si>
    <t xml:space="preserve">        &lt;xbrli:segment&gt;</t>
  </si>
  <si>
    <t xml:space="preserve">          &lt;xbrldi:explicitMember dimension="us-cafr:TypeOfActivitiesAxis"&gt;us-cafr:GovernmentalActivitiesMember&lt;/xbrldi:explicitMember&gt;</t>
  </si>
  <si>
    <t xml:space="preserve">        &lt;/xbrli:segment&gt;</t>
  </si>
  <si>
    <t xml:space="preserve">      &lt;/xbrli:entity&gt;</t>
  </si>
  <si>
    <t xml:space="preserve">      &lt;xbrli:period&gt;</t>
  </si>
  <si>
    <t xml:space="preserve">      &lt;/xbrli:period&gt;</t>
  </si>
  <si>
    <t xml:space="preserve">    &lt;/xbrli:context&gt;</t>
  </si>
  <si>
    <t xml:space="preserve">        &lt;xbrli:identifier scheme="http://www.census.gov/"&gt;14109909900000&lt;/xbrli:identifier&gt;</t>
  </si>
  <si>
    <t xml:space="preserve">        &lt;xbrli:instant&gt;2018-11-30&lt;/xbrli:instant&gt;</t>
  </si>
  <si>
    <t xml:space="preserve">    &lt;xbrli:context id="CurrentInstant_ComponentUnits"&gt;</t>
  </si>
  <si>
    <t xml:space="preserve">          &lt;xbrldi:explicitMember dimension="us-cafr:TypeOfActivitiesAxis"&gt;us-cafr:ComponentUnitMember&lt;/xbrldi:explicitMember&gt;</t>
  </si>
  <si>
    <t xml:space="preserve">          &lt;xbrldi:typedMember dimension="us-cafr:NameOfDeferredOutflowsOfResourcesAxis"&gt;</t>
  </si>
  <si>
    <t xml:space="preserve">          &lt;/xbrldi:typedMember&gt;</t>
  </si>
  <si>
    <t xml:space="preserve">          &lt;xbrldi:typedMember dimension="us-cafr:NameOfDeferredInflowsOfResourcesAxis"&gt;</t>
  </si>
  <si>
    <t xml:space="preserve">          &lt;xbrldi:typedMember dimension="us-cafr:NameOfNetPositionRestrictedAxis"&gt;</t>
  </si>
  <si>
    <t xml:space="preserve">          &lt;xbrldi:explicitMember dimension="us-cafr:TypeOfRestrictionAxis"&gt;us-cafr:RestrictedMember&lt;/xbrldi:explicitMember&gt;</t>
  </si>
  <si>
    <t xml:space="preserve">          &lt;xbrldi:explicitMember dimension="us-cafr:TypeOfRestrictionAxis"&gt;us-cafr:UnrestrictedMember&lt;/xbrldi:explicitMember&gt;</t>
  </si>
  <si>
    <t>EntityName</t>
  </si>
  <si>
    <t>EntityState</t>
  </si>
  <si>
    <t>Will County</t>
  </si>
  <si>
    <t>Illinois</t>
  </si>
  <si>
    <t>&lt;?xml version="1.0" encoding="UTF-8"?&gt;</t>
  </si>
  <si>
    <t>&lt;html xml:lang="en"</t>
  </si>
  <si>
    <t xml:space="preserve">   xmlns:us-cafr="http://www.govwiki.info/xbrl/2019-05-13/core"</t>
  </si>
  <si>
    <t xml:space="preserve">   xmlns="http://www.w3.org/1999/xhtml"</t>
  </si>
  <si>
    <t xml:space="preserve">   xmlns:iso4217="http://www.xbrl.org/2003/iso4217"</t>
  </si>
  <si>
    <t xml:space="preserve">   xmlns:ix="http://www.xbrl.org/2013/inlineXBRL"</t>
  </si>
  <si>
    <t xml:space="preserve">   xmlns:ixt="http://www.xbrl.org/inlineXBRL/transformation/2011-07-31"</t>
  </si>
  <si>
    <t xml:space="preserve">   xmlns:link="http://www.xbrl.org/2003/linkbase"</t>
  </si>
  <si>
    <t xml:space="preserve">   xmlns:negated="http://www.xbrl.org/2009/role/negated"</t>
  </si>
  <si>
    <t xml:space="preserve">   xmlns:net="http://www.xbrl.org/2009/role/net"</t>
  </si>
  <si>
    <t xml:space="preserve">   xmlns:nonnum="http://www.xbrl.org/dtr/type/non-numeric"</t>
  </si>
  <si>
    <t xml:space="preserve">   xmlns:num="http://www.xbrl.org/dtr/type/numeric"</t>
  </si>
  <si>
    <t xml:space="preserve">   xmlns:xbrldi="http://xbrl.org/2006/xbrldi"</t>
  </si>
  <si>
    <t xml:space="preserve">   xmlns:xbrldt="http://xbrl.org/2005/xbrldt"</t>
  </si>
  <si>
    <t xml:space="preserve">   xmlns:xbrli="http://www.xbrl.org/2003/instance"</t>
  </si>
  <si>
    <t xml:space="preserve">   xmlns:xl="http://www.xbrl.org/2003/XLink"</t>
  </si>
  <si>
    <t xml:space="preserve">   xmlns:xlink="http://www.w3.org/1999/xlink"</t>
  </si>
  <si>
    <t xml:space="preserve">   xmlns:xsd="http://www.w3.org/2001/XMLSchema"</t>
  </si>
  <si>
    <t xml:space="preserve">   xmlns:xsi="http://www.w3.org/2001/XMLSchema-instance"</t>
  </si>
  <si>
    <t xml:space="preserve">   xsi:schemaLocation="http://xbrl.org/2006/xbrldi http://www.xbrl.org/2006/xbrldi-2006.xsd http://www.xbrl.org/2003/instance http://www.xbrl.org/2003/xbrl-instance-2003-12-31.xsd"&gt;</t>
  </si>
  <si>
    <t xml:space="preserve">  &lt;head&gt;</t>
  </si>
  <si>
    <t xml:space="preserve">    &lt;title&gt;</t>
  </si>
  <si>
    <t xml:space="preserve">    &lt;/title&gt;</t>
  </si>
  <si>
    <t xml:space="preserve">  &lt;/head&gt;</t>
  </si>
  <si>
    <t xml:space="preserve">  &lt;body&gt;</t>
  </si>
  <si>
    <t xml:space="preserve">  </t>
  </si>
  <si>
    <t xml:space="preserve">  &lt;div style="display:none"&gt;</t>
  </si>
  <si>
    <t xml:space="preserve">  &lt;ix:hidden&gt;</t>
  </si>
  <si>
    <t xml:space="preserve">    &lt;ix:nonNumeric contextRef="Current_Period" name="us-cafr:ReportingFrequency"&gt;Annual&lt;/ix:nonNumeric&gt;</t>
  </si>
  <si>
    <t xml:space="preserve">    &lt;ix:nonNumeric contextRef="Current_Period" name="us-cafr:ReportingCurrency"&gt;USD&lt;/ix:nonNumeric&gt;</t>
  </si>
  <si>
    <t xml:space="preserve">    &lt;ix:nonNumeric contextRef="Current_Period" name="us-cafr:AuditStatus"&gt;Audited&lt;/ix:nonNumeric&gt;</t>
  </si>
  <si>
    <t xml:space="preserve">    &lt;ix:nonNumeric contextRef="Current_Period" name="us-cafr:AuditOpinion"&gt;Unmodified&lt;/ix:nonNumeric&gt;</t>
  </si>
  <si>
    <t xml:space="preserve">    &lt;ix:nonNumeric contextRef="Current_Period" name="us-cafr:XBRLTaxonomyVersion"&gt;XBRL US CAFR Taxonomy v.0.2&lt;/ix:nonNumeric&gt;</t>
  </si>
  <si>
    <t xml:space="preserve">  &lt;/ix:hidden&gt;</t>
  </si>
  <si>
    <t>GovType</t>
  </si>
  <si>
    <t>County</t>
  </si>
  <si>
    <t xml:space="preserve">    &lt;ix:nonNumeric contextRef="Current_Period" name="us-cafr:NameOfGovernment"&gt;Will County&lt;/ix:nonNumeric&gt;</t>
  </si>
  <si>
    <t xml:space="preserve">    &lt;ix:nonNumeric contextRef="Current_Period" name="us-cafr:LegalEntityIdentifier"&gt;&lt;/ix:nonNumeric&gt;</t>
  </si>
  <si>
    <t xml:space="preserve">    &lt;ix:nonNumeric contextRef="Current_Period" name="us-cafr:EmployerIdentificationNumber"&gt;&lt;/ix:nonNumeric&gt;</t>
  </si>
  <si>
    <t xml:space="preserve">    &lt;ix:nonNumeric contextRef="Current_Period" name="us-cafr:TypeOfGovernment"&gt;County&lt;/ix:nonNumeric&gt;</t>
  </si>
  <si>
    <t xml:space="preserve">    &lt;ix:nonNumeric contextRef="Current_Period" name="us-cafr:OrderOfMagnitude"&gt;Dollars&lt;/ix:nonNumeric&gt;</t>
  </si>
  <si>
    <t xml:space="preserve">    &lt;ix:nonNumeric contextRef="Current_Period" name="us-cafr:FiscalEndDate"&gt;2017-12-01&lt;/ix:nonNumeric&gt;</t>
  </si>
  <si>
    <t xml:space="preserve">    &lt;ix:nonNumeric contextRef="Current_Period" name="us-cafr:FiscalStartDate"&gt;2018-11-30&lt;/ix:nonNumeric&gt;</t>
  </si>
  <si>
    <t xml:space="preserve">    &lt;ix:nonNumeric contextRef="Current_Period" name="us-cafr:NameOfAuditFirm"&gt;Baker Tilly Virchow Krause, LLP&lt;/ix:nonNumeric&gt;</t>
  </si>
  <si>
    <t xml:space="preserve">    &lt;ix:nonNumeric contextRef="Current_Period" name="us-cafr:DateOfAuditOpinion"&gt;2019-05-24&lt;/ix:nonNumeric&gt;</t>
  </si>
  <si>
    <t xml:space="preserve">    &lt;ix:nonNumeric contextRef="Current_Period" name="us-cafr:DateOfTransmittal"&gt;2019-05-24&lt;/ix:nonNumeric&gt;</t>
  </si>
  <si>
    <t xml:space="preserve">    &lt;ix:nonNumeric contextRef="Current_Period" name="us-cafr:NameOfState"&gt;Illinois&lt;/ix:nonNumeric&gt;</t>
  </si>
  <si>
    <t xml:space="preserve">    &lt;ix:nonNumeric contextRef="Current_Period" name="us-cafr:DocumentTitle"&gt;Will County, Illinois, Comprehensive Annual Financial Report, Fiscal Year Ended November 30, 2018&lt;/ix:nonNumeric&gt;</t>
  </si>
  <si>
    <t xml:space="preserve">    &lt;ix:nonNumeric contextRef="Current_Period" name="us-cafr:UnitIdentificationNumber"&gt;14109909900000&lt;/ix:nonNumeric&gt;</t>
  </si>
  <si>
    <t>iXBRLHeader</t>
  </si>
  <si>
    <t>iXBRLFooter</t>
  </si>
  <si>
    <t xml:space="preserve">  &lt;/body&gt;</t>
  </si>
  <si>
    <t>&lt;/html&gt;</t>
  </si>
  <si>
    <t xml:space="preserve">  &lt;/ix:resources&gt;</t>
  </si>
  <si>
    <t xml:space="preserve"> &lt;/ix:header&gt;</t>
  </si>
  <si>
    <t xml:space="preserve"> &lt;ix:header&gt;</t>
  </si>
  <si>
    <t xml:space="preserve"> &lt;ix:references&gt;</t>
  </si>
  <si>
    <t xml:space="preserve">      &lt;link:schemaRef xlink:type="simple" xlink:href="us-cafr_core-entry.xsd"&gt;&lt;/link:schemaRef&gt;</t>
  </si>
  <si>
    <t xml:space="preserve"> &lt;/ix:references&gt;</t>
  </si>
  <si>
    <t>InlineXBRLResources</t>
  </si>
  <si>
    <t>&lt;tr&gt;</t>
  </si>
  <si>
    <t>&lt;/tr&gt;</t>
  </si>
  <si>
    <t>&lt;/table&gt;</t>
  </si>
  <si>
    <t>&lt;table&gt;</t>
  </si>
  <si>
    <t xml:space="preserve">    &lt;xbrli:context id="CurrentInstant_GovernmentalActivities_Unamortized_Loss_On_Refunding"&gt;</t>
  </si>
  <si>
    <t xml:space="preserve">            &lt;us-cafr_part:NameOfDeferredOutflowsOfResourcesDomain&gt;Unamortized_Loss_On_Refunding&lt;/us-cafr_part:NameOfDeferredOutflowsOfResourcesDomain&gt;</t>
  </si>
  <si>
    <t xml:space="preserve">    &lt;xbrli:context id="CurrentInstant_ComponentUnits_Unamortized_Loss_On_Refunding"&gt;</t>
  </si>
  <si>
    <t xml:space="preserve">    &lt;xbrli:context id="CurrentInstant_GovernmentalActivities_Deferred_Outflows_Related_To_Pensions"&gt;</t>
  </si>
  <si>
    <t xml:space="preserve">            &lt;us-cafr_part:NameOfDeferredOutflowsOfResourcesDomain&gt;Deferred_Outflows_Related_To_Pensions&lt;/us-cafr_part:NameOfDeferredOutflowsOfResourcesDomain&gt;</t>
  </si>
  <si>
    <t xml:space="preserve">    &lt;xbrli:context id="CurrentInstant_ComponentUnits_Deferred_Outflows_Related_To_Pensions"&gt;</t>
  </si>
  <si>
    <t xml:space="preserve">    &lt;xbrli:context id="CurrentInstant_GovernmentalActivities_Deferred_Outflows_Related_To_OPEB"&gt;</t>
  </si>
  <si>
    <t xml:space="preserve">            &lt;us-cafr_part:NameOfDeferredOutflowsOfResourcesDomain&gt;Deferred_Outflows_Related_To_OPEB&lt;/us-cafr_part:NameOfDeferredOutflowsOfResourcesDomain&gt;</t>
  </si>
  <si>
    <t xml:space="preserve">    &lt;xbrli:context id="CurrentInstant_ComponentUnits_Deferred_Outflows_Related_To_OPEB"&gt;</t>
  </si>
  <si>
    <t xml:space="preserve">    &lt;xbrli:context id="CurrentInstant_GovernmentalActivities_Property_Taxes_Levied_For_Future_Periods"&gt;</t>
  </si>
  <si>
    <t xml:space="preserve">            &lt;us-cafr_part:NameOfDeferredInlowsOfResourcesDomain&gt;Property_Taxes_Levied_For_Future_Periods&lt;/us-cafr_part:NameOfDeferredInflowsOfResourcesDomain&gt;</t>
  </si>
  <si>
    <t xml:space="preserve">    &lt;xbrli:context id="CurrentInstant_ComponentUnits_Property_Taxes_Levied_For_Future_Periods"&gt;</t>
  </si>
  <si>
    <t xml:space="preserve">    &lt;xbrli:context id="CurrentInstant_GovernmentalActivities_Deferred_Inflows_Related_To_Pensions"&gt;</t>
  </si>
  <si>
    <t xml:space="preserve">            &lt;us-cafr_part:NameOfDeferredInlowsOfResourcesDomain&gt;Deferred_Inflows_Related_To_Pensions&lt;/us-cafr_part:NameOfDeferredInflowsOfResourcesDomain&gt;</t>
  </si>
  <si>
    <t xml:space="preserve">    &lt;xbrli:context id="CurrentInstant_ComponentUnits_Deferred_Inflows_Related_To_Pensions"&gt;</t>
  </si>
  <si>
    <t xml:space="preserve">    &lt;xbrli:context id="CurrentInstant_GovernmentalActivities_Deferred_Inflows_Related_To_OPEB"&gt;</t>
  </si>
  <si>
    <t xml:space="preserve">            &lt;us-cafr_part:NameOfDeferredInlowsOfResourcesDomain&gt;Deferred_Inflows_Related_To_OPEB&lt;/us-cafr_part:NameOfDeferredInflowsOfResourcesDomain&gt;</t>
  </si>
  <si>
    <t xml:space="preserve">    &lt;xbrli:context id="CurrentInstant_ComponentUnits_Deferred_Inflows_Related_To_OPEB"&gt;</t>
  </si>
  <si>
    <t xml:space="preserve">            &lt;us-cafr_part:NameOfNetPositionRestrictedDomain&gt;Restricted_for_Debt_Service&lt;/us-cafr_part:NameOfNetPositionRestrictedDomain&gt;</t>
  </si>
  <si>
    <t xml:space="preserve">            &lt;us-cafr_part:NameOfNetPositionRestrictedDomain&gt;Restricted_for_Construction_And_Development&lt;/us-cafr_part:NameOfNetPositionRestrictedDomain&gt;</t>
  </si>
  <si>
    <t xml:space="preserve">            &lt;us-cafr_part:NameOfNetPositionRestrictedDomain&gt;Restricted_for_Road_Projects&lt;/us-cafr_part:NameOfNetPositionRestrictedDomain&gt;</t>
  </si>
  <si>
    <t xml:space="preserve">            &lt;us-cafr_part:NameOfNetPositionRestrictedDomain&gt;Restricted_for_Social_Security&lt;/us-cafr_part:NameOfNetPositionRestrictedDomain&gt;</t>
  </si>
  <si>
    <t xml:space="preserve">            &lt;us-cafr_part:NameOfNetPositionRestrictedDomain&gt;Restricted_for_Other_Purposes&lt;/us-cafr_part:NameOfNetPositionRestrictedDomain&gt;</t>
  </si>
  <si>
    <t xml:space="preserve">            &lt;us-cafr_part:NameOfNetPositionRestrictedDomain&gt;Unrestricted&lt;/us-cafr_part:NameOfNetPositionRestrictedDomain&gt;</t>
  </si>
  <si>
    <t xml:space="preserve"> &lt;div&gt;</t>
  </si>
  <si>
    <t>&lt;td align="right"&gt;&lt;/td&gt;</t>
  </si>
  <si>
    <t>&lt;td&gt;&lt;/td&gt;</t>
  </si>
  <si>
    <t>&lt;td align="right"&gt;Governmental&lt;/td&gt;</t>
  </si>
  <si>
    <t>&lt;td align="right"&gt;Component&lt;/td&gt;</t>
  </si>
  <si>
    <t>&lt;td align="right"&gt;Activities&lt;/td&gt;</t>
  </si>
  <si>
    <t>&lt;td align="right"&gt;Units&lt;/td&gt;</t>
  </si>
  <si>
    <t>&lt;td&gt;Cash and cash equivalents&lt;/td&gt;</t>
  </si>
  <si>
    <t>&lt;td&gt;Investments&lt;/td&gt;</t>
  </si>
  <si>
    <t>&lt;td&gt;Restricted cash and cash equivalents&lt;/td&gt;</t>
  </si>
  <si>
    <t>&lt;td&gt;Accrued interest&lt;/td&gt;</t>
  </si>
  <si>
    <t>&lt;td&gt;Property tax receivable, net&lt;/td&gt;</t>
  </si>
  <si>
    <t>&lt;td&gt;Accounts receivable&lt;/td&gt;</t>
  </si>
  <si>
    <t>&lt;td&gt;Other receivables&lt;/td&gt;</t>
  </si>
  <si>
    <t>&lt;td&gt;Due from other governmental agencies&lt;/td&gt;</t>
  </si>
  <si>
    <t>&lt;td&gt;Inventory&lt;/td&gt;</t>
  </si>
  <si>
    <t>&lt;td&gt;Prepaid items&lt;/td&gt;</t>
  </si>
  <si>
    <t>&lt;td&gt;Net pension asset&lt;/td&gt;</t>
  </si>
  <si>
    <t>&lt;td&gt;Capital assets not being depreciated/amortized&lt;/td&gt;</t>
  </si>
  <si>
    <t>&lt;td&gt;Capital assets being depreciated/amortized, net&lt;/td&gt;</t>
  </si>
  <si>
    <t>&lt;td&gt;Total assets&lt;/td&gt;</t>
  </si>
  <si>
    <t>&lt;td&gt;Unamortized loss on refunding&lt;/td&gt;</t>
  </si>
  <si>
    <t>&lt;td&gt;Deferred outflows related to pensions&lt;/td&gt;</t>
  </si>
  <si>
    <t>&lt;td&gt;Deferred outflows related to OPEB&lt;/td&gt;</t>
  </si>
  <si>
    <t>&lt;td&gt;Total deferred outflows of resources&lt;/td&gt;</t>
  </si>
  <si>
    <t>&lt;td&gt;Total assets and deferred outflows of resources&lt;/td&gt;</t>
  </si>
  <si>
    <t>&lt;td&gt;Accounts payable&lt;/td&gt;</t>
  </si>
  <si>
    <t>&lt;td&gt;Retainage payable&lt;/td&gt;</t>
  </si>
  <si>
    <t>&lt;td&gt;Salaries payable&lt;/td&gt;</t>
  </si>
  <si>
    <t>&lt;td&gt;Other current liabilities&lt;/td&gt;</t>
  </si>
  <si>
    <t>&lt;td&gt;Unearned revenue&lt;/td&gt;</t>
  </si>
  <si>
    <t>&lt;td&gt;Interest payable&lt;/td&gt;</t>
  </si>
  <si>
    <t>&lt;td&gt;Long-term debt, due within one year&lt;/td&gt;</t>
  </si>
  <si>
    <t>&lt;td&gt;Long-term debt, due in more than one year&lt;/td&gt;</t>
  </si>
  <si>
    <t>&lt;td&gt;Total liabilities&lt;/td&gt;</t>
  </si>
  <si>
    <t>&lt;td&gt;Property taxes levied for future periods&lt;/td&gt;</t>
  </si>
  <si>
    <t>&lt;td&gt;Deferred inflows related to pensions&lt;/td&gt;</t>
  </si>
  <si>
    <t>&lt;td&gt;Deferred inflows related to OPEB&lt;/td&gt;</t>
  </si>
  <si>
    <t>&lt;td&gt;Total deferred inflows of resources&lt;/td&gt;</t>
  </si>
  <si>
    <t>&lt;td&gt;Total liabilities and deferred inflows of resources&lt;/td&gt;</t>
  </si>
  <si>
    <t>&lt;td&gt;Net investment in capital assets&lt;/td&gt;</t>
  </si>
  <si>
    <t>&lt;td&gt;Restricted for:&lt;/td&gt;</t>
  </si>
  <si>
    <t>&lt;td&gt;Debt service&lt;/td&gt;</t>
  </si>
  <si>
    <t>&lt;td&gt;Construction and development&lt;/td&gt;</t>
  </si>
  <si>
    <t>&lt;td&gt;Road projects&lt;/td&gt;</t>
  </si>
  <si>
    <t>&lt;td&gt;Social Security&lt;/td&gt;</t>
  </si>
  <si>
    <t>&lt;td&gt;Other purposes&lt;/td&gt;</t>
  </si>
  <si>
    <t>&lt;td&gt;Unrestricted net position (deficit)&lt;/td&gt;</t>
  </si>
  <si>
    <t>&lt;td&gt;Total net position&lt;/td&gt;</t>
  </si>
  <si>
    <t>&lt;td&gt;See accompanying Notes to Financial Statements.&lt;/td&gt;</t>
  </si>
  <si>
    <t xml:space="preserve">      Comprehensive Annual Financial Report - Will County, Illinois</t>
  </si>
  <si>
    <t>&lt;/div&gt;</t>
  </si>
  <si>
    <t>&lt;div style="display:none"&gt;</t>
  </si>
  <si>
    <t>&lt;b&gt;Will County, Illinois&lt;/b&gt;</t>
  </si>
  <si>
    <t>&lt;b&gt;Statement of Net Position&lt;/b&gt;</t>
  </si>
  <si>
    <t>&lt;b&gt;November 30, 2018&lt;/b&gt;</t>
  </si>
  <si>
    <t xml:space="preserve">    &lt;xbrli:unit id="USD"&gt;</t>
  </si>
  <si>
    <t xml:space="preserve">    &lt;/xbrli:unit&gt;</t>
  </si>
  <si>
    <t xml:space="preserve"> &lt;ix:resources&gt;</t>
  </si>
  <si>
    <t>&lt;td&gt;&lt;b&gt;Will County, Illinois&lt;/b&gt;&lt;/td&gt;</t>
  </si>
  <si>
    <t>&lt;td&gt;&lt;b&gt;Statement of Net Position&lt;/b&gt;&lt;/td&gt;</t>
  </si>
  <si>
    <t>&lt;td&gt;&lt;b&gt;November 30, 2018&lt;/b&gt;&lt;/td&gt;</t>
  </si>
  <si>
    <t>&lt;b&gt;Assets&lt;/b&gt;</t>
  </si>
  <si>
    <t>&lt;b&gt;Deferred outflows of resources&lt;/b&gt;</t>
  </si>
  <si>
    <t>&lt;b&gt;Liabilities&lt;/b&gt;</t>
  </si>
  <si>
    <t>&lt;b&gt;Deferred inflows of resources&lt;/b&gt;</t>
  </si>
  <si>
    <t>&lt;b&gt;Net position&lt;/b&gt;</t>
  </si>
  <si>
    <t>&lt;ix:nonFraction name="XXX" contextRef="YYY" unitRef="USD"&gt;</t>
  </si>
  <si>
    <t>(&lt;ix:nonFraction name="XXX" contextRef="YYY" unitRef="USD" sign="-"&gt;</t>
  </si>
  <si>
    <t>&lt;td align="right"&gt;&lt;ix:nonFraction name="OtherCurrentInvestments" contextRef="CurrentInstant_GovernmentalActivities" unitRef="USD"&gt;245,968,116&lt;/ix:nonFraction&gt;&lt;/td&gt;</t>
  </si>
  <si>
    <t>&lt;td align="right"&gt;&lt;ix:nonFraction name="OtherCurrentInvestments" contextRef="CurrentInstant_ComponentUnits" unitRef="USD"&gt;7,540,492&lt;/ix:nonFraction&gt;&lt;/td&gt;</t>
  </si>
  <si>
    <t>&lt;td align="right"&gt;&lt;ix:nonFraction name="PropertyTaxesReceivable" contextRef="CurrentInstant_GovernmentalActivities" unitRef="USD"&gt;130,360,366&lt;/ix:nonFraction&gt;&lt;/td&gt;</t>
  </si>
  <si>
    <t>&lt;td align="right"&gt;&lt;ix:nonFraction name="PropertyTaxesReceivable" contextRef="CurrentInstant_ComponentUnits" unitRef="USD"&gt;31,832,792&lt;/ix:nonFraction&gt;&lt;/td&gt;</t>
  </si>
  <si>
    <t>&lt;td align="right"&gt;&lt;ix:nonFraction name="AccountsReceivable" contextRef="CurrentInstant_GovernmentalActivities" unitRef="USD"&gt;12,957,359&lt;/ix:nonFraction&gt;&lt;/td&gt;</t>
  </si>
  <si>
    <t>&lt;td align="right"&gt;&lt;ix:nonFraction name="AccountsReceivable" contextRef="CurrentInstant_ComponentUnits" unitRef="USD"&gt;4,707&lt;/ix:nonFraction&gt;&lt;/td&gt;</t>
  </si>
  <si>
    <t>&lt;td align="right"&gt;&lt;ix:nonFraction name="OtherReceivables" contextRef="CurrentInstant_GovernmentalActivities" unitRef="USD"&gt;2,523&lt;/ix:nonFraction&gt;&lt;/td&gt;</t>
  </si>
  <si>
    <t>&lt;td align="right"&gt;&lt;ix:nonFraction name="OtherReceivables" contextRef="CurrentInstant_ComponentUnits" unitRef="USD"&gt;0&lt;/ix:nonFraction&gt;&lt;/td&gt;</t>
  </si>
  <si>
    <t>&lt;td align="right"&gt;&lt;ix:nonFraction name="DueFromOtherGovernmentEntities" contextRef="CurrentInstant_GovernmentalActivities" unitRef="USD"&gt;22,666,090&lt;/ix:nonFraction&gt;&lt;/td&gt;</t>
  </si>
  <si>
    <t>&lt;td align="right"&gt;&lt;ix:nonFraction name="DueFromOtherGovernmentEntities" contextRef="CurrentInstant_ComponentUnits" unitRef="USD"&gt;122,668&lt;/ix:nonFraction&gt;&lt;/td&gt;</t>
  </si>
  <si>
    <t>&lt;td align="right"&gt;&lt;ix:nonFraction name="InventoriesCurrent" contextRef="CurrentInstant_GovernmentalActivities" unitRef="USD"&gt;855,568&lt;/ix:nonFraction&gt;&lt;/td&gt;</t>
  </si>
  <si>
    <t>&lt;td align="right"&gt;&lt;ix:nonFraction name="InventoriesCurrent" contextRef="CurrentInstant_ComponentUnits" unitRef="USD"&gt;0&lt;/ix:nonFraction&gt;&lt;/td&gt;</t>
  </si>
  <si>
    <t>&lt;td align="right"&gt;&lt;ix:nonFraction name="PrepaidExpenses" contextRef="CurrentInstant_GovernmentalActivities" unitRef="USD"&gt;861,831&lt;/ix:nonFraction&gt;&lt;/td&gt;</t>
  </si>
  <si>
    <t>&lt;td align="right"&gt;&lt;ix:nonFraction name="PrepaidExpenses" contextRef="CurrentInstant_ComponentUnits" unitRef="USD"&gt;208,704&lt;/ix:nonFraction&gt;&lt;/td&gt;</t>
  </si>
  <si>
    <t>&lt;td align="right"&gt;&lt;ix:nonFraction name="PensionAsset" contextRef="CurrentInstant_GovernmentalActivities" unitRef="USD"&gt;0&lt;/ix:nonFraction&gt;&lt;/td&gt;</t>
  </si>
  <si>
    <t>&lt;td align="right"&gt;&lt;ix:nonFraction name="PensionAsset" contextRef="CurrentInstant_ComponentUnits" unitRef="USD"&gt;423,261&lt;/ix:nonFraction&gt;&lt;/td&gt;</t>
  </si>
  <si>
    <t>&lt;td align="right"&gt;&lt;ix:nonFraction name="CapitalAssetsNonDepreciable" contextRef="CurrentInstant_GovernmentalActivities" unitRef="USD"&gt;212,860,415&lt;/ix:nonFraction&gt;&lt;/td&gt;</t>
  </si>
  <si>
    <t>&lt;td align="right"&gt;&lt;ix:nonFraction name="CapitalAssetsNonDepreciable" contextRef="CurrentInstant_ComponentUnits" unitRef="USD"&gt;272,293,746&lt;/ix:nonFraction&gt;&lt;/td&gt;</t>
  </si>
  <si>
    <t>&lt;td align="right"&gt;&lt;ix:nonFraction name="DeferredOutflowsOfResources" contextRef="CurrentInstant_GovernmentalActivities_Deferred_Outflows_Related_To_Pensions" unitRef="USD"&gt;46,104,581&lt;/ix:nonFraction&gt;&lt;/td&gt;</t>
  </si>
  <si>
    <t>&lt;td align="right"&gt;&lt;ix:nonFraction name="DeferredOutflowsOfResources" contextRef="CurrentInstant_ComponentUnits_Deferred_Outflows_Related_To_Pensions" unitRef="USD"&gt;2,974,238&lt;/ix:nonFraction&gt;&lt;/td&gt;</t>
  </si>
  <si>
    <t>&lt;td align="right"&gt;&lt;ix:nonFraction name="RetainagePayable" contextRef="CurrentInstant_GovernmentalActivities" unitRef="USD"&gt;4,201,517&lt;/ix:nonFraction&gt;&lt;/td&gt;</t>
  </si>
  <si>
    <t>&lt;td align="right"&gt;&lt;ix:nonFraction name="RetainagePayable" contextRef="CurrentInstant_ComponentUnits" unitRef="USD"&gt;0&lt;/ix:nonFraction&gt;&lt;/td&gt;</t>
  </si>
  <si>
    <t>&lt;td align="right"&gt;&lt;ix:nonFraction name="AccruedWagesAndRelatedLiabilitiesPayable" contextRef="CurrentInstant_GovernmentalActivities" unitRef="USD"&gt;5,613,718&lt;/ix:nonFraction&gt;&lt;/td&gt;</t>
  </si>
  <si>
    <t>&lt;td align="right"&gt;&lt;ix:nonFraction name="AccruedWagesAndRelatedLiabilitiesPayable" contextRef="CurrentInstant_ComponentUnits" unitRef="USD"&gt;295,926&lt;/ix:nonFraction&gt;&lt;/td&gt;</t>
  </si>
  <si>
    <t>&lt;td align="right"&gt;&lt;ix:nonFraction name="OtherCurrentLiabilities" contextRef="CurrentInstant_GovernmentalActivities" unitRef="USD"&gt;662,932&lt;/ix:nonFraction&gt;&lt;/td&gt;</t>
  </si>
  <si>
    <t>&lt;td align="right"&gt;&lt;ix:nonFraction name="OtherCurrentLiabilities" contextRef="CurrentInstant_ComponentUnits" unitRef="USD"&gt;0&lt;/ix:nonFraction&gt;&lt;/td&gt;</t>
  </si>
  <si>
    <t>&lt;td align="right"&gt;&lt;ix:nonFraction name="UnearnedRevenue" contextRef="CurrentInstant_GovernmentalActivities" unitRef="USD"&gt;99,441&lt;/ix:nonFraction&gt;&lt;/td&gt;</t>
  </si>
  <si>
    <t>&lt;td align="right"&gt;&lt;ix:nonFraction name="UnearnedRevenue" contextRef="CurrentInstant_ComponentUnits" unitRef="USD"&gt;995,566&lt;/ix:nonFraction&gt;&lt;/td&gt;</t>
  </si>
  <si>
    <t>&lt;td align="right"&gt;&lt;ix:nonFraction name="AccruedInterestPayable" contextRef="CurrentInstant_GovernmentalActivities" unitRef="USD"&gt;546,986&lt;/ix:nonFraction&gt;&lt;/td&gt;</t>
  </si>
  <si>
    <t>&lt;td align="right"&gt;&lt;ix:nonFraction name="AccruedInterestPayable" contextRef="CurrentInstant_ComponentUnits" unitRef="USD"&gt;215,441&lt;/ix:nonFraction&gt;&lt;/td&gt;</t>
  </si>
  <si>
    <t>&lt;td align="right"&gt;&lt;ix:nonFraction name="LongTermLiabilitiesCurrent" contextRef="CurrentInstant_GovernmentalActivities" unitRef="USD"&gt;20,731,184&lt;/ix:nonFraction&gt;&lt;/td&gt;</t>
  </si>
  <si>
    <t>&lt;td align="right"&gt;&lt;ix:nonFraction name="LongTermLiabilitiesCurrent" contextRef="CurrentInstant_ComponentUnits" unitRef="USD"&gt;12,709,262&lt;/ix:nonFraction&gt;&lt;/td&gt;</t>
  </si>
  <si>
    <t>&lt;td align="right"&gt;&lt;ix:nonFraction name="DeferredInflowsOfResources" contextRef="CurrentInstant_GovernmentalActivities_Deferred_Inflows_Related_To_Pensions" unitRef="USD"&gt;60,753,479&lt;/ix:nonFraction&gt;&lt;/td&gt;</t>
  </si>
  <si>
    <t>&lt;td align="right"&gt;&lt;ix:nonFraction name="DeferredInflowsOfResources" contextRef="CurrentInstant_ComponentUnits_Deferred_Inflows_Related_To_Pensions" unitRef="USD"&gt;3,210,472&lt;/ix:nonFraction&gt;&lt;/td&gt;</t>
  </si>
  <si>
    <t>&lt;td align="right"&gt;&lt;ix:nonFraction name="NetPosition" contextRef="CurrentInstant_GovernmentalActivities_Restricted_for_Debt_Service" unitRef="USD"&gt;22,840,151&lt;/ix:nonFraction&gt;&lt;/td&gt;</t>
  </si>
  <si>
    <t>&lt;td align="right"&gt;&lt;ix:nonFraction name="NetPosition" contextRef="CurrentInstant_ComponentUnits_Restricted_for_Debt_Service" unitRef="USD"&gt;834,868&lt;/ix:nonFraction&gt;&lt;/td&gt;</t>
  </si>
  <si>
    <t>&lt;td align="right"&gt;&lt;ix:nonFraction name="NetPosition" contextRef="CurrentInstant_GovernmentalActivities_Restricted_for_Construction_And_Development" unitRef="USD"&gt;0&lt;/ix:nonFraction&gt;&lt;/td&gt;</t>
  </si>
  <si>
    <t>&lt;td align="right"&gt;&lt;ix:nonFraction name="NetPosition" contextRef="CurrentInstant_ComponentUnits_Restricted_for_Construction_And_Development" unitRef="USD"&gt;1,001,208&lt;/ix:nonFraction&gt;&lt;/td&gt;</t>
  </si>
  <si>
    <t>&lt;td align="right"&gt;&lt;ix:nonFraction name="NetPosition" contextRef="CurrentInstant_GovernmentalActivities_Restricted_for_Road_Projects" unitRef="USD"&gt;59,134,196&lt;/ix:nonFraction&gt;&lt;/td&gt;</t>
  </si>
  <si>
    <t>&lt;td align="right"&gt;&lt;ix:nonFraction name="NetPosition" contextRef="CurrentInstant_ComponentUnits_Restricted_for_Road_Projects" unitRef="USD"&gt;0&lt;/ix:nonFraction&gt;&lt;/td&gt;</t>
  </si>
  <si>
    <t>&lt;td align="right"&gt;&lt;ix:nonFraction name="NetPosition" contextRef="CurrentInstant_GovernmentalActivities_Restricted_for_Other_Purposes" unitRef="USD"&gt;18,990,260&lt;/ix:nonFraction&gt;&lt;/td&gt;</t>
  </si>
  <si>
    <t>&lt;td align="right"&gt;&lt;ix:nonFraction name="NetPosition" contextRef="CurrentInstant_ComponentUnits_Restricted_for_Other_Purposes" unitRef="USD"&gt;1,080,792&lt;/ix:nonFraction&gt;&lt;/td&gt;</t>
  </si>
  <si>
    <t xml:space="preserve">      &lt;xbrli:measure&gt;USD&lt;/xbrli:measure&gt;</t>
  </si>
  <si>
    <t>&lt;tr&gt;&lt;/tr&gt;&lt;tr&gt;</t>
  </si>
  <si>
    <t>&lt;td&gt;&lt;b&gt;Assets&lt;/b&gt;&lt;/td&gt;</t>
  </si>
  <si>
    <t>&lt;td&gt;&lt;b&gt;Deferred outflows of resources&lt;/b&gt;&lt;/td&gt;</t>
  </si>
  <si>
    <t>&lt;td&gt;&lt;b&gt;Liabilities&lt;/b&gt;&lt;/td&gt;</t>
  </si>
  <si>
    <t>&lt;td&gt;&lt;b&gt;Deferred inflows of resources&lt;/b&gt;&lt;/td&gt;</t>
  </si>
  <si>
    <t>&lt;td&gt;&lt;b&gt;Net position&lt;/b&gt;&lt;/td&gt;</t>
  </si>
  <si>
    <t>$</t>
  </si>
  <si>
    <t>u</t>
  </si>
  <si>
    <t>&lt;td align="right"&gt;$&lt;ix:nonFraction name="CashAndCashEquivalentsOthers" contextRef="CurrentInstant_GovernmentalActivities" unitRef="USD"&gt;143,980,491&lt;/ix:nonFraction&gt;&lt;/td&gt;</t>
  </si>
  <si>
    <t>&lt;td align="right"&gt;$&lt;ix:nonFraction name="CashAndCashEquivalentsOthers" contextRef="CurrentInstant_ComponentUnits" unitRef="USD"&gt;14,722,860&lt;/ix:nonFraction&gt;&lt;/td&gt;</t>
  </si>
  <si>
    <t>&lt;td align="right"&gt;&lt;u&gt;&lt;ix:nonFraction name="CapitalAssetsDepreciableNetOfAccumulatedDepreciationAndAmortization" contextRef="CurrentInstant_GovernmentalActivities" unitRef="USD"&gt;377,397,331&lt;/ix:nonFraction&gt;&lt;/u&gt;&lt;/td&gt;</t>
  </si>
  <si>
    <t>&lt;td align="right"&gt;&lt;u&gt;&lt;ix:nonFraction name="CapitalAssetsDepreciableNetOfAccumulatedDepreciationAndAmortization" contextRef="CurrentInstant_ComponentUnits" unitRef="USD"&gt;35,878,175&lt;/ix:nonFraction&gt;&lt;/u&gt;&lt;/td&gt;</t>
  </si>
  <si>
    <t>&lt;td align="right"&gt;&lt;u&gt;$&lt;ix:nonFraction name="Assets" contextRef="CurrentInstant_GovernmentalActivities" unitRef="USD"&gt;1,150,090,348&lt;/ix:nonFraction&gt;&lt;/u&gt;&lt;/td&gt;</t>
  </si>
  <si>
    <t>&lt;td align="right"&gt;&lt;u&gt;$&lt;ix:nonFraction name="Assets" contextRef="CurrentInstant_ComponentUnits" unitRef="USD"&gt;363,054,721&lt;/ix:nonFraction&gt;&lt;/u&gt;&lt;/td&gt;</t>
  </si>
  <si>
    <t>&lt;td align="right"&gt;$&lt;ix:nonFraction name="DeferredOutflowsOfResources" contextRef="CurrentInstant_GovernmentalActivities_Unamortized_Loss_On_Refunding" unitRef="USD"&gt;1,666,221&lt;/ix:nonFraction&gt;&lt;/td&gt;</t>
  </si>
  <si>
    <t>&lt;td align="right"&gt;$&lt;ix:nonFraction name="DeferredOutflowsOfResources" contextRef="CurrentInstant_ComponentUnits_Unamortized_Loss_On_Refunding" unitRef="USD"&gt;5,371,444&lt;/ix:nonFraction&gt;&lt;/td&gt;</t>
  </si>
  <si>
    <t>&lt;td align="right"&gt;&lt;u&gt;&lt;ix:nonFraction name="DeferredOutflowsOfResources" contextRef="CurrentInstant_GovernmentalActivities_Deferred_Outflows_Related_To_OPEB" unitRef="USD"&gt;2,546,032&lt;/ix:nonFraction&gt;&lt;/u&gt;&lt;/td&gt;</t>
  </si>
  <si>
    <t>&lt;td align="right"&gt;&lt;u&gt;&lt;ix:nonFraction name="DeferredOutflowsOfResources" contextRef="CurrentInstant_ComponentUnits_Deferred_Outflows_Related_To_OPEB" unitRef="USD"&gt;1,186,786&lt;/ix:nonFraction&gt;&lt;/u&gt;&lt;/td&gt;</t>
  </si>
  <si>
    <t>&lt;td align="right"&gt;&lt;u&gt;$&lt;ix:nonFraction name="DeferredOutflowsOfResources" contextRef="CurrentInstant_GovernmentalActivities" unitRef="USD"&gt;50,316,834&lt;/ix:nonFraction&gt;&lt;/u&gt;&lt;/td&gt;</t>
  </si>
  <si>
    <t>&lt;td align="right"&gt;&lt;u&gt;$&lt;ix:nonFraction name="DeferredOutflowsOfResources" contextRef="CurrentInstant_ComponentUnits" unitRef="USD"&gt;9,532,468&lt;/ix:nonFraction&gt;&lt;/u&gt;&lt;/td&gt;</t>
  </si>
  <si>
    <t>&lt;td align="right"&gt;&lt;u&gt;$&lt;ix:nonFraction name="AssetsAndDeferredOutflowsOfResources" contextRef="CurrentInstant_GovernmentalActivities" unitRef="USD"&gt;1,200,407,182&lt;/ix:nonFraction&gt;&lt;/u&gt;&lt;/td&gt;</t>
  </si>
  <si>
    <t>&lt;td align="right"&gt;&lt;u&gt;$&lt;ix:nonFraction name="AssetsAndDeferredOutflowsOfResources" contextRef="CurrentInstant_ComponentUnits" unitRef="USD"&gt;372,587,189&lt;/ix:nonFraction&gt;&lt;/u&gt;&lt;/td&gt;</t>
  </si>
  <si>
    <t>&lt;td align="right"&gt;$&lt;ix:nonFraction name="AccountsPayable" contextRef="CurrentInstant_GovernmentalActivities" unitRef="USD"&gt;35,077,501&lt;/ix:nonFraction&gt;&lt;/td&gt;</t>
  </si>
  <si>
    <t>&lt;td align="right"&gt;$&lt;ix:nonFraction name="AccountsPayable" contextRef="CurrentInstant_ComponentUnits" unitRef="USD"&gt;1,108,552&lt;/ix:nonFraction&gt;&lt;/td&gt;</t>
  </si>
  <si>
    <t>&lt;td align="right"&gt;&lt;u&gt;&lt;ix:nonFraction name="LongTermLiabilitiesNonCurrent" contextRef="CurrentInstant_GovernmentalActivities" unitRef="USD"&gt;460,912,770&lt;/ix:nonFraction&gt;&lt;/u&gt;&lt;/td&gt;</t>
  </si>
  <si>
    <t>&lt;td align="right"&gt;&lt;u&gt;&lt;ix:nonFraction name="LongTermLiabilitiesNonCurrent" contextRef="CurrentInstant_ComponentUnits" unitRef="USD"&gt;100,373,046&lt;/ix:nonFraction&gt;&lt;/u&gt;&lt;/td&gt;</t>
  </si>
  <si>
    <t>&lt;td align="right"&gt;&lt;u&gt;$&lt;ix:nonFraction name="Liabilities" contextRef="CurrentInstant_GovernmentalActivities" unitRef="USD"&gt;527,846,049&lt;/ix:nonFraction&gt;&lt;/u&gt;&lt;/td&gt;</t>
  </si>
  <si>
    <t>&lt;td align="right"&gt;&lt;u&gt;$&lt;ix:nonFraction name="Liabilities" contextRef="CurrentInstant_ComponentUnits" unitRef="USD"&gt;115,697,793&lt;/ix:nonFraction&gt;&lt;/u&gt;&lt;/td&gt;</t>
  </si>
  <si>
    <t>&lt;td align="right"&gt;$&lt;ix:nonFraction name="DeferredInflowsOfResources" contextRef="CurrentInstant_GovernmentalActivities_Property_Taxes_Levied_For_Future_Periods" unitRef="USD"&gt;125,538,261&lt;/ix:nonFraction&gt;&lt;/td&gt;</t>
  </si>
  <si>
    <t>&lt;td align="right"&gt;$&lt;ix:nonFraction name="DeferredInflowsOfResources" contextRef="CurrentInstant_ComponentUnits_Property_Taxes_Levied_For_Future_Periods" unitRef="USD"&gt;31,832,792&lt;/ix:nonFraction&gt;&lt;/td&gt;</t>
  </si>
  <si>
    <t>&lt;td align="right"&gt;&lt;u&gt;&lt;ix:nonFraction name="DeferredInflowsOfResources" contextRef="CurrentInstant_GovernmentalActivities_Deferred_Inflows_Related_To_OPEB" unitRef="USD"&gt;4,501,998&lt;/ix:nonFraction&gt;&lt;/u&gt;&lt;/td&gt;</t>
  </si>
  <si>
    <t>&lt;td align="right"&gt;&lt;u&gt;&lt;ix:nonFraction name="DeferredInflowsOfResources" contextRef="CurrentInstant_ComponentUnits_Deferred_Inflows_Related_To_OPEB" unitRef="USD"&gt;6,543&lt;/ix:nonFraction&gt;&lt;/u&gt;&lt;/td&gt;</t>
  </si>
  <si>
    <t>&lt;td align="right"&gt;&lt;u&gt;$&lt;ix:nonFraction name="DeferredInflowsOfResources" contextRef="CurrentInstant_GovernmentalActivities" unitRef="USD"&gt;190,793,738&lt;/ix:nonFraction&gt;&lt;/u&gt;&lt;/td&gt;</t>
  </si>
  <si>
    <t>&lt;td align="right"&gt;&lt;u&gt;$&lt;ix:nonFraction name="DeferredInflowsOfResources" contextRef="CurrentInstant_ComponentUnits" unitRef="USD"&gt;35,049,807&lt;/ix:nonFraction&gt;&lt;/u&gt;&lt;/td&gt;</t>
  </si>
  <si>
    <t>&lt;td align="right"&gt;&lt;u&gt;$&lt;ix:nonFraction name="LiabilitiesAndDeferredInflowsOfResources" contextRef="CurrentInstant_GovernmentalActivities" unitRef="USD"&gt;718,639,787&lt;/ix:nonFraction&gt;&lt;/u&gt;&lt;/td&gt;</t>
  </si>
  <si>
    <t>&lt;td align="right"&gt;&lt;u&gt;$&lt;ix:nonFraction name="LiabilitiesAndDeferredInflowsOfResources" contextRef="CurrentInstant_ComponentUnits" unitRef="USD"&gt;150,747,600&lt;/ix:nonFraction&gt;&lt;/u&gt;&lt;/td&gt;</t>
  </si>
  <si>
    <t>&lt;td align="right"&gt;$&lt;ix:nonFraction name="InvestmentInCapitalAssets" contextRef="CurrentInstant_GovernmentalActivities" unitRef="USD"&gt;381,922,036&lt;/ix:nonFraction&gt;&lt;/td&gt;</t>
  </si>
  <si>
    <t>&lt;td align="right"&gt;$&lt;ix:nonFraction name="InvestmentInCapitalAssets" contextRef="CurrentInstant_ComponentUnits" unitRef="USD"&gt;205,946,518&lt;/ix:nonFraction&gt;&lt;/td&gt;</t>
  </si>
  <si>
    <t>&lt;td align="right"&gt;&lt;u&gt;&lt;ix:nonFraction name="NetPosition" contextRef="CurrentInstant_ComponentUnits_Unrestricted" unitRef="USD"&gt;12,976,203&lt;/ix:nonFraction&gt;&lt;/u&gt;&lt;/td&gt;</t>
  </si>
  <si>
    <t>&lt;td align="right"&gt;&lt;u&gt;$&lt;ix:nonFraction name="NetPosition" contextRef="CurrentInstant_GovernmentalActivities" unitRef="USD"&gt;481,767,395&lt;/ix:nonFraction&gt;&lt;/u&gt;&lt;/td&gt;</t>
  </si>
  <si>
    <t>&lt;td align="right"&gt;&lt;u&gt;$&lt;ix:nonFraction name="NetPosition" contextRef="CurrentInstant_ComponentUnits" unitRef="USD"&gt;221,839,589&lt;/ix:nonFraction&gt;&lt;/u&gt;&lt;/td&gt;</t>
  </si>
  <si>
    <t xml:space="preserve">    &lt;xbrli:context id="CurrentInstant_GovernmentalActivities_Restricted_for_Debt_Service"&gt;</t>
  </si>
  <si>
    <t xml:space="preserve">    &lt;xbrli:context id="CurrentInstant_ComponentUnits_Restricted_for_Debt_Service"&gt;</t>
  </si>
  <si>
    <t xml:space="preserve">    &lt;xbrli:context id="CurrentInstant_GovernmentalActivities_Restricted_for_Construction_And_Development"&gt;</t>
  </si>
  <si>
    <t xml:space="preserve">    &lt;xbrli:context id="CurrentInstant_ComponentUnits_Restricted_for_Construction_And_Development"&gt;</t>
  </si>
  <si>
    <t xml:space="preserve">    &lt;xbrli:context id="CurrentInstant_GovernmentalActivities_Restricted_for_Road_Projects"&gt;</t>
  </si>
  <si>
    <t xml:space="preserve">    &lt;xbrli:context id="CurrentInstant_ComponentUnits_Restricted_for_Road_Projects"&gt;</t>
  </si>
  <si>
    <t xml:space="preserve">    &lt;xbrli:context id="CurrentInstant_GovernmentalActivities_Restricted_for_Social_Security"&gt;</t>
  </si>
  <si>
    <t xml:space="preserve">    &lt;xbrli:context id="CurrentInstant_ComponentUnits_Restricted_for_Social_Security"&gt;</t>
  </si>
  <si>
    <t xml:space="preserve">    &lt;xbrli:context id="CurrentInstant_GovernmentalActivities_Restricted_for_Other_Purposes"&gt;</t>
  </si>
  <si>
    <t xml:space="preserve">    &lt;xbrli:context id="CurrentInstant_ComponentUnits_Restricted_for_Other_Purposes"&gt;</t>
  </si>
  <si>
    <t xml:space="preserve">    &lt;xbrli:context id="CurrentInstant_GovernmentalActivities_Unrestricted"&gt;</t>
  </si>
  <si>
    <t xml:space="preserve">    &lt;xbrli:context id="CurrentInstant_ComponentUnits_Unrestricted"&gt;</t>
  </si>
  <si>
    <t>&lt;b&gt;STATEMENT 1&lt;b&gt;</t>
  </si>
  <si>
    <t>GeneralFund</t>
  </si>
  <si>
    <t>SpecialRevenueFund001</t>
  </si>
  <si>
    <t>SpecialRevenueFund002</t>
  </si>
  <si>
    <t>AggregateNonMajorFunds</t>
  </si>
  <si>
    <t>TotalGovernmentFunds</t>
  </si>
  <si>
    <t>_Restricted_Cash_And_Cash_Equivalents</t>
  </si>
  <si>
    <t>_Accrued_Interest</t>
  </si>
  <si>
    <t>CurrentInstant_GovernmentalActivities_Restricted_Cash_And_Cash_Equivalents</t>
  </si>
  <si>
    <t>CurrentInstant_ComponentUnits_Restricted_Cash_And_Cash_Equivalents</t>
  </si>
  <si>
    <t xml:space="preserve">          &lt;xbrldi:typedMember dimension="us-cafr:NameOfOtherCurrentAssetsAxis"&gt;</t>
  </si>
  <si>
    <t>CurrentInstant_GovernmentalActivities_Accrued_Interest</t>
  </si>
  <si>
    <t>CurrentInstant_ComponentUnits_Restricted_Accrued_Interest</t>
  </si>
  <si>
    <t>&lt;td align="right"&gt;&lt;b&gt;STATEMENT 1&lt;b&gt;&lt;/td&gt;</t>
  </si>
  <si>
    <t>&lt;td align="right"&gt;&lt;ix:nonFraction name="OtherCurrentAssets" contextRef="CurrentInstant_GovernmentalActivities_Restricted_Cash_And_Cash_Equivalents" unitRef="USD"&gt;558,425&lt;/ix:nonFraction&gt;&lt;/td&gt;</t>
  </si>
  <si>
    <t>&lt;td align="right"&gt;&lt;ix:nonFraction name="OtherCurrentAssets" contextRef="CurrentInstant_ComponentUnits_Restricted_Cash_And_Cash_Equivalents" unitRef="USD"&gt;1,208&lt;/ix:nonFraction&gt;&lt;/td&gt;</t>
  </si>
  <si>
    <t>&lt;td align="right"&gt;&lt;ix:nonFraction name="OtherCurrentAssets" contextRef="CurrentInstant_GovernmentalActivities_Accrued_Interest" unitRef="USD"&gt;1,621,833&lt;/ix:nonFraction&gt;&lt;/td&gt;</t>
  </si>
  <si>
    <t>&lt;td align="right"&gt;&lt;ix:nonFraction name="OtherCurrentAssets" contextRef="CurrentInstant_ComponentUnits_Accrued_Interest" unitRef="USD"&gt;26,108&lt;/ix:nonFraction&gt;&lt;/td&gt;</t>
  </si>
  <si>
    <t xml:space="preserve">    &lt;xbrli:context id="CurrentInstant_GovernmentalActivities_Restricted_Cash_And_Cash_Equivalents"&gt;</t>
  </si>
  <si>
    <t xml:space="preserve">            &lt;us-cafr_part:NameOfOtherCurrentAssetsDomain&gt;Restricted_Cash_And_Cash_Equivalents&lt;/us-cafr_part:NameOfOtherCurrentAssetsDomain&gt;</t>
  </si>
  <si>
    <t xml:space="preserve">    &lt;xbrli:context id="CurrentInstant_ComponentUnits_Restricted_Cash_And_Cash_Equivalents"&gt;</t>
  </si>
  <si>
    <t xml:space="preserve">    &lt;xbrli:context id="CurrentInstant_GovernmentalActivities_Accrued_Interest"&gt;</t>
  </si>
  <si>
    <t xml:space="preserve">            &lt;us-cafr_part:NameOfOtherCurrentAssetsDomain&gt;Accrued_Interest&lt;/us-cafr_part:NameOfOtherCurrentAssetsDomain&gt;</t>
  </si>
  <si>
    <t xml:space="preserve">    &lt;xbrli:context id="CurrentInstant_ComponentUnits_Restricted_Accrued_Interest"&gt;</t>
  </si>
  <si>
    <t xml:space="preserve">            &lt;us-cafr_part:NameOfOtherCurrentAssetsDomain&gt;Restricted_Accrued_Interest&lt;/us-cafr_part:NameOfOtherCurrentAssetsDomain&gt;</t>
  </si>
  <si>
    <t>&lt;b&gt;Balance Sheet&lt;/b&gt;</t>
  </si>
  <si>
    <t>&lt;b&gt;Governmental Funds&lt;/b&gt;</t>
  </si>
  <si>
    <t>_Unassigned</t>
  </si>
  <si>
    <t>Net position at end of period in CAFR02 [should be same as CAFR01]</t>
  </si>
  <si>
    <t>Net position at end of period in CAFR01 [should be same as CAFR02]</t>
  </si>
  <si>
    <t>Note</t>
  </si>
  <si>
    <t>Example| Other expenses # 3</t>
  </si>
  <si>
    <t>Example| Other expenses # 2</t>
  </si>
  <si>
    <t>Example| Other expenses # 1</t>
  </si>
  <si>
    <t>Conservation services</t>
  </si>
  <si>
    <t>Convention centre services</t>
  </si>
  <si>
    <t>Contingency services</t>
  </si>
  <si>
    <t>Jail stores commissary services</t>
  </si>
  <si>
    <t>Garage services</t>
  </si>
  <si>
    <t>Storm sewer services</t>
  </si>
  <si>
    <t>Sanitary sewer services</t>
  </si>
  <si>
    <t>Water supply services</t>
  </si>
  <si>
    <t>Harbour services</t>
  </si>
  <si>
    <t>Airport services</t>
  </si>
  <si>
    <t>General government services, others</t>
  </si>
  <si>
    <t>General government services, judicial</t>
  </si>
  <si>
    <t>General government services, legislative and executive</t>
  </si>
  <si>
    <t>Electricity and power services</t>
  </si>
  <si>
    <t>Education services</t>
  </si>
  <si>
    <t>Transportation services</t>
  </si>
  <si>
    <t>Conservation, recreation, parks and cultural services</t>
  </si>
  <si>
    <t>Other development services</t>
  </si>
  <si>
    <t>Economic development services</t>
  </si>
  <si>
    <t>Community development services</t>
  </si>
  <si>
    <t>Security of persons and property services</t>
  </si>
  <si>
    <t>Other public services</t>
  </si>
  <si>
    <t>Public assistance services</t>
  </si>
  <si>
    <t>Public ways and facilities services</t>
  </si>
  <si>
    <t>Public schools services</t>
  </si>
  <si>
    <t>Public works services</t>
  </si>
  <si>
    <t>Public health and sanitation services</t>
  </si>
  <si>
    <t>Public safety services</t>
  </si>
  <si>
    <t>Example| Adjustments for transfer of revenues within activities # 3</t>
  </si>
  <si>
    <t>Example| Adjustments for transfer of revenues within activities # 2</t>
  </si>
  <si>
    <t>Example| Adjustments for transfer of revenues within activities # 1</t>
  </si>
  <si>
    <t>Example| Other general revenues # 3</t>
  </si>
  <si>
    <t>Example| Other general revenues # 2</t>
  </si>
  <si>
    <t>Example| Other general revenues # 1</t>
  </si>
  <si>
    <t>Zero fact value</t>
  </si>
  <si>
    <t>Inter-governmental revenues, unrestricted</t>
  </si>
  <si>
    <t>Inter-governmental revenues, restricted</t>
  </si>
  <si>
    <t>Grants and entitlements restricted to specific programs</t>
  </si>
  <si>
    <t>Grants and entitlements not restricted to specific programs</t>
  </si>
  <si>
    <t xml:space="preserve">Revenue from use of money and property </t>
  </si>
  <si>
    <t>Fines and forfeitures and penalties</t>
  </si>
  <si>
    <t>Licenses and permits and franchise fees</t>
  </si>
  <si>
    <t>Investment income</t>
  </si>
  <si>
    <t xml:space="preserve">Shared revenue </t>
  </si>
  <si>
    <t>Special assessments</t>
  </si>
  <si>
    <t>Receipts in lieu of tax</t>
  </si>
  <si>
    <t>Franchise income tax</t>
  </si>
  <si>
    <t>Meals tax</t>
  </si>
  <si>
    <t>Parking occupancy tax</t>
  </si>
  <si>
    <t>Transient occupancy tax</t>
  </si>
  <si>
    <t>Vehicles tax</t>
  </si>
  <si>
    <t>Hotel and motel tax</t>
  </si>
  <si>
    <t>Transfer stamps tax</t>
  </si>
  <si>
    <t>Documents transfer tax</t>
  </si>
  <si>
    <t>Property transfer tax</t>
  </si>
  <si>
    <t>Business license tax</t>
  </si>
  <si>
    <t>Sales and use tax</t>
  </si>
  <si>
    <t>Usage of utilities tax</t>
  </si>
  <si>
    <t>Property tax</t>
  </si>
  <si>
    <t>Total program revenues from capital grants and contributions</t>
  </si>
  <si>
    <t>Example| Program revenues from other capital grants and contributions # 3</t>
  </si>
  <si>
    <t>Example| Program revenues from other capital grants and contributions # 2</t>
  </si>
  <si>
    <t>Example| Program revenues from other capital grants and contributions # 1</t>
  </si>
  <si>
    <t>Name of program revenues from other capital grants and contributions</t>
  </si>
  <si>
    <t>Program revenues from other capital grants and contributions</t>
  </si>
  <si>
    <t>General government services, administration</t>
  </si>
  <si>
    <t>Total program revenues from operating grants and contributions</t>
  </si>
  <si>
    <t>Example| Program revenues from other operating grants and contributions # 3</t>
  </si>
  <si>
    <t>Example| Program revenues from other operating grants and contributions # 2</t>
  </si>
  <si>
    <t>Example| Program revenues from other operating grants and contributions # 1</t>
  </si>
  <si>
    <t>Name of program revenues from other operating grants and contributions</t>
  </si>
  <si>
    <t>Program revenues from other operating grants and contributions</t>
  </si>
  <si>
    <t>Total program revenues from charges for services and sales</t>
  </si>
  <si>
    <t>Example| Program revenues from other charges for services and sales # 3</t>
  </si>
  <si>
    <t>Example| Program revenues from other charges for services and sales # 2</t>
  </si>
  <si>
    <t>Example| Program revenues from other charges for services and sales # 1</t>
  </si>
  <si>
    <t>Name of program revenues from other charges for services and sales</t>
  </si>
  <si>
    <t>Program revenues from other charges for services and sales</t>
  </si>
  <si>
    <t>CAFR02</t>
  </si>
  <si>
    <t>Total fund balances in CAFR04 [should be same as CAFR03]</t>
  </si>
  <si>
    <t>Total fund balances in CAFR03 [should be same as CAFR04]</t>
  </si>
  <si>
    <t>Business rules # 4 [working| Only for working group reference]</t>
  </si>
  <si>
    <t>Less</t>
  </si>
  <si>
    <t>Alternativley [Total assets and deferred outflows of resources = Total liabilities and deferred inflows of resources and fund balances]</t>
  </si>
  <si>
    <t>Total assets and deferred outflows of resources = [Total liabilities and deferred inflows of resources+ Total fund balances]</t>
  </si>
  <si>
    <t>Business rules # 3 [working| Only for working group reference]</t>
  </si>
  <si>
    <t>Fund balances unassigned</t>
  </si>
  <si>
    <t>Example| Fund balances assigned # 3</t>
  </si>
  <si>
    <t>Example| Fund balances assigned # 2</t>
  </si>
  <si>
    <t>Example| Fund balances assigned # 1</t>
  </si>
  <si>
    <t>Name of Fund balances assigned</t>
  </si>
  <si>
    <t>Fund balances assigned</t>
  </si>
  <si>
    <t>Example| Fund balances committed  # 3</t>
  </si>
  <si>
    <t>Example| Fund balances committed  # 2</t>
  </si>
  <si>
    <t>Example| Fund balances committed  # 1</t>
  </si>
  <si>
    <t xml:space="preserve">Name of Fund balances committed </t>
  </si>
  <si>
    <t xml:space="preserve">Fund balances committed </t>
  </si>
  <si>
    <t>Example| Fund balances restricted # 3</t>
  </si>
  <si>
    <t>Example| Fund balances restricted # 2</t>
  </si>
  <si>
    <t>Example| Fund balances restricted # 1</t>
  </si>
  <si>
    <t xml:space="preserve">Name of Fund balances restricted </t>
  </si>
  <si>
    <t xml:space="preserve">Fund balances restricted </t>
  </si>
  <si>
    <t>Example| Fund balances non-spendable  # 3</t>
  </si>
  <si>
    <t>Example| Fund balances non-spendable  # 2</t>
  </si>
  <si>
    <t>Example| Fund balances non-spendable  # 1</t>
  </si>
  <si>
    <t xml:space="preserve">Name of Fund balances non-spendable </t>
  </si>
  <si>
    <t xml:space="preserve">Fund balances non-spendable </t>
  </si>
  <si>
    <t>Example| Other liabilities # 3</t>
  </si>
  <si>
    <t>Example| Other liabilities # 2</t>
  </si>
  <si>
    <t>Example| Other liabilities # 1</t>
  </si>
  <si>
    <t>Matured bonds and interest payable</t>
  </si>
  <si>
    <t>Matured compensated absences payable</t>
  </si>
  <si>
    <t>Derivative instruments liability</t>
  </si>
  <si>
    <t>Example| Other assets # 3</t>
  </si>
  <si>
    <t>Example| Other assets # 2</t>
  </si>
  <si>
    <t>Example| Other assets # 1</t>
  </si>
  <si>
    <t>Claims and judgments receivable </t>
  </si>
  <si>
    <t>Prepaid other post-employment benefits plan [OPEB]</t>
  </si>
  <si>
    <t>Investments with state treasury </t>
  </si>
  <si>
    <t xml:space="preserve">Cash and cash equivalents with trustee </t>
  </si>
  <si>
    <t xml:space="preserve">Cash and cash equivalents with treasurer </t>
  </si>
  <si>
    <t>O = [A+N]</t>
  </si>
  <si>
    <t>N</t>
  </si>
  <si>
    <t>M</t>
  </si>
  <si>
    <t>L</t>
  </si>
  <si>
    <t>K</t>
  </si>
  <si>
    <t>J</t>
  </si>
  <si>
    <t>I</t>
  </si>
  <si>
    <t>H</t>
  </si>
  <si>
    <t>G</t>
  </si>
  <si>
    <t>F</t>
  </si>
  <si>
    <t>E</t>
  </si>
  <si>
    <t>C</t>
  </si>
  <si>
    <t>Other fund</t>
  </si>
  <si>
    <t>Debt service fund</t>
  </si>
  <si>
    <t>Capital projects fund</t>
  </si>
  <si>
    <t>Special revenue fund</t>
  </si>
  <si>
    <t>Total governmental funds</t>
  </si>
  <si>
    <t xml:space="preserve">Governmental funds- Balance sheet </t>
  </si>
  <si>
    <t>CAFR03</t>
  </si>
  <si>
    <t>Example| Other financing sources (uses) # 3</t>
  </si>
  <si>
    <t>Example| Other financing sources (uses) # 2</t>
  </si>
  <si>
    <t>Example| Other financing sources (uses) # 1</t>
  </si>
  <si>
    <t xml:space="preserve">Excess (deficiency) of revenues over (under) expenditures </t>
  </si>
  <si>
    <t>Example| Other expenditures # 3</t>
  </si>
  <si>
    <t>Example| Other expenditures # 2</t>
  </si>
  <si>
    <t>Example| Other expenditures # 1</t>
  </si>
  <si>
    <t>Inter-governmental activities</t>
  </si>
  <si>
    <t>Capital outlay</t>
  </si>
  <si>
    <t>Example| Other revenues # 3</t>
  </si>
  <si>
    <t>Example| Other revenues # 2</t>
  </si>
  <si>
    <t>Example| Other revenues # 1</t>
  </si>
  <si>
    <t>Services to enterprise funds</t>
  </si>
  <si>
    <t>Charges for services and sales</t>
  </si>
  <si>
    <t>Program revenue</t>
  </si>
  <si>
    <t>Governmental funds - Statement of revenues, expenditures and changes in fund balance</t>
  </si>
  <si>
    <t>Disclosure of statement of revenues, expenditures and changes in fund balance for governmental funds [text block]</t>
  </si>
  <si>
    <t>CAFR04</t>
  </si>
  <si>
    <t>&lt;b&gt;Fund balances&lt;/b&gt;</t>
  </si>
  <si>
    <t>TOTAL LIABILITES, DEFERRED INFLOWS OF RESOURCES, AND FUND BALANCES</t>
  </si>
  <si>
    <t>TOTAL ASSETS</t>
  </si>
  <si>
    <t>&lt;b&gt;ASSETS&lt;/b&gt;</t>
  </si>
  <si>
    <t>&lt;b&gt;LIABILITIES, DEFERRED INFLOWS OF RESOURCES, AND FUND BALANCES&lt;/b&gt;</t>
  </si>
  <si>
    <t>&lt;td align="right"&gt;&lt;u&gt;(&lt;ix:nonFraction name="NetPosition" contextRef="CurrentInstant_GovernmentalActivities_Unrestricted" unitRef="USD" sign="-"&gt;5,079,080&lt;/ix:nonFraction&gt;)&lt;/u&gt;&lt;/td&gt;</t>
  </si>
  <si>
    <t>&lt;td&gt;&lt;b&gt;Balance Sheet&lt;/b&gt;&lt;/td&gt;</t>
  </si>
  <si>
    <t>&lt;td&gt;&lt;b&gt;Governmental Funds&lt;/b&gt;&lt;/td&gt;</t>
  </si>
  <si>
    <t>&lt;td&gt;&lt;b&gt;ASSETS&lt;/b&gt;&lt;/td&gt;</t>
  </si>
  <si>
    <t>&lt;td&gt;Property tax receivable-2018&lt;/td&gt;</t>
  </si>
  <si>
    <t>&lt;td&gt;Due from other funds&lt;/td&gt;</t>
  </si>
  <si>
    <t>&lt;td&gt;TOTAL ASSETS&lt;/td&gt;</t>
  </si>
  <si>
    <t>&lt;td&gt;&lt;b&gt;LIABILITIES, DEFERRED INFLOWS OF RESOURCES, AND FUND BALANCES&lt;/b&gt;&lt;/td&gt;</t>
  </si>
  <si>
    <t>&lt;td&gt;Due to other funds&lt;/td&gt;</t>
  </si>
  <si>
    <t>&lt;td&gt;Unavailable revenue&lt;/td&gt;</t>
  </si>
  <si>
    <t>&lt;td&gt;&lt;b&gt;Fund balances&lt;/b&gt;&lt;/td&gt;</t>
  </si>
  <si>
    <t>&lt;td&gt;Nonspendable&lt;/td&gt;</t>
  </si>
  <si>
    <t>&lt;td&gt;Restricted&lt;/td&gt;</t>
  </si>
  <si>
    <t>&lt;td&gt;Committed&lt;/td&gt;</t>
  </si>
  <si>
    <t>&lt;td&gt;Assigned&lt;/td&gt;</t>
  </si>
  <si>
    <t>&lt;td&gt;Unassigned (deficit)&lt;/td&gt;</t>
  </si>
  <si>
    <t>&lt;td&gt;Total fund balances&lt;/td&gt;</t>
  </si>
  <si>
    <t>&lt;td&gt;TOTAL LIABILITES, DEFERRED INFLOWS OF RESOURCES, AND FUND BALANCES&lt;/td&gt;</t>
  </si>
  <si>
    <t>&lt;td&gt;See accompanying Notes to Financial Statements&lt;/td&gt;</t>
  </si>
  <si>
    <t>$&lt;ix:nonFraction name="OtherCurrentInvestments" contextRef="CurrentInstant_SpecialRevenueFund001" unitRef="USD"&gt;62,200,001&lt;/ix:nonFraction&gt;</t>
  </si>
  <si>
    <t>$&lt;ix:nonFraction name="CashAndCashEquivalentsOthers" contextRef="CurrentInstant_SpecialRevenueFund002" unitRef="USD"&gt;59,585,803&lt;/ix:nonFraction&gt;</t>
  </si>
  <si>
    <t>$&lt;ix:nonFraction name="CashAndCashEquivalentsOthers" contextRef="CurrentInstant_AggregateNonMajorFunds" unitRef="USD"&gt;62,500,953&lt;/ix:nonFraction&gt;</t>
  </si>
  <si>
    <t>$&lt;ix:nonFraction name="CashAndCashEquivalentsOthers" contextRef="CurrentInstant_TotalGovernmentFunds" unitRef="USD"&gt;143,980,491&lt;/ix:nonFraction&gt;</t>
  </si>
  <si>
    <t>&lt;ix:nonFraction name="OtherCurrentAssets" contextRef="CurrentInstant_SpecialRevenueFund001" unitRef="USD"&gt;-&lt;/ix:nonFraction&gt;</t>
  </si>
  <si>
    <t>&lt;ix:nonFraction name="OtherCurrentInvestments" contextRef="CurrentInstant_SpecialRevenueFund002" unitRef="USD"&gt;60,418,898&lt;/ix:nonFraction&gt;</t>
  </si>
  <si>
    <t>&lt;ix:nonFraction name="OtherCurrentInvestments" contextRef="CurrentInstant_AggregateNonMajorFunds" unitRef="USD"&gt;55,438,288&lt;/ix:nonFraction&gt;</t>
  </si>
  <si>
    <t>&lt;ix:nonFraction name="OtherCurrentInvestments" contextRef="CurrentInstant_TotalGovernmentFunds" unitRef="USD"&gt;245,968,116&lt;/ix:nonFraction&gt;</t>
  </si>
  <si>
    <t>&lt;ix:nonFraction name="OtherCurrentAssets" contextRef="CurrentInstant_SpecialRevenueFund001" unitRef="USD"&gt;215,695&lt;/ix:nonFraction&gt;</t>
  </si>
  <si>
    <t>&lt;ix:nonFraction name="OtherCurrentAssets" contextRef="CurrentInstant_SpecialRevenueFund002_Restricted_Cash_And_Cash_Equivalents" unitRef="USD"&gt;-&lt;/ix:nonFraction&gt;</t>
  </si>
  <si>
    <t>&lt;ix:nonFraction name="OtherCurrentAssets" contextRef="CurrentInstant_AggregateNonMajorFunds_Restricted_Cash_And_Cash_Equivalents" unitRef="USD"&gt;514,389&lt;/ix:nonFraction&gt;</t>
  </si>
  <si>
    <t>&lt;ix:nonFraction name="OtherCurrentAssets" contextRef="CurrentInstant_TotalGovernmentFunds_Restricted_Cash_And_Cash_Equivalents" unitRef="USD"&gt;558,425&lt;/ix:nonFraction&gt;</t>
  </si>
  <si>
    <t>&lt;ix:nonFraction name="OtherCurrentAssets" contextRef="CurrentInstant_GeneralFund_Accrued_Interest" unitRef="USD"&gt;722,702&lt;/ix:nonFraction&gt;</t>
  </si>
  <si>
    <t>&lt;ix:nonFraction name="PropertyTaxesReceivable" contextRef="CurrentInstant_SpecialRevenueFund001_Restricted_Cash_And_Cash_Equivalents" unitRef="USD"&gt;-&lt;/ix:nonFraction&gt;</t>
  </si>
  <si>
    <t>&lt;ix:nonFraction name="OtherCurrentAssets" contextRef="CurrentInstant_SpecialRevenueFund002_Accrued_Interest" unitRef="USD"&gt;558,090&lt;/ix:nonFraction&gt;</t>
  </si>
  <si>
    <t>&lt;ix:nonFraction name="OtherCurrentAssets" contextRef="CurrentInstant_AggregateNonMajorFunds_Accrued_Interest" unitRef="USD"&gt;125,346&lt;/ix:nonFraction&gt;</t>
  </si>
  <si>
    <t>&lt;ix:nonFraction name="OtherCurrentAssets" contextRef="CurrentInstant_TotalGovernmentFunds_Accrued_Interest" unitRef="USD"&gt;1,621,833&lt;/ix:nonFraction&gt;</t>
  </si>
  <si>
    <t>&lt;ix:nonFraction name="PropertyTaxesReceivable" contextRef="CurrentInstant_GeneralFund" unitRef="USD"&gt;4,558,824&lt;/ix:nonFraction&gt;</t>
  </si>
  <si>
    <t>&lt;ix:nonFraction name="OtherCurrentAssets" contextRef="CurrentInstant_SpecialRevenueFund001_Accrued_Interest" unitRef="USD"&gt;-&lt;/ix:nonFraction&gt;</t>
  </si>
  <si>
    <t>&lt;ix:nonFraction name="PropertyTaxesReceivable" contextRef="CurrentInstant_SpecialRevenueFund002" unitRef="USD"&gt;-&lt;/ix:nonFraction&gt;</t>
  </si>
  <si>
    <t>&lt;ix:nonFraction name="PropertyTaxesReceivable" contextRef="CurrentInstant_AggregateNonMajorFunds" unitRef="USD"&gt;263,281&lt;/ix:nonFraction&gt;</t>
  </si>
  <si>
    <t>&lt;ix:nonFraction name="PropertyTaxesReceivable" contextRef="CurrentInstant_TotalGovernmentFunds" unitRef="USD"&gt;4,822,105&lt;/ix:nonFraction&gt;</t>
  </si>
  <si>
    <t>&lt;ix:nonFraction name="OtherCurrentAssets" contextRef="CurrentInstant_GeneralFund_Property_Tax_Receivable-2018" unitRef="USD"&gt;107,074,890&lt;/ix:nonFraction&gt;</t>
  </si>
  <si>
    <t>&lt;ix:nonFraction name="AccountsReceivable" contextRef="CurrentInstant_SpecialRevenueFund001" unitRef="USD"&gt;38,394&lt;/ix:nonFraction&gt;</t>
  </si>
  <si>
    <t>&lt;ix:nonFraction name="OtherCurrentAssets" contextRef="CurrentInstant_SpecialRevenueFund002_Property_Tax_Receivable-2018" unitRef="USD"&gt;-&lt;/ix:nonFraction&gt;</t>
  </si>
  <si>
    <t>&lt;ix:nonFraction name="OtherCurrentAssets" contextRef="CurrentInstant_AggregateNonMajorFunds_Property_Tax_Receivable-2018" unitRef="USD"&gt;18,463,371&lt;/ix:nonFraction&gt;</t>
  </si>
  <si>
    <t>&lt;ix:nonFraction name="OtherCurrentAssets" contextRef="CurrentInstant_TotalGovernmentFunds_Property_Tax_Receivable-2018" unitRef="USD"&gt;125,538,261&lt;/ix:nonFraction&gt;</t>
  </si>
  <si>
    <t>&lt;ix:nonFraction name="AccountsReceivable" contextRef="CurrentInstant_GeneralFund" unitRef="USD"&gt;3,329,190&lt;/ix:nonFraction&gt;</t>
  </si>
  <si>
    <t>&lt;ix:nonFraction name="OtherReceivables" contextRef="CurrentInstant_SpecialRevenueFund001" unitRef="USD"&gt;-&lt;/ix:nonFraction&gt;</t>
  </si>
  <si>
    <t>&lt;ix:nonFraction name="AccountsReceivable" contextRef="CurrentInstant_SpecialRevenueFund002" unitRef="USD"&gt;1,485&lt;/ix:nonFraction&gt;</t>
  </si>
  <si>
    <t>&lt;ix:nonFraction name="AccountsReceivable" contextRef="CurrentInstant_AggregateNonMajorFunds" unitRef="USD"&gt;9,588,290&lt;/ix:nonFraction&gt;</t>
  </si>
  <si>
    <t>&lt;ix:nonFraction name="AccountsReceivable" contextRef="CurrentInstant_TotalGovernmentFunds" unitRef="USD"&gt;12,957,359&lt;/ix:nonFraction&gt;</t>
  </si>
  <si>
    <t>&lt;ix:nonFraction name="OtherReceivables" contextRef="CurrentInstant_GeneralFund" unitRef="USD"&gt;2,523&lt;/ix:nonFraction&gt;</t>
  </si>
  <si>
    <t>&lt;ix:nonFraction name="DueFromOtherFunds" contextRef="CurrentInstant_SpecialRevenueFund001" unitRef="USD"&gt;554,603&lt;/ix:nonFraction&gt;</t>
  </si>
  <si>
    <t>&lt;ix:nonFraction name="OtherReceivables" contextRef="CurrentInstant_SpecialRevenueFund002" unitRef="USD"&gt;-&lt;/ix:nonFraction&gt;</t>
  </si>
  <si>
    <t>&lt;ix:nonFraction name="OtherReceivables" contextRef="CurrentInstant_AggregateNonMajorFunds" unitRef="USD"&gt;-&lt;/ix:nonFraction&gt;</t>
  </si>
  <si>
    <t>&lt;ix:nonFraction name="OtherReceivables" contextRef="CurrentInstant_TotalGovernmentFunds" unitRef="USD"&gt;2,523&lt;/ix:nonFraction&gt;</t>
  </si>
  <si>
    <t>&lt;ix:nonFraction name="DueFromOtherFunds" contextRef="CurrentInstant_GeneralFund" unitRef="USD"&gt;754,647&lt;/ix:nonFraction&gt;</t>
  </si>
  <si>
    <t>&lt;ix:nonFraction name="DueFromOtherGovernmentEntities" contextRef="CurrentInstant_SpecialRevenueFund001" unitRef="USD"&gt;1,587,644&lt;/ix:nonFraction&gt;</t>
  </si>
  <si>
    <t>&lt;ix:nonFraction name="DueFromOtherFunds" contextRef="CurrentInstant_SpecialRevenueFund002" unitRef="USD"&gt;12,428&lt;/ix:nonFraction&gt;</t>
  </si>
  <si>
    <t>&lt;ix:nonFraction name="DueFromOtherFunds" contextRef="CurrentInstant_AggregateNonMajorFunds" unitRef="USD"&gt;360,736&lt;/ix:nonFraction&gt;</t>
  </si>
  <si>
    <t>&lt;ix:nonFraction name="DueFromOtherFunds" contextRef="CurrentInstant_TotalGovernmentFunds" unitRef="USD"&gt;1,682,414&lt;/ix:nonFraction&gt;</t>
  </si>
  <si>
    <t>&lt;ix:nonFraction name="DueFromOtherGovernmentEntities" contextRef="CurrentInstant_GeneralFund" unitRef="USD"&gt;14,238,312&lt;/ix:nonFraction&gt;</t>
  </si>
  <si>
    <t>&lt;ix:nonFraction name="InventoriesCurrent" contextRef="CurrentInstant_SpecialRevenueFund001" unitRef="USD"&gt;855,568&lt;/ix:nonFraction&gt;</t>
  </si>
  <si>
    <t>&lt;ix:nonFraction name="DueFromOtherGovernmentEntities" contextRef="CurrentInstant_SpecialRevenueFund002" unitRef="USD"&gt;-&lt;/ix:nonFraction&gt;</t>
  </si>
  <si>
    <t>&lt;ix:nonFraction name="DueFromOtherGovernmentEntities" contextRef="CurrentInstant_AggregateNonMajorFunds" unitRef="USD"&gt;6,840,134&lt;/ix:nonFraction&gt;</t>
  </si>
  <si>
    <t>&lt;ix:nonFraction name="DueFromOtherGovernmentEntities" contextRef="CurrentInstant_TotalGovernmentFunds" unitRef="USD"&gt;22,666,090&lt;/ix:nonFraction&gt;</t>
  </si>
  <si>
    <t>&lt;ix:nonFraction name="InventoriesCurrent" contextRef="CurrentInstant_GeneralFund" unitRef="USD"&gt;-&lt;/ix:nonFraction&gt;</t>
  </si>
  <si>
    <t>&lt;ix:nonFraction name="PrepaidExpenses" contextRef="CurrentInstant_SpecialRevenueFund001" unitRef="USD"&gt;-&lt;/ix:nonFraction&gt;</t>
  </si>
  <si>
    <t>&lt;ix:nonFraction name="InventoriesCurrent" contextRef="CurrentInstant_SpecialRevenueFund002" unitRef="USD"&gt;-&lt;/ix:nonFraction&gt;</t>
  </si>
  <si>
    <t>&lt;ix:nonFraction name="InventoriesCurrent" contextRef="CurrentInstant_AggregateNonMajorFunds" unitRef="USD"&gt;-&lt;/ix:nonFraction&gt;</t>
  </si>
  <si>
    <t>&lt;ix:nonFraction name="InventoriesCurrent" contextRef="CurrentInstant_TotalGovernmentFunds" unitRef="USD"&gt;855,568&lt;/ix:nonFraction&gt;</t>
  </si>
  <si>
    <t>&lt;u&gt;&lt;ix:nonFraction name="PrepaidExpenses" contextRef="CurrentInstant_GeneralFund" unitRef="USD"&gt;7,921&lt;/ix:nonFraction&gt;&lt;/u&gt;</t>
  </si>
  <si>
    <t>&lt;u&gt;&lt;ix:nonFraction name="Assets" contextRef="CurrentInstant_SpecialRevenueFund001" unitRef="USD"&gt;76,300,315&lt;/ix:nonFraction&gt;&lt;/u&gt;</t>
  </si>
  <si>
    <t>&lt;u&gt;&lt;ix:nonFraction name="PrepaidExpenses" contextRef="CurrentInstant_SpecialRevenueFund002" unitRef="USD"&gt;-&lt;/ix:nonFraction&gt;&lt;/u&gt;</t>
  </si>
  <si>
    <t>&lt;u&gt;&lt;ix:nonFraction name="PrepaidExpenses" contextRef="CurrentInstant_AggregateNonMajorFunds" unitRef="USD"&gt;853,910&lt;/ix:nonFraction&gt;&lt;/u&gt;</t>
  </si>
  <si>
    <t>&lt;u&gt;&lt;ix:nonFraction name="PrepaidExpenses" contextRef="CurrentInstant_TotalGovernmentFunds" unitRef="USD"&gt;861,831&lt;/ix:nonFraction&gt;&lt;/u&gt;</t>
  </si>
  <si>
    <t>&lt;u&gt;$&lt;ix:nonFraction name="Assets" contextRef="CurrentInstant_GeneralFund" unitRef="USD"&gt;209,689,299&lt;/ix:nonFraction&gt;&lt;/u&gt;</t>
  </si>
  <si>
    <t>&lt;u&gt;$&lt;ix:nonFraction name="" contextRef="CurrentInstant_SpecialRevenueFund001" unitRef="USD"&gt;0&lt;/ix:nonFraction&gt;&lt;/u&gt;</t>
  </si>
  <si>
    <t>&lt;u&gt;$&lt;ix:nonFraction name="Assets" contextRef="CurrentInstant_SpecialRevenueFund002" unitRef="USD"&gt;120,576,704&lt;/ix:nonFraction&gt;&lt;/u&gt;</t>
  </si>
  <si>
    <t>&lt;u&gt;$&lt;ix:nonFraction name="Assets" contextRef="CurrentInstant_AggregateNonMajorFunds" unitRef="USD"&gt;154,948,698&lt;/ix:nonFraction&gt;&lt;/u&gt;</t>
  </si>
  <si>
    <t>&lt;u&gt;$&lt;ix:nonFraction name="Assets" contextRef="CurrentInstant_TotalGovernmentFunds" unitRef="USD"&gt;561,515,016&lt;/ix:nonFraction&gt;&lt;/u&gt;</t>
  </si>
  <si>
    <t>$&lt;ix:nonFraction name="AccountsPayable" contextRef="CurrentInstant_GeneralFund" unitRef="USD"&gt;3,805,918&lt;/ix:nonFraction&gt;</t>
  </si>
  <si>
    <t>$&lt;ix:nonFraction name="RetainagePayable" contextRef="CurrentInstant_SpecialRevenueFund001" unitRef="USD"&gt;62,278&lt;/ix:nonFraction&gt;</t>
  </si>
  <si>
    <t>$&lt;ix:nonFraction name="AccountsPayable" contextRef="CurrentInstant_SpecialRevenueFund002" unitRef="USD"&gt;14,904,267&lt;/ix:nonFraction&gt;</t>
  </si>
  <si>
    <t>$&lt;ix:nonFraction name="AccountsPayable" contextRef="CurrentInstant_AggregateNonMajorFunds" unitRef="USD"&gt;13,976,420&lt;/ix:nonFraction&gt;</t>
  </si>
  <si>
    <t>$&lt;ix:nonFraction name="AccountsPayable" contextRef="CurrentInstant_TotalGovernmentFunds" unitRef="USD"&gt;35,077,501&lt;/ix:nonFraction&gt;</t>
  </si>
  <si>
    <t>&lt;ix:nonFraction name="RetainagePayable" contextRef="CurrentInstant_GeneralFund" unitRef="USD"&gt;-&lt;/ix:nonFraction&gt;</t>
  </si>
  <si>
    <t>&lt;ix:nonFraction name="AccruedWagesAndRelatedLiabilitiesPayable" contextRef="CurrentInstant_SpecialRevenueFund001_Unamortized_Loss_On_Refunding" unitRef="USD"&gt;-&lt;/ix:nonFraction&gt;</t>
  </si>
  <si>
    <t>&lt;ix:nonFraction name="RetainagePayable" contextRef="CurrentInstant_SpecialRevenueFund002" unitRef="USD"&gt;4,058,643&lt;/ix:nonFraction&gt;</t>
  </si>
  <si>
    <t>&lt;ix:nonFraction name="RetainagePayable" contextRef="CurrentInstant_AggregateNonMajorFunds" unitRef="USD"&gt;80,596&lt;/ix:nonFraction&gt;</t>
  </si>
  <si>
    <t>&lt;ix:nonFraction name="RetainagePayable" contextRef="CurrentInstant_TotalGovernmentFunds" unitRef="USD"&gt;4,201,517&lt;/ix:nonFraction&gt;</t>
  </si>
  <si>
    <t>&lt;ix:nonFraction name="AccruedWagesAndRelatedLiabilitiesPayable" contextRef="CurrentInstant_GeneralFund" unitRef="USD"&gt;4,481,790&lt;/ix:nonFraction&gt;</t>
  </si>
  <si>
    <t>&lt;ix:nonFraction name="OtherCurrentLiabilities" contextRef="CurrentInstant_SpecialRevenueFund001_Deferred_Outflows_Related_To_Pensions" unitRef="USD"&gt;-&lt;/ix:nonFraction&gt;</t>
  </si>
  <si>
    <t>&lt;ix:nonFraction name="AccruedWagesAndRelatedLiabilitiesPayable" contextRef="CurrentInstant_SpecialRevenueFund002" unitRef="USD"&gt;-&lt;/ix:nonFraction&gt;</t>
  </si>
  <si>
    <t>&lt;ix:nonFraction name="AccruedWagesAndRelatedLiabilitiesPayable" contextRef="CurrentInstant_AggregateNonMajorFunds" unitRef="USD"&gt;1,131,928&lt;/ix:nonFraction&gt;</t>
  </si>
  <si>
    <t>&lt;ix:nonFraction name="AccruedWagesAndRelatedLiabilitiesPayable" contextRef="CurrentInstant_TotalGovernmentFunds" unitRef="USD"&gt;5,613,718&lt;/ix:nonFraction&gt;</t>
  </si>
  <si>
    <t>&lt;ix:nonFraction name="OtherCurrentLiabilities" contextRef="CurrentInstant_GeneralFund" unitRef="USD"&gt;565,650&lt;/ix:nonFraction&gt;</t>
  </si>
  <si>
    <t>&lt;ix:nonFraction name="UnearnedRevenue" contextRef="CurrentInstant_SpecialRevenueFund001_Deferred_Outflows_Related_To_OPEB" unitRef="USD"&gt;-&lt;/ix:nonFraction&gt;</t>
  </si>
  <si>
    <t>&lt;ix:nonFraction name="OtherCurrentLiabilities" contextRef="CurrentInstant_SpecialRevenueFund002" unitRef="USD"&gt;-&lt;/ix:nonFraction&gt;</t>
  </si>
  <si>
    <t>&lt;ix:nonFraction name="OtherCurrentLiabilities" contextRef="CurrentInstant_AggregateNonMajorFunds" unitRef="USD"&gt;97,282&lt;/ix:nonFraction&gt;</t>
  </si>
  <si>
    <t>&lt;ix:nonFraction name="OtherCurrentLiabilities" contextRef="CurrentInstant_TotalGovernmentFunds" unitRef="USD"&gt;662,932&lt;/ix:nonFraction&gt;</t>
  </si>
  <si>
    <t>&lt;ix:nonFraction name="UnearnedRevenue" contextRef="CurrentInstant_GeneralFund" unitRef="USD"&gt;99,441&lt;/ix:nonFraction&gt;</t>
  </si>
  <si>
    <t>&lt;ix:nonFraction name="" contextRef="CurrentInstant_SpecialRevenueFund001" unitRef="USD"&gt;64,080&lt;/ix:nonFraction&gt;</t>
  </si>
  <si>
    <t>&lt;ix:nonFraction name="UnearnedRevenue" contextRef="CurrentInstant_SpecialRevenueFund002" unitRef="USD"&gt;-&lt;/ix:nonFraction&gt;</t>
  </si>
  <si>
    <t>&lt;ix:nonFraction name="UnearnedRevenue" contextRef="CurrentInstant_AggregateNonMajorFunds" unitRef="USD"&gt;-&lt;/ix:nonFraction&gt;</t>
  </si>
  <si>
    <t>&lt;ix:nonFraction name="UnearnedRevenue" contextRef="CurrentInstant_TotalGovernmentFunds" unitRef="USD"&gt;99,441&lt;/ix:nonFraction&gt;</t>
  </si>
  <si>
    <t>&lt;ix:nonFraction name="" contextRef="CurrentInstant_GeneralFund" unitRef="USD"&gt;106,763&lt;/ix:nonFraction&gt;</t>
  </si>
  <si>
    <t>&lt;ix:nonFraction name="Liabilities" contextRef="CurrentInstant_SpecialRevenueFund001" unitRef="USD"&gt;2,517,254&lt;/ix:nonFraction&gt;</t>
  </si>
  <si>
    <t>&lt;ix:nonFraction name="" contextRef="CurrentInstant_SpecialRevenueFund002" unitRef="USD"&gt;-&lt;/ix:nonFraction&gt;</t>
  </si>
  <si>
    <t>&lt;ix:nonFraction name="" contextRef="CurrentInstant_AggregateNonMajorFunds" unitRef="USD"&gt;1,511,571&lt;/ix:nonFraction&gt;</t>
  </si>
  <si>
    <t>&lt;ix:nonFraction name="" contextRef="CurrentInstant_TotalGovernmentFunds" unitRef="USD"&gt;1,682,414&lt;/ix:nonFraction&gt;</t>
  </si>
  <si>
    <t>&lt;u&gt;&lt;ix:nonFraction name="Liabilities" contextRef="CurrentInstant_GeneralFund" unitRef="USD"&gt;9,059,562&lt;/ix:nonFraction&gt;&lt;/u&gt;</t>
  </si>
  <si>
    <t>&lt;u&gt;&lt;ix:nonFraction name="" contextRef="CurrentInstant_SpecialRevenueFund001" unitRef="USD"&gt;0&lt;/ix:nonFraction&gt;&lt;/u&gt;</t>
  </si>
  <si>
    <t>&lt;u&gt;&lt;ix:nonFraction name="Liabilities" contextRef="CurrentInstant_SpecialRevenueFund002" unitRef="USD"&gt;18,962,910&lt;/ix:nonFraction&gt;&lt;/u&gt;</t>
  </si>
  <si>
    <t>&lt;u&gt;&lt;ix:nonFraction name="Liabilities" contextRef="CurrentInstant_AggregateNonMajorFunds" unitRef="USD"&gt;16,797,797&lt;/ix:nonFraction&gt;&lt;/u&gt;</t>
  </si>
  <si>
    <t>&lt;u&gt;&lt;ix:nonFraction name="Liabilities" contextRef="CurrentInstant_TotalGovernmentFunds" unitRef="USD"&gt;47,337,523&lt;/ix:nonFraction&gt;&lt;/u&gt;</t>
  </si>
  <si>
    <t>$&lt;ix:nonFraction name="DeferredInflowsOfResources" contextRef="CurrentInstant_GeneralFund_Unavailable_Revenue" unitRef="USD"&gt;6,032,169&lt;/ix:nonFraction&gt;</t>
  </si>
  <si>
    <t>$&lt;ix:nonFraction name="DeferredInflowsOfResources" contextRef="CurrentInstant_SpecialRevenueFund001" unitRef="USD"&gt;-&lt;/ix:nonFraction&gt;</t>
  </si>
  <si>
    <t>$&lt;ix:nonFraction name="DeferredInflowsOfResources" contextRef="CurrentInstant_SpecialRevenueFund002_Unavailable_Revenue" unitRef="USD"&gt;257,460&lt;/ix:nonFraction&gt;</t>
  </si>
  <si>
    <t>$&lt;ix:nonFraction name="DeferredInflowsOfResources" contextRef="CurrentInstant_AggregateNonMajorFunds_Unavailable_Revenue" unitRef="USD"&gt;5,366,455&lt;/ix:nonFraction&gt;</t>
  </si>
  <si>
    <t>$&lt;ix:nonFraction name="DeferredInflowsOfResources" contextRef="CurrentInstant_TotalGovernmentFunds_Unavailable_Revenue" unitRef="USD"&gt;11,695,680&lt;/ix:nonFraction&gt;</t>
  </si>
  <si>
    <t>&lt;ix:nonFraction name="DeferredInflowsOfResources" contextRef="CurrentInstant_GeneralFund_Property_Taxes_Levied_For_Future_Periods" unitRef="USD"&gt;107,074,890&lt;/ix:nonFraction&gt;</t>
  </si>
  <si>
    <t>&lt;ix:nonFraction name="DeferredInflowsOfResources" contextRef="CurrentInstant_SpecialRevenueFund001" unitRef="USD"&gt;39,596&lt;/ix:nonFraction&gt;</t>
  </si>
  <si>
    <t>&lt;ix:nonFraction name="DeferredInflowsOfResources" contextRef="CurrentInstant_SpecialRevenueFund002_Property_Taxes_Levied_For_Future_Periods" unitRef="USD"&gt;-&lt;/ix:nonFraction&gt;</t>
  </si>
  <si>
    <t>&lt;ix:nonFraction name="DeferredInflowsOfResources" contextRef="CurrentInstant_AggregateNonMajorFunds_Property_Taxes_Levied_For_Future_Periods" unitRef="USD"&gt;18,463,371&lt;/ix:nonFraction&gt;</t>
  </si>
  <si>
    <t>&lt;ix:nonFraction name="DeferredInflowsOfResources" contextRef="CurrentInstant_TotalGovernmentFunds_Property_Taxes_Levied_For_Future_Periods" unitRef="USD"&gt;125,538,261&lt;/ix:nonFraction&gt;</t>
  </si>
  <si>
    <t>&lt;ix:nonFraction name="DeferredInflowsOfResources" contextRef="CurrentInstant_GeneralFund" unitRef="USD"&gt;113,107,059&lt;/ix:nonFraction&gt;</t>
  </si>
  <si>
    <t>&lt;ix:nonFraction name="" contextRef="CurrentInstant_SpecialRevenueFund001" unitRef="USD"&gt;0&lt;/ix:nonFraction&gt;</t>
  </si>
  <si>
    <t>&lt;ix:nonFraction name="DeferredInflowsOfResources" contextRef="CurrentInstant_SpecialRevenueFund002" unitRef="USD"&gt;257,460&lt;/ix:nonFraction&gt;</t>
  </si>
  <si>
    <t>&lt;ix:nonFraction name="DeferredInflowsOfResources" contextRef="CurrentInstant_AggregateNonMajorFunds" unitRef="USD"&gt;23,829,826&lt;/ix:nonFraction&gt;</t>
  </si>
  <si>
    <t>&lt;ix:nonFraction name="DeferredInflowsOfResources" contextRef="CurrentInstant_TotalGovernmentFunds" unitRef="USD"&gt;137,233,941&lt;/ix:nonFraction&gt;</t>
  </si>
  <si>
    <t>&lt;ix:nonFraction name="NetPosition" contextRef="CurrentInstant_GeneralFund_Nonspendable" unitRef="USD"&gt;7,921&lt;/ix:nonFraction&gt;</t>
  </si>
  <si>
    <t>&lt;ix:nonFraction name="NetPosition" contextRef="CurrentInstant_SpecialRevenueFund001" unitRef="USD"&gt;38,303,723&lt;/ix:nonFraction&gt;</t>
  </si>
  <si>
    <t>&lt;ix:nonFraction name="NetPosition" contextRef="CurrentInstant_SpecialRevenueFund002_Nonspendable" unitRef="USD"&gt;-&lt;/ix:nonFraction&gt;</t>
  </si>
  <si>
    <t>&lt;ix:nonFraction name="NetPosition" contextRef="CurrentInstant_AggregateNonMajorFunds_Nonspendable" unitRef="USD"&gt;853,910&lt;/ix:nonFraction&gt;</t>
  </si>
  <si>
    <t>&lt;ix:nonFraction name="NetPosition" contextRef="CurrentInstant_TotalGovernmentFunds_Nonspendable" unitRef="USD"&gt;1,717,399&lt;/ix:nonFraction&gt;</t>
  </si>
  <si>
    <t>&lt;ix:nonFraction name="NetPosition" contextRef="CurrentInstant_GeneralFund_Restricted" unitRef="USD"&gt;22,628,195&lt;/ix:nonFraction&gt;</t>
  </si>
  <si>
    <t>&lt;ix:nonFraction name="NetPosition" contextRef="CurrentInstant_SpecialRevenueFund001" unitRef="USD"&gt;18,679,696&lt;/ix:nonFraction&gt;</t>
  </si>
  <si>
    <t>&lt;ix:nonFraction name="NetPosition" contextRef="CurrentInstant_SpecialRevenueFund002_Restricted" unitRef="USD"&gt;97,313,749&lt;/ix:nonFraction&gt;</t>
  </si>
  <si>
    <t>&lt;ix:nonFraction name="NetPosition" contextRef="CurrentInstant_AggregateNonMajorFunds_Restricted" unitRef="USD"&gt;48,740,338&lt;/ix:nonFraction&gt;</t>
  </si>
  <si>
    <t>&lt;ix:nonFraction name="NetPosition" contextRef="CurrentInstant_TotalGovernmentFunds_Restricted" unitRef="USD"&gt;206,986,005&lt;/ix:nonFraction&gt;</t>
  </si>
  <si>
    <t>&lt;ix:nonFraction name="NetPosition" contextRef="CurrentInstant_GeneralFund_Committed" unitRef="USD"&gt;8,528,917&lt;/ix:nonFraction&gt;</t>
  </si>
  <si>
    <t>&lt;ix:nonFraction name="NetPosition" contextRef="CurrentInstant_SpecialRevenueFund001" unitRef="USD"&gt;15,904,478&lt;/ix:nonFraction&gt;</t>
  </si>
  <si>
    <t>&lt;ix:nonFraction name="NetPosition" contextRef="CurrentInstant_SpecialRevenueFund002_Committed" unitRef="USD"&gt;1,195&lt;/ix:nonFraction&gt;</t>
  </si>
  <si>
    <t>&lt;ix:nonFraction name="NetPosition" contextRef="CurrentInstant_AggregateNonMajorFunds_Committed" unitRef="USD"&gt;49,908,604&lt;/ix:nonFraction&gt;</t>
  </si>
  <si>
    <t>&lt;ix:nonFraction name="NetPosition" contextRef="CurrentInstant_TotalGovernmentFunds_Committed" unitRef="USD"&gt;77,118,412&lt;/ix:nonFraction&gt;</t>
  </si>
  <si>
    <t>&lt;ix:nonFraction name="NetPosition" contextRef="CurrentInstant_GeneralFund_Assigned" unitRef="USD"&gt;-&lt;/ix:nonFraction&gt;</t>
  </si>
  <si>
    <t>&lt;ix:nonFraction name="NetPosition" contextRef="CurrentInstant_SpecialRevenueFund001" unitRef="USD"&gt;-&lt;/ix:nonFraction&gt;</t>
  </si>
  <si>
    <t>&lt;ix:nonFraction name="NetPosition" contextRef="CurrentInstant_SpecialRevenueFund002_Assigned" unitRef="USD"&gt;4,041,390&lt;/ix:nonFraction&gt;</t>
  </si>
  <si>
    <t>&lt;ix:nonFraction name="NetPosition" contextRef="CurrentInstant_AggregateNonMajorFunds_Assigned" unitRef="USD"&gt;15,145,128&lt;/ix:nonFraction&gt;</t>
  </si>
  <si>
    <t>&lt;ix:nonFraction name="NetPosition" contextRef="CurrentInstant_TotalGovernmentFunds_Assigned" unitRef="USD"&gt;35,090,996&lt;/ix:nonFraction&gt;</t>
  </si>
  <si>
    <t>&lt;ix:nonFraction name="NetPosition" contextRef="CurrentInstant_GeneralFund_Unassigned" unitRef="USD"&gt;56,357,645&lt;/ix:nonFraction&gt;</t>
  </si>
  <si>
    <t>&lt;ix:nonFraction name="NetPosition" contextRef="CurrentInstant_SpecialRevenueFund001" unitRef="USD"&gt;73,743,465&lt;/ix:nonFraction&gt;</t>
  </si>
  <si>
    <t>&lt;ix:nonFraction name="NetPosition" contextRef="CurrentInstant_SpecialRevenueFund002_Unassigned" unitRef="USD"&gt;-&lt;/ix:nonFraction&gt;</t>
  </si>
  <si>
    <t>(&lt;ix:nonFraction name="NetPosition" contextRef="CurrentInstant_AggregateNonMajorFunds_Unassigned" unitRef="USD" sign="-"&gt;326,905&lt;/ix:nonFraction&gt;)</t>
  </si>
  <si>
    <t>&lt;ix:nonFraction name="NetPosition" contextRef="CurrentInstant_TotalGovernmentFunds_Unassigned" unitRef="USD"&gt;56,030,740&lt;/ix:nonFraction&gt;</t>
  </si>
  <si>
    <t>&lt;u&gt;$&lt;ix:nonFraction name="NetPosition" contextRef="CurrentInstant_GeneralFund" unitRef="USD"&gt;87,522,678&lt;/ix:nonFraction&gt;&lt;/u&gt;</t>
  </si>
  <si>
    <t>&lt;u&gt;$&lt;ix:nonFraction name="LiabilitiesAndDeferredInflowsOfResources" contextRef="CurrentInstant_SpecialRevenueFund001_Property_Taxes_Levied_For_Future_Periods" unitRef="USD"&gt;76,300,315&lt;/ix:nonFraction&gt;&lt;/u&gt;</t>
  </si>
  <si>
    <t>&lt;u&gt;$&lt;ix:nonFraction name="NetPosition" contextRef="CurrentInstant_SpecialRevenueFund002" unitRef="USD"&gt;101,356,334&lt;/ix:nonFraction&gt;&lt;/u&gt;</t>
  </si>
  <si>
    <t>&lt;u&gt;$&lt;ix:nonFraction name="NetPosition" contextRef="CurrentInstant_AggregateNonMajorFunds" unitRef="USD"&gt;114,321,075&lt;/ix:nonFraction&gt;&lt;/u&gt;</t>
  </si>
  <si>
    <t>&lt;u&gt;$&lt;ix:nonFraction name="NetPosition" contextRef="CurrentInstant_TotalGovernmentFunds" unitRef="USD"&gt;376,943,552&lt;/ix:nonFraction&gt;&lt;/u&gt;</t>
  </si>
  <si>
    <t>&lt;u&gt;$&lt;ix:nonFraction name="LiabilitiesAndDeferredInflowsOfResources" contextRef="CurrentInstant_GeneralFund" unitRef="USD"&gt;209,689,299&lt;/ix:nonFraction&gt;&lt;/u&gt;</t>
  </si>
  <si>
    <t>&lt;u&gt;$&lt;ix:nonFraction name="" contextRef="CurrentInstant_SpecialRevenueFund001_Deferred_Inflows_Related_To_Pensions" unitRef="USD"&gt;0&lt;/ix:nonFraction&gt;&lt;/u&gt;</t>
  </si>
  <si>
    <t>&lt;u&gt;$&lt;ix:nonFraction name="LiabilitiesAndDeferredInflowsOfResources" contextRef="CurrentInstant_SpecialRevenueFund002" unitRef="USD"&gt;120,576,704&lt;/ix:nonFraction&gt;&lt;/u&gt;</t>
  </si>
  <si>
    <t>&lt;u&gt;$&lt;ix:nonFraction name="LiabilitiesAndDeferredInflowsOfResources" contextRef="CurrentInstant_AggregateNonMajorFunds" unitRef="USD"&gt;154,948,698&lt;/ix:nonFraction&gt;&lt;/u&gt;</t>
  </si>
  <si>
    <t>&lt;u&gt;$&lt;ix:nonFraction name="LiabilitiesAndDeferredInflowsOfResources" contextRef="CurrentInstant_TotalGovernmentFunds" unitRef="USD"&gt;561,515,016&lt;/ix:nonFraction&gt;&lt;/u&gt;</t>
  </si>
  <si>
    <t>CurrentInstant_GeneralFund</t>
  </si>
  <si>
    <t>CurrentInstant_GeneralFund_Restricted_Cash_And_Cash_Equivalents</t>
  </si>
  <si>
    <t>CurrentInstant_GeneralFund_Accrued_Interest</t>
  </si>
  <si>
    <t>CurrentInstant_GeneralFund_Property_Tax_Receivable-2018</t>
  </si>
  <si>
    <t>CurrentInstant_GeneralFund_Unavailable_Revenue</t>
  </si>
  <si>
    <t>CurrentInstant_GeneralFund_Property_Taxes_Levied_For_Future_Periods</t>
  </si>
  <si>
    <t>CurrentInstant_GeneralFund_Nonspendable</t>
  </si>
  <si>
    <t>CurrentInstant_GeneralFund_Restricted</t>
  </si>
  <si>
    <t>CurrentInstant_GeneralFund_Committed</t>
  </si>
  <si>
    <t>CurrentInstant_GeneralFund_Assigned</t>
  </si>
  <si>
    <t>CurrentInstant_GeneralFund_Unassigned</t>
  </si>
  <si>
    <t>CurrentInstant_SpecialRevenueFund001</t>
  </si>
  <si>
    <t>CurrentInstant_SpecialRevenueFund001_Restricted_Cash_And_Cash_Equivalents</t>
  </si>
  <si>
    <t>CurrentInstant_SpecialRevenueFund001_Accrued_Interest</t>
  </si>
  <si>
    <t>CurrentInstant_SpecialRevenueFund001_Property_Taxes_Levied_For_Future_Periods</t>
  </si>
  <si>
    <t>CurrentInstant_SpecialRevenueFund002</t>
  </si>
  <si>
    <t>CurrentInstant_SpecialRevenueFund002_Restricted_Cash_And_Cash_Equivalents</t>
  </si>
  <si>
    <t>CurrentInstant_SpecialRevenueFund002_Accrued_Interest</t>
  </si>
  <si>
    <t>CurrentInstant_SpecialRevenueFund002_Property_Tax_Receivable-2018</t>
  </si>
  <si>
    <t>CurrentInstant_SpecialRevenueFund002_Unavailable_Revenue</t>
  </si>
  <si>
    <t>CurrentInstant_SpecialRevenueFund002_Property_Taxes_Levied_For_Future_Periods</t>
  </si>
  <si>
    <t>CurrentInstant_SpecialRevenueFund002_Nonspendable</t>
  </si>
  <si>
    <t>CurrentInstant_SpecialRevenueFund002_Restricted</t>
  </si>
  <si>
    <t>CurrentInstant_SpecialRevenueFund002_Committed</t>
  </si>
  <si>
    <t>CurrentInstant_SpecialRevenueFund002_Assigned</t>
  </si>
  <si>
    <t>CurrentInstant_SpecialRevenueFund002_Unassigned</t>
  </si>
  <si>
    <t>CurrentInstant_AggregateNonMajorFunds</t>
  </si>
  <si>
    <t>CurrentInstant_AggregateNonMajorFunds_Restricted_Cash_And_Cash_Equivalents</t>
  </si>
  <si>
    <t>CurrentInstant_AggregateNonMajorFunds_Accrued_Interest</t>
  </si>
  <si>
    <t>CurrentInstant_AggregateNonMajorFunds_Property_Tax_Receivable-2018</t>
  </si>
  <si>
    <t>CurrentInstant_AggregateNonMajorFunds_Unavailable_Revenue</t>
  </si>
  <si>
    <t>CurrentInstant_AggregateNonMajorFunds_Property_Taxes_Levied_For_Future_Periods</t>
  </si>
  <si>
    <t>CurrentInstant_AggregateNonMajorFunds_Nonspendable</t>
  </si>
  <si>
    <t>CurrentInstant_AggregateNonMajorFunds_Restricted</t>
  </si>
  <si>
    <t>CurrentInstant_AggregateNonMajorFunds_Committed</t>
  </si>
  <si>
    <t>CurrentInstant_AggregateNonMajorFunds_Assigned</t>
  </si>
  <si>
    <t>CurrentInstant_AggregateNonMajorFunds_Unassigned</t>
  </si>
  <si>
    <t xml:space="preserve">    &lt;xbrli:context id="CurrentInstant_GeneralFund"&gt;</t>
  </si>
  <si>
    <t xml:space="preserve">          &lt;xbrldi:explicitMember dimension="us-cafr:TypeOfGovernmentalFundsAxis"&gt;us-cafr:GeneralFundMember&lt;/xbrldi:explicitMember&gt;</t>
  </si>
  <si>
    <t>NameOfDeferredInflowsOfResourcesDomain</t>
  </si>
  <si>
    <t>CurrentInstant_SpecialRevenueFund001_Property_Tax_Receivable-2018</t>
  </si>
  <si>
    <t>CurrentInstant_SpecialRevenueFund001_Unavailable_Revenue</t>
  </si>
  <si>
    <t>CurrentInstant_SpecialRevenueFund001_Nonspendable</t>
  </si>
  <si>
    <t>CurrentInstant_SpecialRevenueFund001_Restricted</t>
  </si>
  <si>
    <t>CurrentInstant_SpecialRevenueFund001_Committed</t>
  </si>
  <si>
    <t>CurrentInstant_SpecialRevenueFund001_Assigned</t>
  </si>
  <si>
    <t>CurrentInstant_SpecialRevenueFund001_Unassigned</t>
  </si>
  <si>
    <t>CurrentInstant_TotalGovernmentalFunds</t>
  </si>
  <si>
    <t>CurrentInstant_TotalGovernmentalFunds_Restricted_Cash_And_Cash_Equivalents</t>
  </si>
  <si>
    <t>CurrentInstant_TotalGovernmentalFunds_Accrued_Interest</t>
  </si>
  <si>
    <t>CurrentInstant_TotalGovernmentalFunds_Property_Tax_Receivable-2018</t>
  </si>
  <si>
    <t>CurrentInstant_TotalGovernmentalFunds_Unavailable_Revenue</t>
  </si>
  <si>
    <t>CurrentInstant_TotalGovernmentalFunds_Property_Taxes_Levied_For_Future_Periods</t>
  </si>
  <si>
    <t>CurrentInstant_TotalGovernmentalFunds_Nonspendable</t>
  </si>
  <si>
    <t>CurrentInstant_TotalGovernmentalFunds_Restricted</t>
  </si>
  <si>
    <t>CurrentInstant_TotalGovernmentalFunds_Committed</t>
  </si>
  <si>
    <t>CurrentInstant_TotalGovernmentalFunds_Assigned</t>
  </si>
  <si>
    <t>CurrentInstant_TotalGovernmentalFunds_Unassigned</t>
  </si>
  <si>
    <t xml:space="preserve">    &lt;xbrli:context id="CurrentInstant_GeneralFund_Restricted_Cash_And_Cash_Equivalents"&gt;</t>
  </si>
  <si>
    <t xml:space="preserve">            &lt;us-cafr_part:NameOfOtherCurrentAssetsAxis&gt;Restricted_Cash_And_Cash_Equivalents&lt;/us-cafr_part:NameOfOtherCurrentAssetsAxis&gt;</t>
  </si>
  <si>
    <t xml:space="preserve">    &lt;xbrli:context id="CurrentInstant_GeneralFund_Accrued_Interest"&gt;</t>
  </si>
  <si>
    <t xml:space="preserve">            &lt;us-cafr_part:NameOfOtherCurrentAssetsAxis&gt;Accrued_Interest&lt;/us-cafr_part:NameOfOtherCurrentAssetsAxis&gt;</t>
  </si>
  <si>
    <t xml:space="preserve">    &lt;xbrli:context id="CurrentInstant_GeneralFund_Property_Tax_Receivable-2018"&gt;</t>
  </si>
  <si>
    <t xml:space="preserve">            &lt;us-cafr_part:NameOfOtherCurrentAssetsAxis&gt;Property_Tax_Receivable-2018&lt;/us-cafr_part:NameOfOtherCurrentAssetsAxis&gt;</t>
  </si>
  <si>
    <t xml:space="preserve">    &lt;xbrli:context id="CurrentInstant_GeneralFund_Unavailable_Revenue"&gt;</t>
  </si>
  <si>
    <t xml:space="preserve">          &lt;xbrldi:typedMember dimension="us-cafr:NameOfDeferredInflowsOfResourcesDomain"&gt;</t>
  </si>
  <si>
    <t xml:space="preserve">            &lt;us-cafr_part:NameOfDeferredInflowsOfResourcesDomain&gt;Unavailable_Revenue&lt;/us-cafr_part:NameOfDeferredInflowsOfResourcesDomain&gt;</t>
  </si>
  <si>
    <t xml:space="preserve">    &lt;xbrli:context id="CurrentInstant_GeneralFund_Property_Taxes_Levied_For_Future_Periods"&gt;</t>
  </si>
  <si>
    <t xml:space="preserve">            &lt;us-cafr_part:NameOfDeferredInflowsOfResourcesDomain&gt;Property_Taxes_Levied_For_Future_Periods&lt;/us-cafr_part:NameOfDeferredInflowsOfResourcesDomain&gt;</t>
  </si>
  <si>
    <t xml:space="preserve">    &lt;xbrli:context id="CurrentInstant_GeneralFund_Nonspendable"&gt;</t>
  </si>
  <si>
    <t xml:space="preserve">    &lt;xbrli:context id="CurrentInstant_GeneralFund_Restricted"&gt;</t>
  </si>
  <si>
    <t xml:space="preserve">    &lt;xbrli:context id="CurrentInstant_GeneralFund_Committed"&gt;</t>
  </si>
  <si>
    <t xml:space="preserve">    &lt;xbrli:context id="CurrentInstant_GeneralFund_Assigned"&gt;</t>
  </si>
  <si>
    <t xml:space="preserve">    &lt;xbrli:context id="CurrentInstant_GeneralFund_Unassigned"&gt;</t>
  </si>
  <si>
    <t xml:space="preserve">    &lt;xbrli:context id="CurrentInstant_SpecialRevenueFund001"&gt;</t>
  </si>
  <si>
    <t xml:space="preserve">          &lt;xbrldi:explicitMember dimension="us-cafr:TypeOfGovernmentalFundsAxis"&gt;us-cafr:SpecialRevenueFund001Member&lt;/xbrldi:explicitMember&gt;</t>
  </si>
  <si>
    <t xml:space="preserve">    &lt;xbrli:context id="CurrentInstant_SpecialRevenueFund001_Restricted_Cash_And_Cash_Equivalents"&gt;</t>
  </si>
  <si>
    <t xml:space="preserve">    &lt;xbrli:context id="CurrentInstant_SpecialRevenueFund001_Accrued_Interest"&gt;</t>
  </si>
  <si>
    <t xml:space="preserve">    &lt;xbrli:context id="CurrentInstant_SpecialRevenueFund001_Property_Tax_Receivable-2018"&gt;</t>
  </si>
  <si>
    <t xml:space="preserve">    &lt;xbrli:context id="CurrentInstant_SpecialRevenueFund001_Unavailable_Revenue"&gt;</t>
  </si>
  <si>
    <t xml:space="preserve">    &lt;xbrli:context id="CurrentInstant_SpecialRevenueFund001_Property_Taxes_Levied_For_Future_Periods"&gt;</t>
  </si>
  <si>
    <t xml:space="preserve">    &lt;xbrli:context id="CurrentInstant_SpecialRevenueFund001_Nonspendable"&gt;</t>
  </si>
  <si>
    <t xml:space="preserve">    &lt;xbrli:context id="CurrentInstant_SpecialRevenueFund001_Restricted"&gt;</t>
  </si>
  <si>
    <t xml:space="preserve">    &lt;xbrli:context id="CurrentInstant_SpecialRevenueFund001_Committed"&gt;</t>
  </si>
  <si>
    <t xml:space="preserve">    &lt;xbrli:context id="CurrentInstant_SpecialRevenueFund001_Assigned"&gt;</t>
  </si>
  <si>
    <t xml:space="preserve">    &lt;xbrli:context id="CurrentInstant_SpecialRevenueFund001_Unassigned"&gt;</t>
  </si>
  <si>
    <t xml:space="preserve">    &lt;xbrli:context id="CurrentInstant_SpecialRevenueFund002"&gt;</t>
  </si>
  <si>
    <t xml:space="preserve">          &lt;xbrldi:explicitMember dimension="us-cafr:TypeOfGovernmentalFundsAxis"&gt;us-cafr:SpecialRevenueFund002Member&lt;/xbrldi:explicitMember&gt;</t>
  </si>
  <si>
    <t xml:space="preserve">    &lt;xbrli:context id="CurrentInstant_SpecialRevenueFund002_Restricted_Cash_And_Cash_Equivalents"&gt;</t>
  </si>
  <si>
    <t xml:space="preserve">    &lt;xbrli:context id="CurrentInstant_SpecialRevenueFund002_Accrued_Interest"&gt;</t>
  </si>
  <si>
    <t xml:space="preserve">    &lt;xbrli:context id="CurrentInstant_SpecialRevenueFund002_Property_Tax_Receivable-2018"&gt;</t>
  </si>
  <si>
    <t xml:space="preserve">    &lt;xbrli:context id="CurrentInstant_SpecialRevenueFund002_Unavailable_Revenue"&gt;</t>
  </si>
  <si>
    <t xml:space="preserve">    &lt;xbrli:context id="CurrentInstant_SpecialRevenueFund002_Property_Taxes_Levied_For_Future_Periods"&gt;</t>
  </si>
  <si>
    <t xml:space="preserve">    &lt;xbrli:context id="CurrentInstant_SpecialRevenueFund002_Nonspendable"&gt;</t>
  </si>
  <si>
    <t xml:space="preserve">    &lt;xbrli:context id="CurrentInstant_SpecialRevenueFund002_Restricted"&gt;</t>
  </si>
  <si>
    <t xml:space="preserve">    &lt;xbrli:context id="CurrentInstant_SpecialRevenueFund002_Committed"&gt;</t>
  </si>
  <si>
    <t xml:space="preserve">    &lt;xbrli:context id="CurrentInstant_SpecialRevenueFund002_Assigned"&gt;</t>
  </si>
  <si>
    <t xml:space="preserve">    &lt;xbrli:context id="CurrentInstant_SpecialRevenueFund002_Unassigned"&gt;</t>
  </si>
  <si>
    <t xml:space="preserve">    &lt;xbrli:context id="CurrentInstant_AggregateNonMajorFunds"&gt;</t>
  </si>
  <si>
    <t xml:space="preserve">          &lt;xbrldi:explicitMember dimension="us-cafr:TypeOfGovernmentalFundsAxis"&gt;us-cafr:AggregateNonMajorFundsMember&lt;/xbrldi:explicitMember&gt;</t>
  </si>
  <si>
    <t xml:space="preserve">    &lt;xbrli:context id="CurrentInstant_AggregateNonMajorFunds_Restricted_Cash_And_Cash_Equivalents"&gt;</t>
  </si>
  <si>
    <t xml:space="preserve">    &lt;xbrli:context id="CurrentInstant_AggregateNonMajorFunds_Accrued_Interest"&gt;</t>
  </si>
  <si>
    <t xml:space="preserve">    &lt;xbrli:context id="CurrentInstant_AggregateNonMajorFunds_Property_Tax_Receivable-2018"&gt;</t>
  </si>
  <si>
    <t xml:space="preserve">    &lt;xbrli:context id="CurrentInstant_AggregateNonMajorFunds_Unavailable_Revenue"&gt;</t>
  </si>
  <si>
    <t xml:space="preserve">    &lt;xbrli:context id="CurrentInstant_AggregateNonMajorFunds_Property_Taxes_Levied_For_Future_Periods"&gt;</t>
  </si>
  <si>
    <t xml:space="preserve">    &lt;xbrli:context id="CurrentInstant_AggregateNonMajorFunds_Nonspendable"&gt;</t>
  </si>
  <si>
    <t xml:space="preserve">    &lt;xbrli:context id="CurrentInstant_AggregateNonMajorFunds_Restricted"&gt;</t>
  </si>
  <si>
    <t xml:space="preserve">    &lt;xbrli:context id="CurrentInstant_AggregateNonMajorFunds_Committed"&gt;</t>
  </si>
  <si>
    <t xml:space="preserve">    &lt;xbrli:context id="CurrentInstant_AggregateNonMajorFunds_Assigned"&gt;</t>
  </si>
  <si>
    <t xml:space="preserve">    &lt;xbrli:context id="CurrentInstant_AggregateNonMajorFunds_Unassigned"&gt;</t>
  </si>
  <si>
    <t xml:space="preserve">    &lt;xbrli:context id="CurrentInstant_TotalGovernmentalFunds"&gt;</t>
  </si>
  <si>
    <t xml:space="preserve">          &lt;xbrldi:explicitMember dimension="us-cafr:TypeOfGovernmentalFundsAxis"&gt;us-cafr:TotalGovernmentalFundsMember&lt;/xbrldi:explicitMember&gt;</t>
  </si>
  <si>
    <t xml:space="preserve">    &lt;xbrli:context id="CurrentInstant_TotalGovernmentalFunds_Restricted_Cash_And_Cash_Equivalents"&gt;</t>
  </si>
  <si>
    <t xml:space="preserve">    &lt;xbrli:context id="CurrentInstant_TotalGovernmentalFunds_Accrued_Interest"&gt;</t>
  </si>
  <si>
    <t xml:space="preserve">    &lt;xbrli:context id="CurrentInstant_TotalGovernmentalFunds_Property_Tax_Receivable-2018"&gt;</t>
  </si>
  <si>
    <t xml:space="preserve">    &lt;xbrli:context id="CurrentInstant_TotalGovernmentalFunds_Unavailable_Revenue"&gt;</t>
  </si>
  <si>
    <t xml:space="preserve">    &lt;xbrli:context id="CurrentInstant_TotalGovernmentalFunds_Property_Taxes_Levied_For_Future_Periods"&gt;</t>
  </si>
  <si>
    <t xml:space="preserve">    &lt;xbrli:context id="CurrentInstant_TotalGovernmentalFunds_Nonspendable"&gt;</t>
  </si>
  <si>
    <t xml:space="preserve">    &lt;xbrli:context id="CurrentInstant_TotalGovernmentalFunds_Restricted"&gt;</t>
  </si>
  <si>
    <t xml:space="preserve">    &lt;xbrli:context id="CurrentInstant_TotalGovernmentalFunds_Committed"&gt;</t>
  </si>
  <si>
    <t xml:space="preserve">    &lt;xbrli:context id="CurrentInstant_TotalGovernmentalFunds_Assigned"&gt;</t>
  </si>
  <si>
    <t xml:space="preserve">    &lt;xbrli:context id="CurrentInstant_TotalGovernmentalFunds_Unassigned"&gt;</t>
  </si>
  <si>
    <t>&lt;/div&gt;&lt;br&gt;&lt;hr&gt;&lt;br&gt;</t>
  </si>
  <si>
    <t>&lt;td align="right"&gt;General Fund&lt;/td&gt;</t>
  </si>
  <si>
    <t>&lt;td align="right"&gt;County Motor Fuel Tax Fund&lt;/td&gt;</t>
  </si>
  <si>
    <t>&lt;td align="right"&gt;Building Will Fund&lt;/td&gt;</t>
  </si>
  <si>
    <t>&lt;td align="right"&gt;Other Governmental Funds&lt;/td&gt;</t>
  </si>
  <si>
    <t>&lt;td align="right"&gt;Total Governmental Funds&lt;/td&gt;</t>
  </si>
  <si>
    <t>&lt;td align="right"&gt;$&lt;ix:nonFraction name="CashAndCashEquivalentsOthers" contextRef="CurrentInstant_GeneralFund" unitRef="USD"&gt;11,045,325&lt;/ix:nonFraction&gt;&lt;/td&gt;</t>
  </si>
  <si>
    <t>&lt;td align="right"&gt;$&lt;ix:nonFraction name="CashAndCashEquivalentsOthers" contextRef="CurrentInstant_SpecialRevenueFund002" unitRef="USD"&gt;59,585,803&lt;/ix:nonFraction&gt;&lt;/td&gt;</t>
  </si>
  <si>
    <t>&lt;td align="right"&gt;$&lt;ix:nonFraction name="CashAndCashEquivalentsOthers" contextRef="CurrentInstant_AggregateNonMajorFunds" unitRef="USD"&gt;62,500,953&lt;/ix:nonFraction&gt;&lt;/td&gt;</t>
  </si>
  <si>
    <t>&lt;td align="right"&gt;$&lt;ix:nonFraction name="CashAndCashEquivalentsOthers" contextRef="CurrentInstant_TotalGovernmentFunds" unitRef="USD"&gt;143,980,491&lt;/ix:nonFraction&gt;&lt;/td&gt;</t>
  </si>
  <si>
    <t>&lt;td align="right"&gt;&lt;ix:nonFraction name="OtherCurrentInvestments" contextRef="CurrentInstant_GeneralFund" unitRef="USD"&gt;67,910,929&lt;/ix:nonFraction&gt;&lt;/td&gt;</t>
  </si>
  <si>
    <t>&lt;td align="right"&gt;&lt;ix:nonFraction name="OtherCurrentInvestments" contextRef="CurrentInstant_SpecialRevenueFund002" unitRef="USD"&gt;60,418,898&lt;/ix:nonFraction&gt;&lt;/td&gt;</t>
  </si>
  <si>
    <t>&lt;td align="right"&gt;&lt;ix:nonFraction name="OtherCurrentInvestments" contextRef="CurrentInstant_AggregateNonMajorFunds" unitRef="USD"&gt;55,438,288&lt;/ix:nonFraction&gt;&lt;/td&gt;</t>
  </si>
  <si>
    <t>&lt;td align="right"&gt;&lt;ix:nonFraction name="OtherCurrentInvestments" contextRef="CurrentInstant_TotalGovernmentFunds" unitRef="USD"&gt;245,968,116&lt;/ix:nonFraction&gt;&lt;/td&gt;</t>
  </si>
  <si>
    <t>&lt;td align="right"&gt;&lt;ix:nonFraction name="OtherCurrentAssets" contextRef="CurrentInstant_GeneralFund_Restricted_Cash_And_Cash_Equivalents" unitRef="USD"&gt;44,036&lt;/ix:nonFraction&gt;&lt;/td&gt;</t>
  </si>
  <si>
    <t>&lt;td align="right"&gt;&lt;ix:nonFraction name="OtherCurrentAssets" contextRef="CurrentInstant_AggregateNonMajorFunds_Restricted_Cash_And_Cash_Equivalents" unitRef="USD"&gt;514,389&lt;/ix:nonFraction&gt;&lt;/td&gt;</t>
  </si>
  <si>
    <t>&lt;td align="right"&gt;&lt;ix:nonFraction name="OtherCurrentAssets" contextRef="CurrentInstant_TotalGovernmentFunds_Restricted_Cash_And_Cash_Equivalents" unitRef="USD"&gt;558,425&lt;/ix:nonFraction&gt;&lt;/td&gt;</t>
  </si>
  <si>
    <t>&lt;td align="right"&gt;&lt;ix:nonFraction name="OtherCurrentAssets" contextRef="CurrentInstant_GeneralFund_Accrued_Interest" unitRef="USD"&gt;722,702&lt;/ix:nonFraction&gt;&lt;/td&gt;</t>
  </si>
  <si>
    <t>&lt;td align="right"&gt;&lt;ix:nonFraction name="OtherCurrentAssets" contextRef="CurrentInstant_SpecialRevenueFund002_Accrued_Interest" unitRef="USD"&gt;558,090&lt;/ix:nonFraction&gt;&lt;/td&gt;</t>
  </si>
  <si>
    <t>&lt;td align="right"&gt;&lt;ix:nonFraction name="OtherCurrentAssets" contextRef="CurrentInstant_AggregateNonMajorFunds_Accrued_Interest" unitRef="USD"&gt;125,346&lt;/ix:nonFraction&gt;&lt;/td&gt;</t>
  </si>
  <si>
    <t>&lt;td align="right"&gt;&lt;ix:nonFraction name="OtherCurrentAssets" contextRef="CurrentInstant_TotalGovernmentFunds_Accrued_Interest" unitRef="USD"&gt;1,621,833&lt;/ix:nonFraction&gt;&lt;/td&gt;</t>
  </si>
  <si>
    <t>&lt;td align="right"&gt;&lt;ix:nonFraction name="PropertyTaxesReceivable" contextRef="CurrentInstant_GeneralFund" unitRef="USD"&gt;4,558,824&lt;/ix:nonFraction&gt;&lt;/td&gt;</t>
  </si>
  <si>
    <t>&lt;td align="right"&gt;&lt;ix:nonFraction name="PropertyTaxesReceivable" contextRef="CurrentInstant_AggregateNonMajorFunds" unitRef="USD"&gt;263,281&lt;/ix:nonFraction&gt;&lt;/td&gt;</t>
  </si>
  <si>
    <t>&lt;td align="right"&gt;&lt;ix:nonFraction name="PropertyTaxesReceivable" contextRef="CurrentInstant_TotalGovernmentFunds" unitRef="USD"&gt;4,822,105&lt;/ix:nonFraction&gt;&lt;/td&gt;</t>
  </si>
  <si>
    <t>&lt;td align="right"&gt;&lt;ix:nonFraction name="OtherCurrentAssets" contextRef="CurrentInstant_GeneralFund_Property_Tax_Receivable-2018" unitRef="USD"&gt;107,074,890&lt;/ix:nonFraction&gt;&lt;/td&gt;</t>
  </si>
  <si>
    <t>&lt;td align="right"&gt;&lt;ix:nonFraction name="AccountsReceivable" contextRef="CurrentInstant_SpecialRevenueFund001" unitRef="USD"&gt;38,394&lt;/ix:nonFraction&gt;&lt;/td&gt;</t>
  </si>
  <si>
    <t>&lt;td align="right"&gt;&lt;ix:nonFraction name="OtherCurrentAssets" contextRef="CurrentInstant_AggregateNonMajorFunds_Property_Tax_Receivable-2018" unitRef="USD"&gt;18,463,371&lt;/ix:nonFraction&gt;&lt;/td&gt;</t>
  </si>
  <si>
    <t>&lt;td align="right"&gt;&lt;ix:nonFraction name="OtherCurrentAssets" contextRef="CurrentInstant_TotalGovernmentFunds_Property_Tax_Receivable-2018" unitRef="USD"&gt;125,538,261&lt;/ix:nonFraction&gt;&lt;/td&gt;</t>
  </si>
  <si>
    <t>&lt;td align="right"&gt;&lt;ix:nonFraction name="AccountsReceivable" contextRef="CurrentInstant_GeneralFund" unitRef="USD"&gt;3,329,190&lt;/ix:nonFraction&gt;&lt;/td&gt;</t>
  </si>
  <si>
    <t>&lt;td align="right"&gt;&lt;ix:nonFraction name="AccountsReceivable" contextRef="CurrentInstant_SpecialRevenueFund002" unitRef="USD"&gt;1,485&lt;/ix:nonFraction&gt;&lt;/td&gt;</t>
  </si>
  <si>
    <t>&lt;td align="right"&gt;&lt;ix:nonFraction name="AccountsReceivable" contextRef="CurrentInstant_AggregateNonMajorFunds" unitRef="USD"&gt;9,588,290&lt;/ix:nonFraction&gt;&lt;/td&gt;</t>
  </si>
  <si>
    <t>&lt;td align="right"&gt;&lt;ix:nonFraction name="AccountsReceivable" contextRef="CurrentInstant_TotalGovernmentFunds" unitRef="USD"&gt;12,957,359&lt;/ix:nonFraction&gt;&lt;/td&gt;</t>
  </si>
  <si>
    <t>&lt;td align="right"&gt;&lt;ix:nonFraction name="OtherReceivables" contextRef="CurrentInstant_GeneralFund" unitRef="USD"&gt;2,523&lt;/ix:nonFraction&gt;&lt;/td&gt;</t>
  </si>
  <si>
    <t>&lt;td align="right"&gt;&lt;ix:nonFraction name="DueFromOtherFunds" contextRef="CurrentInstant_SpecialRevenueFund001" unitRef="USD"&gt;554,603&lt;/ix:nonFraction&gt;&lt;/td&gt;</t>
  </si>
  <si>
    <t>&lt;td align="right"&gt;&lt;ix:nonFraction name="OtherReceivables" contextRef="CurrentInstant_TotalGovernmentFunds" unitRef="USD"&gt;2,523&lt;/ix:nonFraction&gt;&lt;/td&gt;</t>
  </si>
  <si>
    <t>&lt;td align="right"&gt;&lt;ix:nonFraction name="DueFromOtherFunds" contextRef="CurrentInstant_GeneralFund" unitRef="USD"&gt;754,647&lt;/ix:nonFraction&gt;&lt;/td&gt;</t>
  </si>
  <si>
    <t>&lt;td align="right"&gt;&lt;ix:nonFraction name="DueFromOtherGovernmentEntities" contextRef="CurrentInstant_SpecialRevenueFund001" unitRef="USD"&gt;1,587,644&lt;/ix:nonFraction&gt;&lt;/td&gt;</t>
  </si>
  <si>
    <t>&lt;td align="right"&gt;&lt;ix:nonFraction name="DueFromOtherFunds" contextRef="CurrentInstant_SpecialRevenueFund002" unitRef="USD"&gt;12,428&lt;/ix:nonFraction&gt;&lt;/td&gt;</t>
  </si>
  <si>
    <t>&lt;td align="right"&gt;&lt;ix:nonFraction name="DueFromOtherFunds" contextRef="CurrentInstant_AggregateNonMajorFunds" unitRef="USD"&gt;360,736&lt;/ix:nonFraction&gt;&lt;/td&gt;</t>
  </si>
  <si>
    <t>&lt;td align="right"&gt;&lt;ix:nonFraction name="DueFromOtherFunds" contextRef="CurrentInstant_TotalGovernmentFunds" unitRef="USD"&gt;1,682,414&lt;/ix:nonFraction&gt;&lt;/td&gt;</t>
  </si>
  <si>
    <t>&lt;td align="right"&gt;&lt;ix:nonFraction name="DueFromOtherGovernmentEntities" contextRef="CurrentInstant_GeneralFund" unitRef="USD"&gt;14,238,312&lt;/ix:nonFraction&gt;&lt;/td&gt;</t>
  </si>
  <si>
    <t>&lt;td align="right"&gt;&lt;ix:nonFraction name="InventoriesCurrent" contextRef="CurrentInstant_SpecialRevenueFund001" unitRef="USD"&gt;855,568&lt;/ix:nonFraction&gt;&lt;/td&gt;</t>
  </si>
  <si>
    <t>&lt;td align="right"&gt;&lt;ix:nonFraction name="DueFromOtherGovernmentEntities" contextRef="CurrentInstant_AggregateNonMajorFunds" unitRef="USD"&gt;6,840,134&lt;/ix:nonFraction&gt;&lt;/td&gt;</t>
  </si>
  <si>
    <t>&lt;td align="right"&gt;&lt;ix:nonFraction name="DueFromOtherGovernmentEntities" contextRef="CurrentInstant_TotalGovernmentFunds" unitRef="USD"&gt;22,666,090&lt;/ix:nonFraction&gt;&lt;/td&gt;</t>
  </si>
  <si>
    <t>&lt;td align="right"&gt;&lt;ix:nonFraction name="InventoriesCurrent" contextRef="CurrentInstant_GeneralFund" unitRef="USD"&gt;-&lt;/ix:nonFraction&gt;&lt;/td&gt;</t>
  </si>
  <si>
    <t>&lt;td align="right"&gt;&lt;ix:nonFraction name="InventoriesCurrent" contextRef="CurrentInstant_TotalGovernmentFunds" unitRef="USD"&gt;855,568&lt;/ix:nonFraction&gt;&lt;/td&gt;</t>
  </si>
  <si>
    <t>&lt;td align="right"&gt;&lt;u&gt;&lt;ix:nonFraction name="PrepaidExpenses" contextRef="CurrentInstant_GeneralFund" unitRef="USD"&gt;7,921&lt;/ix:nonFraction&gt;&lt;/u&gt;&lt;/td&gt;</t>
  </si>
  <si>
    <t>&lt;td align="right"&gt;&lt;u&gt;&lt;ix:nonFraction name="PrepaidExpenses" contextRef="CurrentInstant_AggregateNonMajorFunds" unitRef="USD"&gt;853,910&lt;/ix:nonFraction&gt;&lt;/u&gt;&lt;/td&gt;</t>
  </si>
  <si>
    <t>&lt;td align="right"&gt;&lt;u&gt;&lt;ix:nonFraction name="PrepaidExpenses" contextRef="CurrentInstant_TotalGovernmentFunds" unitRef="USD"&gt;861,831&lt;/ix:nonFraction&gt;&lt;/u&gt;&lt;/td&gt;</t>
  </si>
  <si>
    <t>&lt;td align="right"&gt;&lt;u&gt;$&lt;ix:nonFraction name="Assets" contextRef="CurrentInstant_GeneralFund" unitRef="USD"&gt;209,689,299&lt;/ix:nonFraction&gt;&lt;/u&gt;&lt;/td&gt;</t>
  </si>
  <si>
    <t>&lt;td align="right"&gt;&lt;u&gt;$&lt;ix:nonFraction name="Assets" contextRef="CurrentInstant_SpecialRevenueFund002" unitRef="USD"&gt;120,576,704&lt;/ix:nonFraction&gt;&lt;/u&gt;&lt;/td&gt;</t>
  </si>
  <si>
    <t>&lt;td align="right"&gt;&lt;u&gt;$&lt;ix:nonFraction name="Assets" contextRef="CurrentInstant_AggregateNonMajorFunds" unitRef="USD"&gt;154,948,698&lt;/ix:nonFraction&gt;&lt;/u&gt;&lt;/td&gt;</t>
  </si>
  <si>
    <t>&lt;td align="right"&gt;&lt;u&gt;$&lt;ix:nonFraction name="Assets" contextRef="CurrentInstant_TotalGovernmentFunds" unitRef="USD"&gt;561,515,016&lt;/ix:nonFraction&gt;&lt;/u&gt;&lt;/td&gt;</t>
  </si>
  <si>
    <t>&lt;td align="right"&gt;$&lt;ix:nonFraction name="AccountsPayable" contextRef="CurrentInstant_GeneralFund" unitRef="USD"&gt;3,805,918&lt;/ix:nonFraction&gt;&lt;/td&gt;</t>
  </si>
  <si>
    <t>&lt;td align="right"&gt;$&lt;ix:nonFraction name="AccountsPayable" contextRef="CurrentInstant_SpecialRevenueFund002" unitRef="USD"&gt;14,904,267&lt;/ix:nonFraction&gt;&lt;/td&gt;</t>
  </si>
  <si>
    <t>&lt;td align="right"&gt;$&lt;ix:nonFraction name="AccountsPayable" contextRef="CurrentInstant_AggregateNonMajorFunds" unitRef="USD"&gt;13,976,420&lt;/ix:nonFraction&gt;&lt;/td&gt;</t>
  </si>
  <si>
    <t>&lt;td align="right"&gt;$&lt;ix:nonFraction name="AccountsPayable" contextRef="CurrentInstant_TotalGovernmentFunds" unitRef="USD"&gt;35,077,501&lt;/ix:nonFraction&gt;&lt;/td&gt;</t>
  </si>
  <si>
    <t>&lt;td align="right"&gt;&lt;ix:nonFraction name="RetainagePayable" contextRef="CurrentInstant_SpecialRevenueFund002" unitRef="USD"&gt;4,058,643&lt;/ix:nonFraction&gt;&lt;/td&gt;</t>
  </si>
  <si>
    <t>&lt;td align="right"&gt;&lt;ix:nonFraction name="RetainagePayable" contextRef="CurrentInstant_AggregateNonMajorFunds" unitRef="USD"&gt;80,596&lt;/ix:nonFraction&gt;&lt;/td&gt;</t>
  </si>
  <si>
    <t>&lt;td align="right"&gt;&lt;ix:nonFraction name="RetainagePayable" contextRef="CurrentInstant_TotalGovernmentFunds" unitRef="USD"&gt;4,201,517&lt;/ix:nonFraction&gt;&lt;/td&gt;</t>
  </si>
  <si>
    <t>&lt;td align="right"&gt;&lt;ix:nonFraction name="AccruedWagesAndRelatedLiabilitiesPayable" contextRef="CurrentInstant_GeneralFund" unitRef="USD"&gt;4,481,790&lt;/ix:nonFraction&gt;&lt;/td&gt;</t>
  </si>
  <si>
    <t>&lt;td align="right"&gt;&lt;ix:nonFraction name="AccruedWagesAndRelatedLiabilitiesPayable" contextRef="CurrentInstant_AggregateNonMajorFunds" unitRef="USD"&gt;1,131,928&lt;/ix:nonFraction&gt;&lt;/td&gt;</t>
  </si>
  <si>
    <t>&lt;td align="right"&gt;&lt;ix:nonFraction name="AccruedWagesAndRelatedLiabilitiesPayable" contextRef="CurrentInstant_TotalGovernmentFunds" unitRef="USD"&gt;5,613,718&lt;/ix:nonFraction&gt;&lt;/td&gt;</t>
  </si>
  <si>
    <t>&lt;td align="right"&gt;&lt;ix:nonFraction name="OtherCurrentLiabilities" contextRef="CurrentInstant_GeneralFund" unitRef="USD"&gt;565,650&lt;/ix:nonFraction&gt;&lt;/td&gt;</t>
  </si>
  <si>
    <t>&lt;td align="right"&gt;&lt;ix:nonFraction name="OtherCurrentLiabilities" contextRef="CurrentInstant_AggregateNonMajorFunds" unitRef="USD"&gt;97,282&lt;/ix:nonFraction&gt;&lt;/td&gt;</t>
  </si>
  <si>
    <t>&lt;td align="right"&gt;&lt;ix:nonFraction name="OtherCurrentLiabilities" contextRef="CurrentInstant_TotalGovernmentFunds" unitRef="USD"&gt;662,932&lt;/ix:nonFraction&gt;&lt;/td&gt;</t>
  </si>
  <si>
    <t>&lt;td align="right"&gt;&lt;ix:nonFraction name="UnearnedRevenue" contextRef="CurrentInstant_GeneralFund" unitRef="USD"&gt;99,441&lt;/ix:nonFraction&gt;&lt;/td&gt;</t>
  </si>
  <si>
    <t>&lt;td align="right"&gt;&lt;ix:nonFraction name="" contextRef="CurrentInstant_SpecialRevenueFund001" unitRef="USD"&gt;64,080&lt;/ix:nonFraction&gt;&lt;/td&gt;</t>
  </si>
  <si>
    <t>&lt;td align="right"&gt;&lt;ix:nonFraction name="UnearnedRevenue" contextRef="CurrentInstant_TotalGovernmentFunds" unitRef="USD"&gt;99,441&lt;/ix:nonFraction&gt;&lt;/td&gt;</t>
  </si>
  <si>
    <t>&lt;td align="right"&gt;&lt;ix:nonFraction name="" contextRef="CurrentInstant_GeneralFund" unitRef="USD"&gt;106,763&lt;/ix:nonFraction&gt;&lt;/td&gt;</t>
  </si>
  <si>
    <t>&lt;td align="right"&gt;&lt;ix:nonFraction name="" contextRef="CurrentInstant_AggregateNonMajorFunds" unitRef="USD"&gt;1,511,571&lt;/ix:nonFraction&gt;&lt;/td&gt;</t>
  </si>
  <si>
    <t>&lt;td align="right"&gt;&lt;ix:nonFraction name="" contextRef="CurrentInstant_TotalGovernmentFunds" unitRef="USD"&gt;1,682,414&lt;/ix:nonFraction&gt;&lt;/td&gt;</t>
  </si>
  <si>
    <t>&lt;td align="right"&gt;&lt;u&gt;&lt;ix:nonFraction name="Liabilities" contextRef="CurrentInstant_GeneralFund" unitRef="USD"&gt;9,059,562&lt;/ix:nonFraction&gt;&lt;/u&gt;&lt;/td&gt;</t>
  </si>
  <si>
    <t>&lt;td align="right"&gt;&lt;u&gt;&lt;ix:nonFraction name="Liabilities" contextRef="CurrentInstant_SpecialRevenueFund002" unitRef="USD"&gt;18,962,910&lt;/ix:nonFraction&gt;&lt;/u&gt;&lt;/td&gt;</t>
  </si>
  <si>
    <t>&lt;td align="right"&gt;&lt;u&gt;&lt;ix:nonFraction name="Liabilities" contextRef="CurrentInstant_AggregateNonMajorFunds" unitRef="USD"&gt;16,797,797&lt;/ix:nonFraction&gt;&lt;/u&gt;&lt;/td&gt;</t>
  </si>
  <si>
    <t>&lt;td align="right"&gt;&lt;u&gt;&lt;ix:nonFraction name="Liabilities" contextRef="CurrentInstant_TotalGovernmentFunds" unitRef="USD"&gt;47,337,523&lt;/ix:nonFraction&gt;&lt;/u&gt;&lt;/td&gt;</t>
  </si>
  <si>
    <t>&lt;td align="right"&gt;$&lt;ix:nonFraction name="DeferredInflowsOfResources" contextRef="CurrentInstant_GeneralFund_Unavailable_Revenue" unitRef="USD"&gt;6,032,169&lt;/ix:nonFraction&gt;&lt;/td&gt;</t>
  </si>
  <si>
    <t>&lt;td align="right"&gt;$&lt;ix:nonFraction name="DeferredInflowsOfResources" contextRef="CurrentInstant_SpecialRevenueFund002_Unavailable_Revenue" unitRef="USD"&gt;257,460&lt;/ix:nonFraction&gt;&lt;/td&gt;</t>
  </si>
  <si>
    <t>&lt;td align="right"&gt;$&lt;ix:nonFraction name="DeferredInflowsOfResources" contextRef="CurrentInstant_AggregateNonMajorFunds_Unavailable_Revenue" unitRef="USD"&gt;5,366,455&lt;/ix:nonFraction&gt;&lt;/td&gt;</t>
  </si>
  <si>
    <t>&lt;td align="right"&gt;$&lt;ix:nonFraction name="DeferredInflowsOfResources" contextRef="CurrentInstant_TotalGovernmentFunds_Unavailable_Revenue" unitRef="USD"&gt;11,695,680&lt;/ix:nonFraction&gt;&lt;/td&gt;</t>
  </si>
  <si>
    <t>&lt;td align="right"&gt;&lt;ix:nonFraction name="DeferredInflowsOfResources" contextRef="CurrentInstant_GeneralFund_Property_Taxes_Levied_For_Future_Periods" unitRef="USD"&gt;107,074,890&lt;/ix:nonFraction&gt;&lt;/td&gt;</t>
  </si>
  <si>
    <t>&lt;td align="right"&gt;&lt;ix:nonFraction name="DeferredInflowsOfResources" contextRef="CurrentInstant_SpecialRevenueFund001" unitRef="USD"&gt;39,596&lt;/ix:nonFraction&gt;&lt;/td&gt;</t>
  </si>
  <si>
    <t>&lt;td align="right"&gt;&lt;ix:nonFraction name="DeferredInflowsOfResources" contextRef="CurrentInstant_AggregateNonMajorFunds_Property_Taxes_Levied_For_Future_Periods" unitRef="USD"&gt;18,463,371&lt;/ix:nonFraction&gt;&lt;/td&gt;</t>
  </si>
  <si>
    <t>&lt;td align="right"&gt;&lt;ix:nonFraction name="DeferredInflowsOfResources" contextRef="CurrentInstant_TotalGovernmentFunds_Property_Taxes_Levied_For_Future_Periods" unitRef="USD"&gt;125,538,261&lt;/ix:nonFraction&gt;&lt;/td&gt;</t>
  </si>
  <si>
    <t>&lt;td align="right"&gt;&lt;ix:nonFraction name="DeferredInflowsOfResources" contextRef="CurrentInstant_GeneralFund" unitRef="USD"&gt;113,107,059&lt;/ix:nonFraction&gt;&lt;/td&gt;</t>
  </si>
  <si>
    <t>&lt;td align="right"&gt;&lt;ix:nonFraction name="DeferredInflowsOfResources" contextRef="CurrentInstant_SpecialRevenueFund002" unitRef="USD"&gt;257,460&lt;/ix:nonFraction&gt;&lt;/td&gt;</t>
  </si>
  <si>
    <t>&lt;td align="right"&gt;&lt;ix:nonFraction name="DeferredInflowsOfResources" contextRef="CurrentInstant_AggregateNonMajorFunds" unitRef="USD"&gt;23,829,826&lt;/ix:nonFraction&gt;&lt;/td&gt;</t>
  </si>
  <si>
    <t>&lt;td align="right"&gt;&lt;ix:nonFraction name="DeferredInflowsOfResources" contextRef="CurrentInstant_TotalGovernmentFunds" unitRef="USD"&gt;137,233,941&lt;/ix:nonFraction&gt;&lt;/td&gt;</t>
  </si>
  <si>
    <t>&lt;td align="right"&gt;&lt;u&gt;$&lt;ix:nonFraction name="LiabilitiesAndDeferredInflowsOfResources" contextRef="CurrentInstant_GeneralFund" unitRef="USD"&gt;209,689,299&lt;/ix:nonFraction&gt;&lt;/u&gt;&lt;/td&gt;</t>
  </si>
  <si>
    <t>&lt;td align="right"&gt;&lt;u&gt;$&lt;ix:nonFraction name="LiabilitiesAndDeferredInflowsOfResources" contextRef="CurrentInstant_SpecialRevenueFund002" unitRef="USD"&gt;120,576,704&lt;/ix:nonFraction&gt;&lt;/u&gt;&lt;/td&gt;</t>
  </si>
  <si>
    <t>&lt;td align="right"&gt;&lt;u&gt;$&lt;ix:nonFraction name="LiabilitiesAndDeferredInflowsOfResources" contextRef="CurrentInstant_AggregateNonMajorFunds" unitRef="USD"&gt;154,948,698&lt;/ix:nonFraction&gt;&lt;/u&gt;&lt;/td&gt;</t>
  </si>
  <si>
    <t>&lt;td align="right"&gt;&lt;u&gt;$&lt;ix:nonFraction name="LiabilitiesAndDeferredInflowsOfResources" contextRef="CurrentInstant_TotalGovernmentFunds" unitRef="USD"&gt;561,515,016&lt;/ix:nonFraction&gt;&lt;/u&gt;&lt;/td&gt;</t>
  </si>
  <si>
    <t>&lt;table border="1"&gt;</t>
  </si>
  <si>
    <t>&lt;td align="right"&gt;$&lt;ix:nonFraction name="CashAndCashEquivalentsOthers" contextRef="CurrentInstant_SpecialRevenueFund001" unitRef="USD"&gt;10,848,410&lt;/ix:nonFraction&gt;&lt;/td&gt;</t>
  </si>
  <si>
    <t>&lt;td align="right"&gt;&lt;ix:nonFraction name="OtherCurrentInvestments" contextRef="CurrentInstant_SpecialRevenueFund001" unitRef="USD"&gt;62,200,001&lt;/ix:nonFraction&gt;&lt;/td&gt;</t>
  </si>
  <si>
    <t>&lt;td align="right"&gt;&lt;ix:nonFraction name="OtherCurrentAssets" contextRef="CurrentInstant_SpecialRevenueFund001_Restricted_Cash_And_Cash_Equivalents" unitRef="USD"&gt;0&lt;/ix:nonFraction&gt;&lt;/td&gt;</t>
  </si>
  <si>
    <t>&lt;td align="right"&gt;&lt;ix:nonFraction name="OtherCurrentAssets" contextRef="CurrentInstant_SpecialRevenueFund002_Restricted_Cash_And_Cash_Equivalents" unitRef="USD"&gt;0&lt;/ix:nonFraction&gt;&lt;/td&gt;</t>
  </si>
  <si>
    <t>&lt;td align="right"&gt;&lt;ix:nonFraction name="OtherCurrentAssets" contextRef="CurrentInstant_SpecialRevenueFund001_Accrued_Interest" unitRef="USD"&gt;215,695&lt;/ix:nonFraction&gt;&lt;/td&gt;</t>
  </si>
  <si>
    <t>&lt;td align="right"&gt;&lt;ix:nonFraction name="PropertyTaxesReceivable" contextRef="CurrentInstant_SpecialRevenueFund001" unitRef="USD"&gt;0&lt;/ix:nonFraction&gt;&lt;/td&gt;</t>
  </si>
  <si>
    <t>&lt;td align="right"&gt;&lt;ix:nonFraction name="PropertyTaxesReceivable" contextRef="CurrentInstant_SpecialRevenueFund002" unitRef="USD"&gt;0&lt;/ix:nonFraction&gt;&lt;/td&gt;</t>
  </si>
  <si>
    <t>&lt;td align="right"&gt;&lt;ix:nonFraction name="OtherCurrentAssets" contextRef="CurrentInstant_SpecialRevenueFund001_Property_Tax_Receivable-2018" unitRef="USD"&gt;0&lt;/ix:nonFraction&gt;&lt;/td&gt;</t>
  </si>
  <si>
    <t>&lt;td align="right"&gt;&lt;ix:nonFraction name="OtherCurrentAssets" contextRef="CurrentInstant_SpecialRevenueFund002_Property_Tax_Receivable-2018" unitRef="USD"&gt;0&lt;/ix:nonFraction&gt;&lt;/td&gt;</t>
  </si>
  <si>
    <t>&lt;td align="right"&gt;&lt;ix:nonFraction name="OtherReceivables" contextRef="CurrentInstant_SpecialRevenueFund001" unitRef="USD"&gt;0&lt;/ix:nonFraction&gt;&lt;/td&gt;</t>
  </si>
  <si>
    <t>&lt;td align="right"&gt;&lt;ix:nonFraction name="OtherReceivables" contextRef="CurrentInstant_SpecialRevenueFund002" unitRef="USD"&gt;0&lt;/ix:nonFraction&gt;&lt;/td&gt;</t>
  </si>
  <si>
    <t>&lt;td align="right"&gt;&lt;ix:nonFraction name="OtherReceivables" contextRef="CurrentInstant_AggregateNonMajorFunds" unitRef="USD"&gt;0&lt;/ix:nonFraction&gt;&lt;/td&gt;</t>
  </si>
  <si>
    <t>&lt;td align="right"&gt;&lt;ix:nonFraction name="DueFromOtherGovernmentEntities" contextRef="CurrentInstant_SpecialRevenueFund002" unitRef="USD"&gt;0&lt;/ix:nonFraction&gt;&lt;/td&gt;</t>
  </si>
  <si>
    <t>&lt;td align="right"&gt;&lt;ix:nonFraction name="InventoriesCurrent" contextRef="CurrentInstant_SpecialRevenueFund002" unitRef="USD"&gt;0&lt;/ix:nonFraction&gt;&lt;/td&gt;</t>
  </si>
  <si>
    <t>&lt;td align="right"&gt;&lt;ix:nonFraction name="InventoriesCurrent" contextRef="CurrentInstant_AggregateNonMajorFunds" unitRef="USD"&gt;0&lt;/ix:nonFraction&gt;&lt;/td&gt;</t>
  </si>
  <si>
    <t>&lt;td align="right"&gt;&lt;u&gt;&lt;ix:nonFraction name="PrepaidExpenses" contextRef="CurrentInstant_SpecialRevenueFund001" unitRef="USD"&gt;0&lt;/ix:nonFraction&gt;&lt;/u&gt;&lt;/td&gt;</t>
  </si>
  <si>
    <t>&lt;td align="right"&gt;&lt;u&gt;&lt;ix:nonFraction name="PrepaidExpenses" contextRef="CurrentInstant_SpecialRevenueFund002" unitRef="USD"&gt;0&lt;/ix:nonFraction&gt;&lt;/u&gt;&lt;/td&gt;</t>
  </si>
  <si>
    <t>&lt;td align="right"&gt;&lt;u&gt;$&lt;ix:nonFraction name="Assets" contextRef="CurrentInstant_SpecialRevenueFund001" unitRef="USD"&gt;76,300,315&lt;/ix:nonFraction&gt;&lt;/u&gt;&lt;/td&gt;</t>
  </si>
  <si>
    <t>&lt;td align="right"&gt;$&lt;ix:nonFraction name="AccountsPayable" contextRef="CurrentInstant_SpecialRevenueFund001" unitRef="USD"&gt;2,390,896&lt;/ix:nonFraction&gt;&lt;/td&gt;</t>
  </si>
  <si>
    <t>&lt;td align="right"&gt;&lt;ix:nonFraction name="RetainagePayable" contextRef="CurrentInstant_GeneralFund" unitRef="USD"&gt;0&lt;/ix:nonFraction&gt;&lt;/td&gt;</t>
  </si>
  <si>
    <t>&lt;td align="right"&gt;&lt;ix:nonFraction name="RetainagePayable" contextRef="CurrentInstant_SpecialRevenueFund001" unitRef="USD"&gt;62,278&lt;/ix:nonFraction&gt;&lt;/td&gt;</t>
  </si>
  <si>
    <t>&lt;td align="right"&gt;&lt;ix:nonFraction name="AccruedWagesAndRelatedLiabilitiesPayable" contextRef="CurrentInstant_SpecialRevenueFund001" unitRef="USD"&gt;0&lt;/ix:nonFraction&gt;&lt;/td&gt;</t>
  </si>
  <si>
    <t>&lt;td align="right"&gt;&lt;ix:nonFraction name="AccruedWagesAndRelatedLiabilitiesPayable" contextRef="CurrentInstant_SpecialRevenueFund002" unitRef="USD"&gt;0&lt;/ix:nonFraction&gt;&lt;/td&gt;</t>
  </si>
  <si>
    <t>&lt;td align="right"&gt;&lt;ix:nonFraction name="OtherCurrentLiabilities" contextRef="CurrentInstant_SpecialRevenueFund001" unitRef="USD"&gt;0&lt;/ix:nonFraction&gt;&lt;/td&gt;</t>
  </si>
  <si>
    <t>&lt;td align="right"&gt;&lt;ix:nonFraction name="OtherCurrentLiabilities" contextRef="CurrentInstant_SpecialRevenueFund002" unitRef="USD"&gt;0&lt;/ix:nonFraction&gt;&lt;/td&gt;</t>
  </si>
  <si>
    <t>&lt;td align="right"&gt;&lt;ix:nonFraction name="UnearnedRevenue" contextRef="CurrentInstant_SpecialRevenueFund001" unitRef="USD"&gt;0&lt;/ix:nonFraction&gt;&lt;/td&gt;</t>
  </si>
  <si>
    <t>&lt;td align="right"&gt;&lt;ix:nonFraction name="UnearnedRevenue" contextRef="CurrentInstant_SpecialRevenueFund002" unitRef="USD"&gt;0&lt;/ix:nonFraction&gt;&lt;/td&gt;</t>
  </si>
  <si>
    <t>&lt;td align="right"&gt;&lt;ix:nonFraction name="UnearnedRevenue" contextRef="CurrentInstant_AggregateNonMajorFunds" unitRef="USD"&gt;0&lt;/ix:nonFraction&gt;&lt;/td&gt;</t>
  </si>
  <si>
    <t>&lt;td align="right"&gt;&lt;ix:nonFraction name="" contextRef="CurrentInstant_SpecialRevenueFund002" unitRef="USD"&gt;0&lt;/ix:nonFraction&gt;&lt;/td&gt;</t>
  </si>
  <si>
    <t>&lt;td align="right"&gt;&lt;u&gt;&lt;ix:nonFraction name="Liabilities" contextRef="CurrentInstant_SpecialRevenueFund001" unitRef="USD"&gt;2,517,254&lt;/ix:nonFraction&gt;&lt;/u&gt;&lt;/td&gt;</t>
  </si>
  <si>
    <t>&lt;td align="right"&gt;$&lt;ix:nonFraction name="DeferredInflowsOfResources" contextRef="CurrentInstant_SpecialRevenueFund001_Unavailable_Revenue" unitRef="USD"&gt;39,596&lt;/ix:nonFraction&gt;&lt;/td&gt;</t>
  </si>
  <si>
    <t>&lt;td align="right"&gt;&lt;ix:nonFraction name="DeferredInflowsOfResources" contextRef="CurrentInstant_SpecialRevenueFund001_Property_Taxes_Levied_For_Future_Periods" unitRef="USD"&gt;0&lt;/ix:nonFraction&gt;&lt;/td&gt;</t>
  </si>
  <si>
    <t>&lt;td align="right"&gt;&lt;ix:nonFraction name="DeferredInflowsOfResources" contextRef="CurrentInstant_SpecialRevenueFund002_Property_Taxes_Levied_For_Future_Periods" unitRef="USD"&gt;0&lt;/ix:nonFraction&gt;&lt;/td&gt;</t>
  </si>
  <si>
    <t>&lt;td align="right"&gt;&lt;u&gt;$&lt;ix:nonFraction name="LiabilitiesAndDeferredInflowsOfResources" contextRef="CurrentInstant_SpecialRevenueFund001" unitRef="USD"&gt;76,300,315&lt;/ix:nonFraction&gt;&lt;/u&gt;&lt;/td&gt;</t>
  </si>
  <si>
    <t>&lt;b&gt;STATEMENT 3&lt;/b&gt;</t>
  </si>
  <si>
    <t>&lt;td align="right"&gt;&lt;b&gt;STATEMENT 3&lt;/b&gt;&lt;/td&gt;</t>
  </si>
  <si>
    <t xml:space="preserve">          &lt;xbrldi:explicitMember dimension="us-cafr:TypeOfRestrictionAxis"&gt;us-cafr:NonspendableMember&lt;/xbrldi:explicitMember&gt;</t>
  </si>
  <si>
    <t xml:space="preserve">          &lt;xbrldi:explicitMember dimension="us-cafr:TypeOfRestrictionAxis"&gt;us-cafr:CommittedMember&lt;/xbrldi:explicitMember&gt;</t>
  </si>
  <si>
    <t xml:space="preserve">          &lt;xbrldi:explicitMember dimension="us-cafr:TypeOfRestrictionAxis"&gt;us-cafr:AssignedMember&lt;/xbrldi:explicitMember&gt;</t>
  </si>
  <si>
    <t xml:space="preserve">          &lt;xbrldi:explicitMember dimension="us-cafr:TypeOfRestrictionAxis"&gt;us-cafr:UnassignedMember&lt;/xbrldi:explicitMember&gt;</t>
  </si>
  <si>
    <t>&lt;td align="right"&gt;&lt;ix:nonFraction name="FundBalances" contextRef="CurrentInstant_GeneralFund_Nonspendable" unitRef="USD"&gt;7,921&lt;/ix:nonFraction&gt;&lt;/td&gt;</t>
  </si>
  <si>
    <t>&lt;td align="right"&gt;&lt;ix:nonFraction name="FundBalances" contextRef="CurrentInstant_SpecialRevenueFund001_Nonspendable" unitRef="USD"&gt;855,568&lt;/ix:nonFraction&gt;&lt;/td&gt;</t>
  </si>
  <si>
    <t>&lt;td align="right"&gt;&lt;ix:nonFraction name="FundBalances" contextRef="CurrentInstant_SpecialRevenueFund002_Nonspendable" unitRef="USD"&gt;0&lt;/ix:nonFraction&gt;&lt;/td&gt;</t>
  </si>
  <si>
    <t>&lt;td align="right"&gt;&lt;ix:nonFraction name="FundBalances" contextRef="CurrentInstant_AggregateNonMajorFunds_Nonspendable" unitRef="USD"&gt;853,910&lt;/ix:nonFraction&gt;&lt;/td&gt;</t>
  </si>
  <si>
    <t>&lt;td align="right"&gt;&lt;ix:nonFraction name="FundBalances" contextRef="CurrentInstant_TotalGovernmentFunds_Nonspendable" unitRef="USD"&gt;1,717,399&lt;/ix:nonFraction&gt;&lt;/td&gt;</t>
  </si>
  <si>
    <t>&lt;td align="right"&gt;&lt;ix:nonFraction name="FundBalances" contextRef="CurrentInstant_GeneralFund_Restricted" unitRef="USD"&gt;22,628,195&lt;/ix:nonFraction&gt;&lt;/td&gt;</t>
  </si>
  <si>
    <t>&lt;td align="right"&gt;&lt;ix:nonFraction name="FundBalances" contextRef="CurrentInstant_SpecialRevenueFund001_Restricted" unitRef="USD"&gt;38,303,723&lt;/ix:nonFraction&gt;&lt;/td&gt;</t>
  </si>
  <si>
    <t>&lt;td align="right"&gt;&lt;ix:nonFraction name="FundBalances" contextRef="CurrentInstant_SpecialRevenueFund002_Restricted" unitRef="USD"&gt;97,313,749&lt;/ix:nonFraction&gt;&lt;/td&gt;</t>
  </si>
  <si>
    <t>&lt;td align="right"&gt;&lt;ix:nonFraction name="FundBalances" contextRef="CurrentInstant_AggregateNonMajorFunds_Restricted" unitRef="USD"&gt;48,740,338&lt;/ix:nonFraction&gt;&lt;/td&gt;</t>
  </si>
  <si>
    <t>&lt;td align="right"&gt;&lt;ix:nonFraction name="FundBalances" contextRef="CurrentInstant_TotalGovernmentFunds_Restricted" unitRef="USD"&gt;206,986,005&lt;/ix:nonFraction&gt;&lt;/td&gt;</t>
  </si>
  <si>
    <t>&lt;td align="right"&gt;&lt;ix:nonFraction name="FundBalances" contextRef="CurrentInstant_GeneralFund_Committed" unitRef="USD"&gt;8,528,917&lt;/ix:nonFraction&gt;&lt;/td&gt;</t>
  </si>
  <si>
    <t>&lt;td align="right"&gt;&lt;ix:nonFraction name="FundBalances" contextRef="CurrentInstant_SpecialRevenueFund001_Committed" unitRef="USD"&gt;18,679,696&lt;/ix:nonFraction&gt;&lt;/td&gt;</t>
  </si>
  <si>
    <t>&lt;td align="right"&gt;&lt;ix:nonFraction name="FundBalances" contextRef="CurrentInstant_SpecialRevenueFund002_Committed" unitRef="USD"&gt;1,195&lt;/ix:nonFraction&gt;&lt;/td&gt;</t>
  </si>
  <si>
    <t>&lt;td align="right"&gt;&lt;ix:nonFraction name="FundBalances" contextRef="CurrentInstant_AggregateNonMajorFunds_Committed" unitRef="USD"&gt;49,908,604&lt;/ix:nonFraction&gt;&lt;/td&gt;</t>
  </si>
  <si>
    <t>&lt;td align="right"&gt;&lt;ix:nonFraction name="FundBalances" contextRef="CurrentInstant_TotalGovernmentFunds_Committed" unitRef="USD"&gt;77,118,412&lt;/ix:nonFraction&gt;&lt;/td&gt;</t>
  </si>
  <si>
    <t>&lt;td align="right"&gt;&lt;ix:nonFraction name="FundBalances" contextRef="CurrentInstant_GeneralFund_Assigned" unitRef="USD"&gt;0&lt;/ix:nonFraction&gt;&lt;/td&gt;</t>
  </si>
  <si>
    <t>&lt;td align="right"&gt;&lt;ix:nonFraction name="FundBalances" contextRef="CurrentInstant_SpecialRevenueFund001_Assigned" unitRef="USD"&gt;15,904,478&lt;/ix:nonFraction&gt;&lt;/td&gt;</t>
  </si>
  <si>
    <t>&lt;td align="right"&gt;&lt;ix:nonFraction name="FundBalances" contextRef="CurrentInstant_SpecialRevenueFund002_Assigned" unitRef="USD"&gt;4,041,390&lt;/ix:nonFraction&gt;&lt;/td&gt;</t>
  </si>
  <si>
    <t>&lt;td align="right"&gt;&lt;ix:nonFraction name="FundBalances" contextRef="CurrentInstant_AggregateNonMajorFunds_Assigned" unitRef="USD"&gt;15,145,128&lt;/ix:nonFraction&gt;&lt;/td&gt;</t>
  </si>
  <si>
    <t>&lt;td align="right"&gt;&lt;ix:nonFraction name="FundBalances" contextRef="CurrentInstant_TotalGovernmentFunds_Assigned" unitRef="USD"&gt;35,090,996&lt;/ix:nonFraction&gt;&lt;/td&gt;</t>
  </si>
  <si>
    <t>&lt;td align="right"&gt;&lt;ix:nonFraction name="FundBalances" contextRef="CurrentInstant_GeneralFund_Unassigned" unitRef="USD"&gt;56,357,645&lt;/ix:nonFraction&gt;&lt;/td&gt;</t>
  </si>
  <si>
    <t>&lt;td align="right"&gt;&lt;ix:nonFraction name="FundBalances" contextRef="CurrentInstant_SpecialRevenueFund001_Unassigned" unitRef="USD"&gt;0&lt;/ix:nonFraction&gt;&lt;/td&gt;</t>
  </si>
  <si>
    <t>&lt;td align="right"&gt;&lt;ix:nonFraction name="FundBalances" contextRef="CurrentInstant_SpecialRevenueFund002_Unassigned" unitRef="USD"&gt;0&lt;/ix:nonFraction&gt;&lt;/td&gt;</t>
  </si>
  <si>
    <t>&lt;td align="right"&gt;(&lt;ix:nonFraction name="FundBalances" contextRef="CurrentInstant_AggregateNonMajorFunds_Unassigned" unitRef="USD" sign="-"&gt;326,905&lt;/ix:nonFraction&gt;)&lt;/td&gt;</t>
  </si>
  <si>
    <t>&lt;td align="right"&gt;&lt;ix:nonFraction name="FundBalances" contextRef="CurrentInstant_TotalGovernmentFunds_Unassigned" unitRef="USD"&gt;56,030,740&lt;/ix:nonFraction&gt;&lt;/td&gt;</t>
  </si>
  <si>
    <t>&lt;td align="right"&gt;&lt;u&gt;$&lt;ix:nonFraction name="FundBalances" contextRef="CurrentInstant_GeneralFund" unitRef="USD"&gt;87,522,678&lt;/ix:nonFraction&gt;&lt;/u&gt;&lt;/td&gt;</t>
  </si>
  <si>
    <t>&lt;td align="right"&gt;&lt;u&gt;$&lt;ix:nonFraction name="FundBalances" contextRef="CurrentInstant_SpecialRevenueFund001" unitRef="USD"&gt;73,743,465&lt;/ix:nonFraction&gt;&lt;/u&gt;&lt;/td&gt;</t>
  </si>
  <si>
    <t>&lt;td align="right"&gt;&lt;u&gt;$&lt;ix:nonFraction name="FundBalances" contextRef="CurrentInstant_SpecialRevenueFund002" unitRef="USD"&gt;101,356,334&lt;/ix:nonFraction&gt;&lt;/u&gt;&lt;/td&gt;</t>
  </si>
  <si>
    <t>&lt;td align="right"&gt;&lt;u&gt;$&lt;ix:nonFraction name="FundBalances" contextRef="CurrentInstant_AggregateNonMajorFunds" unitRef="USD"&gt;114,321,075&lt;/ix:nonFraction&gt;&lt;/u&gt;&lt;/td&gt;</t>
  </si>
  <si>
    <t>&lt;td align="right"&gt;&lt;u&gt;$&lt;ix:nonFraction name="FundBalances" contextRef="CurrentInstant_TotalGovernmentFunds" unitRef="USD"&gt;376,943,552&lt;/ix:nonFraction&gt;&lt;/u&gt;&lt;/td&gt;</t>
  </si>
  <si>
    <t>CurrentPeriod</t>
  </si>
  <si>
    <t>&lt;b&gt;STATEMENT&lt;/b&gt;</t>
  </si>
  <si>
    <t>&lt;b&gt;Will County, Illinois &lt;/b&gt;</t>
  </si>
  <si>
    <t>&lt;b&gt;Statement of Revenues, Expenditures and Changes in Fund Balances &lt;/b&gt;</t>
  </si>
  <si>
    <t>&lt;b&gt;Governmental Funds &lt;/b&gt;</t>
  </si>
  <si>
    <t>&lt;b&gt;Year Ended November 30, 2018 &lt;/b&gt;</t>
  </si>
  <si>
    <t>&lt;td&gt;&lt;b&gt;Will County, Illinois &lt;/b&gt;&lt;/td&gt;</t>
  </si>
  <si>
    <t>&lt;td&gt;&lt;b&gt;Statement of Revenues, Expenditures and Changes in Fund Balances &lt;/b&gt;&lt;/td&gt;</t>
  </si>
  <si>
    <t>&lt;td&gt;&lt;b&gt;Governmental Funds &lt;/b&gt;&lt;/td&gt;</t>
  </si>
  <si>
    <t>&lt;td&gt;&lt;b&gt;Year Ended November 30, 2018 &lt;/b&gt;&lt;/td&gt;</t>
  </si>
  <si>
    <t>&lt;td&gt;REVENUES&lt;/td&gt;</t>
  </si>
  <si>
    <t>&lt;td&gt;Property taxes&lt;/td&gt;</t>
  </si>
  <si>
    <t>&lt;td align="right"&gt;$&lt;ix:nonFraction name="RevenueFromPropertyTax" contextRef="CurrentPeriod_GeneralFund" unitRef="USD"&gt;106,847,023&lt;/ix:nonFraction&gt;&lt;/td&gt;</t>
  </si>
  <si>
    <t>&lt;td align="right"&gt;$&lt;ix:nonFraction name="RevenueFromPropertyTax" contextRef="CurrentPeriod_SpecialRevenueFund001" unitRef="USD"&gt;0&lt;/ix:nonFraction&gt;&lt;/td&gt;</t>
  </si>
  <si>
    <t>&lt;td align="right"&gt;$&lt;ix:nonFraction name="RevenueFromPropertyTax" contextRef="CurrentPeriod_SpecialRevenueFund002" unitRef="USD"&gt;0&lt;/ix:nonFraction&gt;&lt;/td&gt;</t>
  </si>
  <si>
    <t>&lt;td align="right"&gt;$&lt;ix:nonFraction name="RevenueFromPropertyTax" contextRef="CurrentPeriod_AggregateNonMajorFunds" unitRef="USD"&gt;18,745,152&lt;/ix:nonFraction&gt;&lt;/td&gt;</t>
  </si>
  <si>
    <t>&lt;td align="right"&gt;$&lt;ix:nonFraction name="RevenueFromPropertyTax" contextRef="CurrentPeriod_TotalGovernmentFunds" unitRef="USD"&gt;125,592,175&lt;/ix:nonFraction&gt;&lt;/td&gt;</t>
  </si>
  <si>
    <t>&lt;td&gt;Licenses and permits&lt;/td&gt;</t>
  </si>
  <si>
    <t>&lt;td align="right"&gt;&lt;ix:nonFraction name="RevenueFromLicensesAndPermitsAndFranchiseFees" contextRef="CurrentPeriod_GeneralFund" unitRef="USD"&gt;1,256,963&lt;/ix:nonFraction&gt;&lt;/td&gt;</t>
  </si>
  <si>
    <t>&lt;td align="right"&gt;&lt;ix:nonFraction name="RevenueFromLicensesAndPermitsAndFranchiseFees" contextRef="CurrentPeriod_SpecialRevenueFund001" unitRef="USD"&gt;0&lt;/ix:nonFraction&gt;&lt;/td&gt;</t>
  </si>
  <si>
    <t>&lt;td align="right"&gt;&lt;ix:nonFraction name="RevenueFromLicensesAndPermitsAndFranchiseFees" contextRef="CurrentPeriod_SpecialRevenueFund002" unitRef="USD"&gt;0&lt;/ix:nonFraction&gt;&lt;/td&gt;</t>
  </si>
  <si>
    <t>&lt;td align="right"&gt;&lt;ix:nonFraction name="RevenueFromLicensesAndPermitsAndFranchiseFees" contextRef="CurrentPeriod_AggregateNonMajorFunds" unitRef="USD"&gt;2,015,579&lt;/ix:nonFraction&gt;&lt;/td&gt;</t>
  </si>
  <si>
    <t>&lt;td align="right"&gt;&lt;ix:nonFraction name="RevenueFromLicensesAndPermitsAndFranchiseFees" contextRef="CurrentPeriod_TotalGovernmentFunds" unitRef="USD"&gt;3,272,542&lt;/ix:nonFraction&gt;&lt;/td&gt;</t>
  </si>
  <si>
    <t>&lt;td&gt;Intergovernmental&lt;/td&gt;</t>
  </si>
  <si>
    <t>&lt;td align="right"&gt;&lt;ix:nonFraction name="RevenueFromInterGovernmentalActivities" contextRef="CurrentPeriod_GeneralFund" unitRef="USD"&gt;65,612,678&lt;/ix:nonFraction&gt;&lt;/td&gt;</t>
  </si>
  <si>
    <t>&lt;td align="right"&gt;&lt;ix:nonFraction name="RevenueFromInterGovernmentalActivities" contextRef="CurrentPeriod_SpecialRevenueFund001" unitRef="USD"&gt;11,456,906&lt;/ix:nonFraction&gt;&lt;/td&gt;</t>
  </si>
  <si>
    <t>&lt;td align="right"&gt;&lt;ix:nonFraction name="RevenueFromInterGovernmentalActivities" contextRef="CurrentPeriod_SpecialRevenueFund002" unitRef="USD"&gt;0&lt;/ix:nonFraction&gt;&lt;/td&gt;</t>
  </si>
  <si>
    <t>&lt;td align="right"&gt;&lt;ix:nonFraction name="RevenueFromInterGovernmentalActivities" contextRef="CurrentPeriod_AggregateNonMajorFunds" unitRef="USD"&gt;49,906,173&lt;/ix:nonFraction&gt;&lt;/td&gt;</t>
  </si>
  <si>
    <t>&lt;td align="right"&gt;&lt;ix:nonFraction name="RevenueFromInterGovernmentalActivities" contextRef="CurrentPeriod_TotalGovernmentFunds" unitRef="USD"&gt;126,975,757&lt;/ix:nonFraction&gt;&lt;/td&gt;</t>
  </si>
  <si>
    <t>&lt;td&gt;Charges for services&lt;/td&gt;</t>
  </si>
  <si>
    <t>&lt;td align="right"&gt;&lt;ix:nonFraction name="RevenueFromChargesForServicesAndSales" contextRef="CurrentPeriod_GeneralFund" unitRef="USD"&gt;31,662,657&lt;/ix:nonFraction&gt;&lt;/td&gt;</t>
  </si>
  <si>
    <t>&lt;td align="right"&gt;&lt;ix:nonFraction name="RevenueFromChargesForServicesAndSales" contextRef="CurrentPeriod_SpecialRevenueFund001" unitRef="USD"&gt;0&lt;/ix:nonFraction&gt;&lt;/td&gt;</t>
  </si>
  <si>
    <t>&lt;td align="right"&gt;&lt;ix:nonFraction name="RevenueFromChargesForServicesAndSales" contextRef="CurrentPeriod_SpecialRevenueFund002" unitRef="USD"&gt;0&lt;/ix:nonFraction&gt;&lt;/td&gt;</t>
  </si>
  <si>
    <t>&lt;td align="right"&gt;&lt;ix:nonFraction name="RevenueFromChargesForServicesAndSales" contextRef="CurrentPeriod_AggregateNonMajorFunds" unitRef="USD"&gt;35,843,817&lt;/ix:nonFraction&gt;&lt;/td&gt;</t>
  </si>
  <si>
    <t>&lt;td align="right"&gt;&lt;ix:nonFraction name="RevenueFromChargesForServicesAndSales" contextRef="CurrentPeriod_TotalGovernmentFunds" unitRef="USD"&gt;67,506,474&lt;/ix:nonFraction&gt;&lt;/td&gt;</t>
  </si>
  <si>
    <t>&lt;td&gt;Fines and forfeitures&lt;/td&gt;</t>
  </si>
  <si>
    <t>&lt;td align="right"&gt;&lt;ix:nonFraction name="RevenueFromFinesAndForfeituresAndPenalties" contextRef="CurrentPeriod_GeneralFund" unitRef="USD"&gt;2,301,237&lt;/ix:nonFraction&gt;&lt;/td&gt;</t>
  </si>
  <si>
    <t>&lt;td align="right"&gt;&lt;ix:nonFraction name="RevenueFromFinesAndForfeituresAndPenalties" contextRef="CurrentPeriod_SpecialRevenueFund001" unitRef="USD"&gt;0&lt;/ix:nonFraction&gt;&lt;/td&gt;</t>
  </si>
  <si>
    <t>&lt;td align="right"&gt;&lt;ix:nonFraction name="RevenueFromFinesAndForfeituresAndPenalties" contextRef="CurrentPeriod_SpecialRevenueFund002" unitRef="USD"&gt;0&lt;/ix:nonFraction&gt;&lt;/td&gt;</t>
  </si>
  <si>
    <t>&lt;td align="right"&gt;&lt;ix:nonFraction name="RevenueFromFinesAndForfeituresAndPenalties" contextRef="CurrentPeriod_AggregateNonMajorFunds" unitRef="USD"&gt;1,279,067&lt;/ix:nonFraction&gt;&lt;/td&gt;</t>
  </si>
  <si>
    <t>&lt;td align="right"&gt;&lt;ix:nonFraction name="RevenueFromFinesAndForfeituresAndPenalties" contextRef="CurrentPeriod_TotalGovernmentFunds" unitRef="USD"&gt;3,580,304&lt;/ix:nonFraction&gt;&lt;/td&gt;</t>
  </si>
  <si>
    <t>&lt;td&gt;Investment income&lt;/td&gt;</t>
  </si>
  <si>
    <t>&lt;td align="right"&gt;&lt;ix:nonFraction name="RevenueFromInvestmentIncome" contextRef="CurrentPeriod_GeneralFund" unitRef="USD"&gt;1,272,623&lt;/ix:nonFraction&gt;&lt;/td&gt;</t>
  </si>
  <si>
    <t>&lt;td align="right"&gt;&lt;ix:nonFraction name="RevenueFromInvestmentIncome" contextRef="CurrentPeriod_SpecialRevenueFund001" unitRef="USD"&gt;573,401&lt;/ix:nonFraction&gt;&lt;/td&gt;</t>
  </si>
  <si>
    <t>&lt;td align="right"&gt;&lt;ix:nonFraction name="RevenueFromInvestmentIncome" contextRef="CurrentPeriod_SpecialRevenueFund002" unitRef="USD"&gt;2,321,371&lt;/ix:nonFraction&gt;&lt;/td&gt;</t>
  </si>
  <si>
    <t>&lt;td align="right"&gt;&lt;ix:nonFraction name="RevenueFromInvestmentIncome" contextRef="CurrentPeriod_AggregateNonMajorFunds" unitRef="USD"&gt;556,205&lt;/ix:nonFraction&gt;&lt;/td&gt;</t>
  </si>
  <si>
    <t>&lt;td align="right"&gt;&lt;ix:nonFraction name="RevenueFromInvestmentIncome" contextRef="CurrentPeriod_TotalGovernmentFunds" unitRef="USD"&gt;4,723,600&lt;/ix:nonFraction&gt;&lt;/td&gt;</t>
  </si>
  <si>
    <t>&lt;td&gt;Miscellaneous revenues&lt;/td&gt;</t>
  </si>
  <si>
    <t>&lt;td align="right"&gt;&lt;u&gt;&lt;ix:nonFraction name="OtherGeneralRevenues" contextRef="CurrentPeriod_GeneralFund" unitRef="USD"&gt;337,813&lt;/ix:nonFraction&gt;&lt;/u&gt;&lt;/td&gt;</t>
  </si>
  <si>
    <t>&lt;td align="right"&gt;&lt;u&gt;&lt;ix:nonFraction name="OtherGeneralRevenues" contextRef="CurrentPeriod_SpecialRevenueFund001" unitRef="USD"&gt;78,663&lt;/ix:nonFraction&gt;&lt;/u&gt;&lt;/td&gt;</t>
  </si>
  <si>
    <t>&lt;td align="right"&gt;&lt;u&gt;&lt;ix:nonFraction name="OtherGeneralRevenues" contextRef="CurrentPeriod_SpecialRevenueFund002" unitRef="USD"&gt;1,195&lt;/ix:nonFraction&gt;&lt;/u&gt;&lt;/td&gt;</t>
  </si>
  <si>
    <t>&lt;td align="right"&gt;&lt;u&gt;&lt;ix:nonFraction name="OtherGeneralRevenues" contextRef="CurrentPeriod_AggregateNonMajorFunds" unitRef="USD"&gt;7,115,432&lt;/ix:nonFraction&gt;&lt;/u&gt;&lt;/td&gt;</t>
  </si>
  <si>
    <t>&lt;td align="right"&gt;&lt;u&gt;&lt;ix:nonFraction name="OtherGeneralRevenues" contextRef="CurrentPeriod_TotalGovernmentFunds" unitRef="USD"&gt;7,533,103&lt;/ix:nonFraction&gt;&lt;/u&gt;&lt;/td&gt;</t>
  </si>
  <si>
    <t>&lt;td&gt;Total revenues&lt;/td&gt;</t>
  </si>
  <si>
    <t>&lt;td align="right"&gt;&lt;u&gt;$&lt;ix:nonFraction name="Revenues" contextRef="CurrentPeriod_GeneralFund" unitRef="USD"&gt;209,290,994&lt;/ix:nonFraction&gt;&lt;/u&gt;&lt;/td&gt;</t>
  </si>
  <si>
    <t>&lt;td align="right"&gt;&lt;u&gt;$&lt;ix:nonFraction name="Revenues" contextRef="CurrentPeriod_SpecialRevenueFund001" unitRef="USD"&gt;12,108,970&lt;/ix:nonFraction&gt;&lt;/u&gt;&lt;/td&gt;</t>
  </si>
  <si>
    <t>&lt;td align="right"&gt;&lt;u&gt;$&lt;ix:nonFraction name="Revenues" contextRef="CurrentPeriod_SpecialRevenueFund002" unitRef="USD"&gt;2,322,566&lt;/ix:nonFraction&gt;&lt;/u&gt;&lt;/td&gt;</t>
  </si>
  <si>
    <t>&lt;td align="right"&gt;&lt;u&gt;$&lt;ix:nonFraction name="Revenues" contextRef="CurrentPeriod_AggregateNonMajorFunds" unitRef="USD"&gt;115,461,425&lt;/ix:nonFraction&gt;&lt;/u&gt;&lt;/td&gt;</t>
  </si>
  <si>
    <t>&lt;td align="right"&gt;&lt;u&gt;$&lt;ix:nonFraction name="Revenues" contextRef="CurrentPeriod_TotalGovernmentFunds" unitRef="USD"&gt;339,183,955&lt;/ix:nonFraction&gt;&lt;/u&gt;&lt;/td&gt;</t>
  </si>
  <si>
    <t>&lt;td&gt;EXPENDITURES&lt;/td&gt;</t>
  </si>
  <si>
    <t>&lt;td&gt;Current:&lt;/td&gt;</t>
  </si>
  <si>
    <t>&lt;td align="right"&gt;$&lt;ix:nonFraction name="" contextRef="CurrentPeriod_GeneralFund" unitRef="USD"&gt;0&lt;/ix:nonFraction&gt;&lt;/td&gt;</t>
  </si>
  <si>
    <t>&lt;td align="right"&gt;$&lt;ix:nonFraction name="" contextRef="CurrentPeriod_SpecialRevenueFund001" unitRef="USD"&gt;0&lt;/ix:nonFraction&gt;&lt;/td&gt;</t>
  </si>
  <si>
    <t>&lt;td align="right"&gt;$&lt;ix:nonFraction name="" contextRef="CurrentPeriod_SpecialRevenueFund002" unitRef="USD"&gt;0&lt;/ix:nonFraction&gt;&lt;/td&gt;</t>
  </si>
  <si>
    <t>&lt;td align="right"&gt;$&lt;ix:nonFraction name="" contextRef="CurrentPeriod_AggregateNonMajorFunds" unitRef="USD"&gt;0&lt;/ix:nonFraction&gt;&lt;/td&gt;</t>
  </si>
  <si>
    <t>&lt;td align="right"&gt;$&lt;ix:nonFraction name="" contextRef="CurrentPeriod_TotalGovernmentFunds" unitRef="USD"&gt;0&lt;/ix:nonFraction&gt;&lt;/td&gt;</t>
  </si>
  <si>
    <t>&lt;td&gt;General and administrative&lt;/td&gt;</t>
  </si>
  <si>
    <t>&lt;td align="right"&gt;&lt;ix:nonFraction name="ExpendituresForGeneralGovernmentServicesAdministration" contextRef="CurrentPeriod_GeneralFund" unitRef="USD"&gt;45,514,708&lt;/ix:nonFraction&gt;&lt;/td&gt;</t>
  </si>
  <si>
    <t>&lt;td align="right"&gt;&lt;ix:nonFraction name="ExpendituresForGeneralGovernmentServicesAdministration" contextRef="CurrentPeriod_SpecialRevenueFund001" unitRef="USD"&gt;0&lt;/ix:nonFraction&gt;&lt;/td&gt;</t>
  </si>
  <si>
    <t>&lt;td align="right"&gt;&lt;ix:nonFraction name="ExpendituresForGeneralGovernmentServicesAdministration" contextRef="CurrentPeriod_SpecialRevenueFund002" unitRef="USD"&gt;48,534&lt;/ix:nonFraction&gt;&lt;/td&gt;</t>
  </si>
  <si>
    <t>&lt;td align="right"&gt;&lt;ix:nonFraction name="ExpendituresForGeneralGovernmentServicesAdministration" contextRef="CurrentPeriod_AggregateNonMajorFunds" unitRef="USD"&gt;4,113,922&lt;/ix:nonFraction&gt;&lt;/td&gt;</t>
  </si>
  <si>
    <t>&lt;td align="right"&gt;&lt;ix:nonFraction name="ExpendituresForGeneralGovernmentServicesAdministration" contextRef="CurrentPeriod_TotalGovernmentFunds" unitRef="USD"&gt;49,677,164&lt;/ix:nonFraction&gt;&lt;/td&gt;</t>
  </si>
  <si>
    <t>&lt;td&gt;Public safety&lt;/td&gt;</t>
  </si>
  <si>
    <t>&lt;td align="right"&gt;&lt;ix:nonFraction name="ExpendituresForPublicSafetyServices" contextRef="CurrentPeriod_GeneralFund" unitRef="USD"&gt;80,808,095&lt;/ix:nonFraction&gt;&lt;/td&gt;</t>
  </si>
  <si>
    <t>&lt;td align="right"&gt;&lt;ix:nonFraction name="ExpendituresForPublicSafetyServices" contextRef="CurrentPeriod_SpecialRevenueFund001" unitRef="USD"&gt;0&lt;/ix:nonFraction&gt;&lt;/td&gt;</t>
  </si>
  <si>
    <t>&lt;td align="right"&gt;&lt;ix:nonFraction name="ExpendituresForPublicSafetyServices" contextRef="CurrentPeriod_SpecialRevenueFund002" unitRef="USD"&gt;5,250&lt;/ix:nonFraction&gt;&lt;/td&gt;</t>
  </si>
  <si>
    <t>&lt;td align="right"&gt;&lt;ix:nonFraction name="ExpendituresForPublicSafetyServices" contextRef="CurrentPeriod_AggregateNonMajorFunds" unitRef="USD"&gt;15,413,191&lt;/ix:nonFraction&gt;&lt;/td&gt;</t>
  </si>
  <si>
    <t>&lt;td align="right"&gt;&lt;ix:nonFraction name="ExpendituresForPublicSafetyServices" contextRef="CurrentPeriod_TotalGovernmentFunds" unitRef="USD"&gt;96,226,536&lt;/ix:nonFraction&gt;&lt;/td&gt;</t>
  </si>
  <si>
    <t>&lt;td&gt;Judicial&lt;/td&gt;</t>
  </si>
  <si>
    <t>&lt;td align="right"&gt;&lt;ix:nonFraction name="ExpendituresForGeneralGovernmentServicesJudicial" contextRef="CurrentPeriod_GeneralFund" unitRef="USD"&gt;46,040,905&lt;/ix:nonFraction&gt;&lt;/td&gt;</t>
  </si>
  <si>
    <t>&lt;td align="right"&gt;&lt;ix:nonFraction name="ExpendituresForGeneralGovernmentServicesJudicial" contextRef="CurrentPeriod_SpecialRevenueFund001" unitRef="USD"&gt;0&lt;/ix:nonFraction&gt;&lt;/td&gt;</t>
  </si>
  <si>
    <t>&lt;td align="right"&gt;&lt;ix:nonFraction name="ExpendituresForGeneralGovernmentServicesJudicial" contextRef="CurrentPeriod_SpecialRevenueFund002" unitRef="USD"&gt;333,093&lt;/ix:nonFraction&gt;&lt;/td&gt;</t>
  </si>
  <si>
    <t>&lt;td align="right"&gt;&lt;ix:nonFraction name="ExpendituresForGeneralGovernmentServicesJudicial" contextRef="CurrentPeriod_AggregateNonMajorFunds" unitRef="USD"&gt;5,539,670&lt;/ix:nonFraction&gt;&lt;/td&gt;</t>
  </si>
  <si>
    <t>&lt;td align="right"&gt;&lt;ix:nonFraction name="ExpendituresForGeneralGovernmentServicesJudicial" contextRef="CurrentPeriod_TotalGovernmentFunds" unitRef="USD"&gt;51,913,668&lt;/ix:nonFraction&gt;&lt;/td&gt;</t>
  </si>
  <si>
    <t>&lt;td&gt;Health and welfare&lt;/td&gt;</t>
  </si>
  <si>
    <t>&lt;td align="right"&gt;&lt;ix:nonFraction name="ExpendituresForPublicAssistanceServices" contextRef="CurrentPeriod_GeneralFund" unitRef="USD"&gt;17,791,667&lt;/ix:nonFraction&gt;&lt;/td&gt;</t>
  </si>
  <si>
    <t>&lt;td align="right"&gt;&lt;ix:nonFraction name="ExpendituresForPublicAssistanceServices" contextRef="CurrentPeriod_SpecialRevenueFund001" unitRef="USD"&gt;0&lt;/ix:nonFraction&gt;&lt;/td&gt;</t>
  </si>
  <si>
    <t>&lt;td align="right"&gt;&lt;ix:nonFraction name="ExpendituresForPublicAssistanceServices" contextRef="CurrentPeriod_SpecialRevenueFund002" unitRef="USD"&gt;45,600&lt;/ix:nonFraction&gt;&lt;/td&gt;</t>
  </si>
  <si>
    <t>&lt;td align="right"&gt;&lt;ix:nonFraction name="ExpendituresForPublicAssistanceServices" contextRef="CurrentPeriod_AggregateNonMajorFunds" unitRef="USD"&gt;39,814,432&lt;/ix:nonFraction&gt;&lt;/td&gt;</t>
  </si>
  <si>
    <t>&lt;td align="right"&gt;&lt;ix:nonFraction name="ExpendituresForPublicAssistanceServices" contextRef="CurrentPeriod_TotalGovernmentFunds" unitRef="USD"&gt;57,651,699&lt;/ix:nonFraction&gt;&lt;/td&gt;</t>
  </si>
  <si>
    <t>&lt;td&gt;Highway and roads&lt;/td&gt;</t>
  </si>
  <si>
    <t>&lt;td align="right"&gt;&lt;ix:nonFraction name="ExpendituresForTransportationServices" contextRef="CurrentPeriod_GeneralFund" unitRef="USD"&gt;0&lt;/ix:nonFraction&gt;&lt;/td&gt;</t>
  </si>
  <si>
    <t>&lt;td align="right"&gt;&lt;ix:nonFraction name="ExpendituresForTransportationServices" contextRef="CurrentPeriod_SpecialRevenueFund001" unitRef="USD"&gt;1,936,007&lt;/ix:nonFraction&gt;&lt;/td&gt;</t>
  </si>
  <si>
    <t>&lt;td align="right"&gt;&lt;ix:nonFraction name="ExpendituresForTransportationServices" contextRef="CurrentPeriod_SpecialRevenueFund002" unitRef="USD"&gt;0&lt;/ix:nonFraction&gt;&lt;/td&gt;</t>
  </si>
  <si>
    <t>&lt;td align="right"&gt;&lt;ix:nonFraction name="ExpendituresForTransportationServices" contextRef="CurrentPeriod_AggregateNonMajorFunds" unitRef="USD"&gt;10,703,024&lt;/ix:nonFraction&gt;&lt;/td&gt;</t>
  </si>
  <si>
    <t>&lt;td align="right"&gt;&lt;ix:nonFraction name="ExpendituresForTransportationServices" contextRef="CurrentPeriod_TotalGovernmentFunds" unitRef="USD"&gt;12,639,031&lt;/ix:nonFraction&gt;&lt;/td&gt;</t>
  </si>
  <si>
    <t>&lt;td&gt;Debt service - principal&lt;/td&gt;</t>
  </si>
  <si>
    <t>&lt;td align="right"&gt;&lt;ix:nonFraction name="DebtServicingOfPrincipalRepayment" contextRef="CurrentPeriod_GeneralFund" unitRef="USD"&gt;336,000&lt;/ix:nonFraction&gt;&lt;/td&gt;</t>
  </si>
  <si>
    <t>&lt;td align="right"&gt;&lt;ix:nonFraction name="DebtServicingOfPrincipalRepayment" contextRef="CurrentPeriod_SpecialRevenueFund001" unitRef="USD"&gt;0&lt;/ix:nonFraction&gt;&lt;/td&gt;</t>
  </si>
  <si>
    <t>&lt;td align="right"&gt;&lt;ix:nonFraction name="DebtServicingOfPrincipalRepayment" contextRef="CurrentPeriod_SpecialRevenueFund002" unitRef="USD"&gt;0&lt;/ix:nonFraction&gt;&lt;/td&gt;</t>
  </si>
  <si>
    <t>&lt;td align="right"&gt;&lt;ix:nonFraction name="DebtServicingOfPrincipalRepayment" contextRef="CurrentPeriod_AggregateNonMajorFunds" unitRef="USD"&gt;13,391,880&lt;/ix:nonFraction&gt;&lt;/td&gt;</t>
  </si>
  <si>
    <t>&lt;td align="right"&gt;&lt;ix:nonFraction name="DebtServicingOfPrincipalRepayment" contextRef="CurrentPeriod_TotalGovernmentFunds" unitRef="USD"&gt;13,727,880&lt;/ix:nonFraction&gt;&lt;/td&gt;</t>
  </si>
  <si>
    <t>&lt;td&gt;Debt service - interest and fiscal charges&lt;/td&gt;</t>
  </si>
  <si>
    <t>&lt;td align="right"&gt;&lt;ix:nonFraction name="DebtServicingOfInterestAndFiscalCharges" contextRef="CurrentPeriod_GeneralFund" unitRef="USD"&gt;0&lt;/ix:nonFraction&gt;&lt;/td&gt;</t>
  </si>
  <si>
    <t>&lt;td align="right"&gt;&lt;ix:nonFraction name="DebtServicingOfInterestAndFiscalCharges" contextRef="CurrentPeriod_SpecialRevenueFund001" unitRef="USD"&gt;0&lt;/ix:nonFraction&gt;&lt;/td&gt;</t>
  </si>
  <si>
    <t>&lt;td align="right"&gt;&lt;ix:nonFraction name="DebtServicingOfInterestAndFiscalCharges" contextRef="CurrentPeriod_SpecialRevenueFund002" unitRef="USD"&gt;0&lt;/ix:nonFraction&gt;&lt;/td&gt;</t>
  </si>
  <si>
    <t>&lt;td align="right"&gt;&lt;ix:nonFraction name="DebtServicingOfInterestAndFiscalCharges" contextRef="CurrentPeriod_AggregateNonMajorFunds" unitRef="USD"&gt;13,705,221&lt;/ix:nonFraction&gt;&lt;/td&gt;</t>
  </si>
  <si>
    <t>&lt;td align="right"&gt;&lt;ix:nonFraction name="DebtServicingOfInterestAndFiscalCharges" contextRef="CurrentPeriod_TotalGovernmentFunds" unitRef="USD"&gt;13,705,221&lt;/ix:nonFraction&gt;&lt;/td&gt;</t>
  </si>
  <si>
    <t>&lt;td&gt;Capital outlay&lt;/td&gt;</t>
  </si>
  <si>
    <t>&lt;td align="right"&gt;&lt;u&gt;&lt;ix:nonFraction name="ExpendituresForCapitalOutlay" contextRef="CurrentPeriod_GeneralFund" unitRef="USD"&gt;4,707,367&lt;/ix:nonFraction&gt;&lt;/u&gt;&lt;/td&gt;</t>
  </si>
  <si>
    <t>&lt;td align="right"&gt;&lt;u&gt;&lt;ix:nonFraction name="ExpendituresForCapitalOutlay" contextRef="CurrentPeriod_SpecialRevenueFund001" unitRef="USD"&gt;4,544,495&lt;/ix:nonFraction&gt;&lt;/u&gt;&lt;/td&gt;</t>
  </si>
  <si>
    <t>&lt;td align="right"&gt;&lt;u&gt;&lt;ix:nonFraction name="ExpendituresForCapitalOutlay" contextRef="CurrentPeriod_SpecialRevenueFund002" unitRef="USD"&gt;63,887,263&lt;/ix:nonFraction&gt;&lt;/u&gt;&lt;/td&gt;</t>
  </si>
  <si>
    <t>&lt;td align="right"&gt;&lt;u&gt;&lt;ix:nonFraction name="ExpendituresForCapitalOutlay" contextRef="CurrentPeriod_AggregateNonMajorFunds" unitRef="USD"&gt;24,561,108&lt;/ix:nonFraction&gt;&lt;/u&gt;&lt;/td&gt;</t>
  </si>
  <si>
    <t>&lt;td align="right"&gt;&lt;u&gt;&lt;ix:nonFraction name="ExpendituresForCapitalOutlay" contextRef="CurrentPeriod_TotalGovernmentFunds" unitRef="USD"&gt;97,700,233&lt;/ix:nonFraction&gt;&lt;/u&gt;&lt;/td&gt;</t>
  </si>
  <si>
    <t>&lt;td&gt;Total expenditures&lt;/td&gt;</t>
  </si>
  <si>
    <t>&lt;td align="right"&gt;&lt;u&gt;$&lt;ix:nonFraction name="Expenditures" contextRef="CurrentPeriod_GeneralFund" unitRef="USD"&gt;195,198,742&lt;/ix:nonFraction&gt;&lt;/u&gt;&lt;/td&gt;</t>
  </si>
  <si>
    <t>&lt;td align="right"&gt;&lt;u&gt;$&lt;ix:nonFraction name="Expenditures" contextRef="CurrentPeriod_SpecialRevenueFund001" unitRef="USD"&gt;6,480,502&lt;/ix:nonFraction&gt;&lt;/u&gt;&lt;/td&gt;</t>
  </si>
  <si>
    <t>&lt;td align="right"&gt;&lt;u&gt;$&lt;ix:nonFraction name="Expenditures" contextRef="CurrentPeriod_SpecialRevenueFund002" unitRef="USD"&gt;64,319,740&lt;/ix:nonFraction&gt;&lt;/u&gt;&lt;/td&gt;</t>
  </si>
  <si>
    <t>&lt;td align="right"&gt;&lt;u&gt;$&lt;ix:nonFraction name="Expenditures" contextRef="CurrentPeriod_AggregateNonMajorFunds" unitRef="USD"&gt;127,242,448&lt;/ix:nonFraction&gt;&lt;/u&gt;&lt;/td&gt;</t>
  </si>
  <si>
    <t>&lt;td align="right"&gt;&lt;u&gt;$&lt;ix:nonFraction name="Expenditures" contextRef="CurrentPeriod_TotalGovernmentFunds" unitRef="USD"&gt;393,241,432&lt;/ix:nonFraction&gt;&lt;/u&gt;&lt;/td&gt;</t>
  </si>
  <si>
    <t>&lt;td&gt;Excess (deficiency) of revenues over expenditures&lt;/td&gt;</t>
  </si>
  <si>
    <t>&lt;td align="right"&gt;&lt;u&gt;$&lt;ix:nonFraction name="ExcessDeficiencyOfRevenuesOverUnderExpenditures" contextRef="CurrentPeriod_GeneralFund" unitRef="USD"&gt;14,092,252&lt;/ix:nonFraction&gt;&lt;/u&gt;&lt;/td&gt;</t>
  </si>
  <si>
    <t>&lt;td align="right"&gt;&lt;u&gt;$&lt;ix:nonFraction name="ExcessDeficiencyOfRevenuesOverUnderExpenditures" contextRef="CurrentPeriod_SpecialRevenueFund001" unitRef="USD"&gt;5,628,468&lt;/ix:nonFraction&gt;&lt;/u&gt;&lt;/td&gt;</t>
  </si>
  <si>
    <t>&lt;td align="right"&gt;&lt;u&gt;$&lt;ix:nonFraction name="ExcessDeficiencyOfRevenuesOverUnderExpenditures" contextRef="CurrentPeriod_AggregateNonMajorFunds" unitRef="USD"&gt;11,781,023&lt;/ix:nonFraction&gt;&lt;/u&gt;&lt;/td&gt;</t>
  </si>
  <si>
    <t>&lt;td&gt;OTHER FINANCING SOURCES (USES)&lt;/td&gt;</t>
  </si>
  <si>
    <t>&lt;td&gt;Transfers in&lt;/td&gt;</t>
  </si>
  <si>
    <t>&lt;td align="right"&gt;$&lt;ix:nonFraction name="OtherFinancingSourcesUses" contextRef="CurrentPeriod_GeneralFund_Transfers_In" unitRef="USD"&gt;413,375&lt;/ix:nonFraction&gt;&lt;/td&gt;</t>
  </si>
  <si>
    <t>&lt;td align="right"&gt;$&lt;ix:nonFraction name="OtherFinancingSourcesUses" contextRef="CurrentPeriod_SpecialRevenueFund001_Transfers_In" unitRef="USD"&gt;0&lt;/ix:nonFraction&gt;&lt;/td&gt;</t>
  </si>
  <si>
    <t>&lt;td align="right"&gt;$&lt;ix:nonFraction name="OtherFinancingSourcesUses" contextRef="CurrentPeriod_SpecialRevenueFund002_Transfers_In" unitRef="USD"&gt;0&lt;/ix:nonFraction&gt;&lt;/td&gt;</t>
  </si>
  <si>
    <t>&lt;td align="right"&gt;$&lt;ix:nonFraction name="OtherFinancingSourcesUses" contextRef="CurrentPeriod_AggregateNonMajorFunds_Transfers_In" unitRef="USD"&gt;28,486,524&lt;/ix:nonFraction&gt;&lt;/td&gt;</t>
  </si>
  <si>
    <t>&lt;td align="right"&gt;$&lt;ix:nonFraction name="OtherFinancingSourcesUses" contextRef="CurrentPeriod_TotalGovernmentFunds_Transfers_In" unitRef="USD"&gt;28,899,899&lt;/ix:nonFraction&gt;&lt;/td&gt;</t>
  </si>
  <si>
    <t>&lt;td&gt;Value of Intergovernmental Agreement&lt;/td&gt;</t>
  </si>
  <si>
    <t>&lt;td align="right"&gt;&lt;ix:nonFraction name="OtherFinancingSourcesUses" contextRef="CurrentPeriod_GeneralFund_Value_Of_Intergovernmental_Agreement" unitRef="USD"&gt;2,454,253&lt;/ix:nonFraction&gt;&lt;/td&gt;</t>
  </si>
  <si>
    <t>&lt;td align="right"&gt;&lt;ix:nonFraction name="OtherFinancingSourcesUses" contextRef="CurrentPeriod_SpecialRevenueFund001_Value_Of_Intergovernmental_Agreement" unitRef="USD"&gt;0&lt;/ix:nonFraction&gt;&lt;/td&gt;</t>
  </si>
  <si>
    <t>&lt;td align="right"&gt;&lt;ix:nonFraction name="OtherFinancingSourcesUses" contextRef="CurrentPeriod_SpecialRevenueFund002_Value_Of_Intergovernmental_Agreement" unitRef="USD"&gt;0&lt;/ix:nonFraction&gt;&lt;/td&gt;</t>
  </si>
  <si>
    <t>&lt;td align="right"&gt;&lt;ix:nonFraction name="OtherFinancingSourcesUses" contextRef="CurrentPeriod_AggregateNonMajorFunds_Value_Of_Intergovernmental_Agreement" unitRef="USD"&gt;0&lt;/ix:nonFraction&gt;&lt;/td&gt;</t>
  </si>
  <si>
    <t>&lt;td align="right"&gt;&lt;ix:nonFraction name="OtherFinancingSourcesUses" contextRef="CurrentPeriod_TotalGovernmentFunds_Value_Of_Intergovernmental_Agreement" unitRef="USD"&gt;2,454,253&lt;/ix:nonFraction&gt;&lt;/td&gt;</t>
  </si>
  <si>
    <t>&lt;td&gt;Transfers out&lt;/td&gt;</t>
  </si>
  <si>
    <t>&lt;td align="right"&gt;(&lt;ix:nonFraction name="OtherFinancingSourcesUses" contextRef="CurrentPeriod_GeneralFund_Transfers_Out" unitRef="USD" sign="-"&gt;-9,783,815&lt;/ix:nonFraction&gt;)&lt;/td&gt;</t>
  </si>
  <si>
    <t>&lt;td align="right"&gt;&lt;ix:nonFraction name="OtherFinancingSourcesUses" contextRef="CurrentPeriod_SpecialRevenueFund001_Transfers_Out" unitRef="USD"&gt;2,795,459&lt;/ix:nonFraction&gt;&lt;/td&gt;</t>
  </si>
  <si>
    <t>&lt;td align="right"&gt;&lt;ix:nonFraction name="OtherFinancingSourcesUses" contextRef="CurrentPeriod_SpecialRevenueFund002_Transfers_Out" unitRef="USD"&gt;0&lt;/ix:nonFraction&gt;&lt;/td&gt;</t>
  </si>
  <si>
    <t>&lt;td align="right"&gt;&lt;ix:nonFraction name="OtherFinancingSourcesUses" contextRef="CurrentPeriod_AggregateNonMajorFunds_Transfers_Out" unitRef="USD"&gt;16,320,625&lt;/ix:nonFraction&gt;&lt;/td&gt;</t>
  </si>
  <si>
    <t>&lt;td&gt;Total other financing sources (uses)&lt;/td&gt;</t>
  </si>
  <si>
    <t>&lt;td align="right"&gt;(&lt;ix:nonFraction name="OtherFinancingSourcesUses" contextRef="CurrentPeriod_GeneralFund" unitRef="USD" sign="-"&gt;-6,916,187&lt;/ix:nonFraction&gt;)&lt;/td&gt;</t>
  </si>
  <si>
    <t>&lt;td align="right"&gt;&lt;ix:nonFraction name="OtherFinancingSourcesUses" contextRef="CurrentPeriod_SpecialRevenueFund001" unitRef="USD"&gt;2,795,459&lt;/ix:nonFraction&gt;&lt;/td&gt;</t>
  </si>
  <si>
    <t>&lt;td align="right"&gt;&lt;ix:nonFraction name="OtherFinancingSourcesUses" contextRef="CurrentPeriod_SpecialRevenueFund002" unitRef="USD"&gt;0&lt;/ix:nonFraction&gt;&lt;/td&gt;</t>
  </si>
  <si>
    <t>&lt;td align="right"&gt;&lt;ix:nonFraction name="OtherFinancingSourcesUses" contextRef="CurrentPeriod_AggregateNonMajorFunds" unitRef="USD"&gt;12,165,899&lt;/ix:nonFraction&gt;&lt;/td&gt;</t>
  </si>
  <si>
    <t>&lt;td align="right"&gt;&lt;ix:nonFraction name="OtherFinancingSourcesUses" contextRef="CurrentPeriod_TotalGovernmentFunds" unitRef="USD"&gt;2,454,253&lt;/ix:nonFraction&gt;&lt;/td&gt;</t>
  </si>
  <si>
    <t>&lt;td&gt;Net change in fund balances&lt;/td&gt;</t>
  </si>
  <si>
    <t>&lt;td align="right"&gt;&lt;u&gt;&lt;ix:nonFraction name="ChangesInFundBalances" contextRef="CurrentPeriod_GeneralFund" unitRef="USD"&gt;7,176,065&lt;/ix:nonFraction&gt;&lt;/u&gt;&lt;/td&gt;</t>
  </si>
  <si>
    <t>&lt;td align="right"&gt;&lt;u&gt;&lt;ix:nonFraction name="ChangesInFundBalances" contextRef="CurrentPeriod_SpecialRevenueFund001" unitRef="USD"&gt;2,833,009&lt;/ix:nonFraction&gt;&lt;/u&gt;&lt;/td&gt;</t>
  </si>
  <si>
    <t>&lt;td align="right"&gt;&lt;u&gt;&lt;ix:nonFraction name="ChangesInFundBalances" contextRef="CurrentPeriod_AggregateNonMajorFunds" unitRef="USD"&gt;384,876&lt;/ix:nonFraction&gt;&lt;/u&gt;&lt;/td&gt;</t>
  </si>
  <si>
    <t>&lt;td align="right"&gt;&lt;u&gt;&lt;ix:nonFraction name="ChangesInFundBalances" contextRef="CurrentPeriod_TotalGovernmentFunds" unitRef="USD"&gt;-51,603,224&lt;/ix:nonFraction&gt;&lt;/u&gt;&lt;/td&gt;</t>
  </si>
  <si>
    <t>&lt;td&gt;Fund balances at beginning of year&lt;/td&gt;</t>
  </si>
  <si>
    <t>&lt;td align="right"&gt;&lt;u&gt;$&lt;ix:nonFraction name="FundBalancesAtBeginningOfPeriodAfterAdjustments" contextRef="CurrentPeriod_GeneralFund" unitRef="USD"&gt;80,346,613&lt;/ix:nonFraction&gt;&lt;/u&gt;&lt;/td&gt;</t>
  </si>
  <si>
    <t>&lt;td align="right"&gt;&lt;u&gt;$&lt;ix:nonFraction name="FundBalancesAtBeginningOfPeriodAfterAdjustments" contextRef="CurrentPeriod_SpecialRevenueFund001" unitRef="USD"&gt;70,910,456&lt;/ix:nonFraction&gt;&lt;/u&gt;&lt;/td&gt;</t>
  </si>
  <si>
    <t>&lt;td align="right"&gt;&lt;u&gt;$&lt;ix:nonFraction name="FundBalancesAtBeginningOfPeriodAfterAdjustments" contextRef="CurrentPeriod_SpecialRevenueFund002" unitRef="USD"&gt;163,353,508&lt;/ix:nonFraction&gt;&lt;/u&gt;&lt;/td&gt;</t>
  </si>
  <si>
    <t>&lt;td align="right"&gt;&lt;u&gt;$&lt;ix:nonFraction name="FundBalancesAtBeginningOfPeriodAfterAdjustments" contextRef="CurrentPeriod_AggregateNonMajorFunds" unitRef="USD"&gt;113,936,199&lt;/ix:nonFraction&gt;&lt;/u&gt;&lt;/td&gt;</t>
  </si>
  <si>
    <t>&lt;td align="right"&gt;&lt;u&gt;$&lt;ix:nonFraction name="FundBalancesAtBeginningOfPeriodAfterAdjustments" contextRef="CurrentPeriod_TotalGovernmentFunds" unitRef="USD"&gt;428,546,776&lt;/ix:nonFraction&gt;&lt;/u&gt;&lt;/td&gt;</t>
  </si>
  <si>
    <t>&lt;td&gt;Fund balances at end of year&lt;/td&gt;</t>
  </si>
  <si>
    <t>&lt;td align="right"&gt;&lt;u&gt;$&lt;ix:nonFraction name="FundBalances" contextRef="CurrentPeriod_GeneralFund" unitRef="USD"&gt;87,522,678&lt;/ix:nonFraction&gt;&lt;/u&gt;&lt;/td&gt;</t>
  </si>
  <si>
    <t>&lt;td align="right"&gt;&lt;u&gt;$&lt;ix:nonFraction name="FundBalances" contextRef="CurrentPeriod_SpecialRevenueFund001" unitRef="USD"&gt;73,743,465&lt;/ix:nonFraction&gt;&lt;/u&gt;&lt;/td&gt;</t>
  </si>
  <si>
    <t>&lt;td align="right"&gt;&lt;u&gt;$&lt;ix:nonFraction name="FundBalances" contextRef="CurrentPeriod_SpecialRevenueFund002" unitRef="USD"&gt;101,356,334&lt;/ix:nonFraction&gt;&lt;/u&gt;&lt;/td&gt;</t>
  </si>
  <si>
    <t>&lt;td align="right"&gt;&lt;u&gt;$&lt;ix:nonFraction name="FundBalances" contextRef="CurrentPeriod_AggregateNonMajorFunds" unitRef="USD"&gt;114,321,075&lt;/ix:nonFraction&gt;&lt;/u&gt;&lt;/td&gt;</t>
  </si>
  <si>
    <t>&lt;td align="right"&gt;&lt;u&gt;$&lt;ix:nonFraction name="FundBalances" contextRef="CurrentPeriod_TotalGovernmentFunds" unitRef="USD"&gt;376,943,552&lt;/ix:nonFraction&gt;&lt;/u&gt;&lt;/td&gt;</t>
  </si>
  <si>
    <t>CurrentPeriod_GeneralFund_Transfers_In</t>
  </si>
  <si>
    <t>CurrentPeriod_GeneralFund_Value_Of_Intergovernmental_Agreement</t>
  </si>
  <si>
    <t>CurrentPeriod_GeneralFund_Transfers_Out</t>
  </si>
  <si>
    <t>CurrentPeriod_GeneralFund</t>
  </si>
  <si>
    <t xml:space="preserve">        &lt;xbrli:identifier scheme="http://www.census.gov/"&gt;05201902700000&lt;/xbrli:identifier&gt;</t>
  </si>
  <si>
    <t xml:space="preserve">        &lt;xbrli:startDate&gt;2017-07-01&lt;/xbrli:startDate&gt;</t>
  </si>
  <si>
    <t xml:space="preserve">        &lt;xbrli:endDate&gt;2018-06-30&lt;/xbrli:endDate&gt;</t>
  </si>
  <si>
    <t xml:space="preserve">        &lt;xbrli:endDate&gt;2018-11-30&lt;/xbrli:endDate&gt;</t>
  </si>
  <si>
    <t xml:space="preserve">        &lt;xbrli:startDate&gt;2017-12-01&lt;/xbrli:startDate&gt;</t>
  </si>
  <si>
    <t xml:space="preserve">          &lt;xbrldi:typedMember dimension="us-cafr:NameOfOtherFinancingSourcesUsesAxis"&gt;</t>
  </si>
  <si>
    <t>CurrentPeriod_SpecialRevenueFund001</t>
  </si>
  <si>
    <t>CurrentPeriod_SpecialRevenueFund001_Transfers_In</t>
  </si>
  <si>
    <t>CurrentPeriod_SpecialRevenueFund001_Value_Of_Intergovernmental_Agreement</t>
  </si>
  <si>
    <t>CurrentPeriod_SpecialRevenueFund001_Transfers_Out</t>
  </si>
  <si>
    <t>CurrentPeriod_SpecialRevenueFund002</t>
  </si>
  <si>
    <t>CurrentPeriod_SpecialRevenueFund002_Transfers_In</t>
  </si>
  <si>
    <t>CurrentPeriod_SpecialRevenueFund002_Value_Of_Intergovernmental_Agreement</t>
  </si>
  <si>
    <t>CurrentPeriod_SpecialRevenueFund002_Transfers_Out</t>
  </si>
  <si>
    <t>CurrentPeriod_AggregateNonMajorFunds</t>
  </si>
  <si>
    <t>CurrentPeriod_AggregateNonMajorFunds_Transfers_In</t>
  </si>
  <si>
    <t>CurrentPeriod_AggregateNonMajorFunds_Value_Of_Intergovernmental_Agreement</t>
  </si>
  <si>
    <t>CurrentPeriod_AggregateNonMajorFunds_Transfers_Out</t>
  </si>
  <si>
    <t>CurrentPeriod_TotalGovernmentFunds</t>
  </si>
  <si>
    <t>CurrentPeriod_TotalGovernmentFunds_Transfers_In</t>
  </si>
  <si>
    <t>CurrentPeriod_TotalGovernmentFunds_Value_Of_Intergovernmental_Agreement</t>
  </si>
  <si>
    <t>CurrentPeriod_TotalGovernmentFunds_Transfers_Out</t>
  </si>
  <si>
    <t xml:space="preserve">    &lt;xbrli:context id="CurrentPeriod_GeneralFund"&gt;</t>
  </si>
  <si>
    <t xml:space="preserve">    &lt;xbrli:context id="CurrentPeriod_GeneralFund_Transfers_In"&gt;</t>
  </si>
  <si>
    <t xml:space="preserve">            &lt;us-cafr_part:NameOfOtherFinancingSourcesUsesDomain&gt;Transfers_In&lt;/us-cafr_part:NameOfOtherFinancingSourcesUsesDomain&gt;</t>
  </si>
  <si>
    <t xml:space="preserve">    &lt;xbrli:context id="CurrentPeriod_GeneralFund_Value_Of_Intergovernmental_Agreement"&gt;</t>
  </si>
  <si>
    <t xml:space="preserve">            &lt;us-cafr_part:NameOfOtherFinancingSourcesUsesDomain&gt;Value_Of_Intergovernmental_Agreement&lt;/us-cafr_part:NameOfOtherFinancingSourcesUsesDomain&gt;</t>
  </si>
  <si>
    <t xml:space="preserve">    &lt;xbrli:context id="CurrentPeriod_GeneralFund_Transfers_Out"&gt;</t>
  </si>
  <si>
    <t xml:space="preserve">            &lt;us-cafr_part:NameOfOtherFinancingSourcesUsesDomain&gt;Transfers_Out&lt;/us-cafr_part:NameOfOtherFinancingSourcesUsesDomain&gt;</t>
  </si>
  <si>
    <t xml:space="preserve">    &lt;xbrli:context id="CurrentPeriod_SpecialRevenueFund001"&gt;</t>
  </si>
  <si>
    <t xml:space="preserve">    &lt;xbrli:context id="CurrentPeriod_SpecialRevenueFund001_Transfers_In"&gt;</t>
  </si>
  <si>
    <t xml:space="preserve">    &lt;xbrli:context id="CurrentPeriod_SpecialRevenueFund001_Value_Of_Intergovernmental_Agreement"&gt;</t>
  </si>
  <si>
    <t xml:space="preserve">    &lt;xbrli:context id="CurrentPeriod_SpecialRevenueFund001_Transfers_Out"&gt;</t>
  </si>
  <si>
    <t xml:space="preserve">    &lt;xbrli:context id="CurrentPeriod_SpecialRevenueFund002"&gt;</t>
  </si>
  <si>
    <t xml:space="preserve">    &lt;xbrli:context id="CurrentPeriod_SpecialRevenueFund002_Transfers_In"&gt;</t>
  </si>
  <si>
    <t xml:space="preserve">    &lt;xbrli:context id="CurrentPeriod_SpecialRevenueFund002_Value_Of_Intergovernmental_Agreement"&gt;</t>
  </si>
  <si>
    <t xml:space="preserve">    &lt;xbrli:context id="CurrentPeriod_SpecialRevenueFund002_Transfers_Out"&gt;</t>
  </si>
  <si>
    <t xml:space="preserve">    &lt;xbrli:context id="CurrentPeriod_AggregateNonMajorFunds"&gt;</t>
  </si>
  <si>
    <t xml:space="preserve">    &lt;xbrli:context id="CurrentPeriod_AggregateNonMajorFunds_Transfers_In"&gt;</t>
  </si>
  <si>
    <t xml:space="preserve">    &lt;xbrli:context id="CurrentPeriod_AggregateNonMajorFunds_Value_Of_Intergovernmental_Agreement"&gt;</t>
  </si>
  <si>
    <t xml:space="preserve">    &lt;xbrli:context id="CurrentPeriod_AggregateNonMajorFunds_Transfers_Out"&gt;</t>
  </si>
  <si>
    <t xml:space="preserve">    &lt;xbrli:context id="CurrentPeriod_TotalGovernmentFunds"&gt;</t>
  </si>
  <si>
    <t xml:space="preserve">          &lt;xbrldi:explicitMember dimension="us-cafr:TypeOfGovernmentalFundsAxis"&gt;us-cafr:TotalGovernmentFundsMember&lt;/xbrldi:explicitMember&gt;</t>
  </si>
  <si>
    <t xml:space="preserve">    &lt;xbrli:context id="CurrentPeriod_TotalGovernmentFunds_Transfers_In"&gt;</t>
  </si>
  <si>
    <t xml:space="preserve">    &lt;xbrli:context id="CurrentPeriod_TotalGovernmentFunds_Value_Of_Intergovernmental_Agreement"&gt;</t>
  </si>
  <si>
    <t xml:space="preserve">    &lt;xbrli:context id="CurrentPeriod_TotalGovernmentFunds_Transfers_Out"&gt;</t>
  </si>
  <si>
    <t>&lt;b&gt;STATEMENT 2&lt;/b&gt;</t>
  </si>
  <si>
    <t>&lt;b&gt;Statement of Activities&lt;/b&gt;</t>
  </si>
  <si>
    <t>&lt;b&gt;Year Ended November 30, 2018&lt;/b&gt;</t>
  </si>
  <si>
    <t>RevenuefromIncomeTaxes</t>
  </si>
  <si>
    <t>RevenueFromSalesTaxes</t>
  </si>
  <si>
    <t>&lt;td align="right"&gt;&lt;u&gt;$(&lt;ix:nonFraction name="ExcessDeficiencyOfRevenuesOverUnderExpenditures" contextRef="CurrentPeriod_SpecialRevenueFund002" unitRef="USD" sign="-"&gt;61,997,174&lt;/ix:nonFraction&gt;)&lt;/u&gt;&lt;/td&gt;</t>
  </si>
  <si>
    <t>&lt;td align="right"&gt;&lt;u&gt;$(&lt;ix:nonFraction name="ExcessDeficiencyOfRevenuesOverUnderExpenditures" contextRef="CurrentPeriod_TotalGovernmentFunds" unitRef="USD" sign="-"&gt;54,057,477&lt;/ix:nonFraction&gt;)&lt;/u&gt;&lt;/td&gt;</t>
  </si>
  <si>
    <t>&lt;td align="right"&gt;(&lt;ix:nonFraction name="OtherFinancingSourcesUses" contextRef="CurrentPeriod_GeneralFund_Transfers_Out" unitRef="USD" sign="-"&gt;9,783,815&lt;/ix:nonFraction&gt;)&lt;/td&gt;</t>
  </si>
  <si>
    <t>&lt;td align="right"&gt;(&lt;ix:nonFraction name="OtherFinancingSourcesUses" contextRef="CurrentPeriod_TotalGovernmentFunds_Transfers_Out" unitRef="USD" sign="-"&gt;28,899,899&lt;/ix:nonFraction&gt;)&lt;/td&gt;</t>
  </si>
  <si>
    <t>&lt;td align="right"&gt;(&lt;ix:nonFraction name="OtherFinancingSourcesUses" contextRef="CurrentPeriod_GeneralFund" unitRef="USD" sign="-"&gt;6,916,187&lt;/ix:nonFraction&gt;)&lt;/td&gt;</t>
  </si>
  <si>
    <t>&lt;td align="right"&gt;&lt;u&gt;(&lt;ix:nonFraction name="ChangesInFundBalances" contextRef="CurrentPeriod_SpecialRevenueFund002" unitRef="USD" sign="-"&gt;61,997,174&lt;/ix:nonFraction&gt;)&lt;/u&gt;&lt;/td&gt;</t>
  </si>
  <si>
    <t xml:space="preserve">          &lt;xbrldi:explicitMember dimension="us-cafr:BalanceTypeAxis"&gt;us-cafr:NetMember&lt;/xbrldi:explicitMember&gt;</t>
  </si>
  <si>
    <t xml:space="preserve">          &lt;xbrldi:explicitMember dimension="us-cafr:TypeOfProgramRevenuesAxis"&gt;us-cafr:ProgramRevenuesFromOperatingGrantsAndContributionsMember&lt;/xbrldi:explicitMember&gt;</t>
  </si>
  <si>
    <t xml:space="preserve">          &lt;xbrldi:explicitMember dimension="us-cafr:TypeOfProgramRevenuesAxis"&gt;us-cafr:ProgramRevenuesFromChargesForServicesAndSalesMember&lt;/xbrldi:explicitMember&gt;</t>
  </si>
  <si>
    <t xml:space="preserve">          &lt;xbrldi:explicitMember dimension="us-cafr:TypeOfProgramRevenuesAxis"&gt;us-cafr:ProgramRevenuesFromCapitalGrantsAndContributionsMember&lt;/xbrldi:explicitMember&gt;</t>
  </si>
  <si>
    <t xml:space="preserve">    &lt;xbrli:context id="CurrentPeriod_GovernmentalActivities"&gt;</t>
  </si>
  <si>
    <t>CurrentPeriod_GovernmentalActivities</t>
  </si>
  <si>
    <t>CurrentPeriod_ComponentUnits</t>
  </si>
  <si>
    <t>ComponentUnit</t>
  </si>
  <si>
    <t>ProgramRevenuesFromChargesForServicesAndSales</t>
  </si>
  <si>
    <t>CurrentPeriod_GovernmentalActivities_ProgramRevenuesFromChargesForServicesAndSales</t>
  </si>
  <si>
    <t>Current_Period_GovernmentalActivities_ProgramRevenuesFromOperatingGrantsAndContributions</t>
  </si>
  <si>
    <t>CurrentPeriod_GovernmentalActivities_ProgramRevenuesFromCapitalGrantsAndContributions</t>
  </si>
  <si>
    <t>ProgramRevenuesFromOperatingGrantsAndContributions</t>
  </si>
  <si>
    <t>ProgramRevenuesFromCapitalGrantsAndContributions</t>
  </si>
  <si>
    <t>CurrentPeriod_GovernmentalActivities_Replacement_Taxes</t>
  </si>
  <si>
    <t xml:space="preserve">          &lt;xbrldi:typedMember dimension="us-cafr:NameOfOtherGeneralRevenuesAxis"&gt;</t>
  </si>
  <si>
    <t xml:space="preserve">            &lt;us-cafr_part:NameOfOtherGeneralRevenuesDomain&gt;Replacement_Taxes&lt;/us-cafr_part:NameOfOtherGeneralRevenuesDomain&gt;</t>
  </si>
  <si>
    <t>CurrentPeriod_ComponentUnits_Replacement_Taxes</t>
  </si>
  <si>
    <t>0</t>
  </si>
  <si>
    <t>&lt;td&gt;&lt;b&gt;Statement of Activities&lt;/b&gt;&lt;/td&gt;</t>
  </si>
  <si>
    <t>&lt;td&gt;&lt;b&gt;Year Ended November 30, 2018&lt;/b&gt;&lt;/td&gt;</t>
  </si>
  <si>
    <t>&lt;td&gt;Functions/programs&lt;/td&gt;</t>
  </si>
  <si>
    <t>&lt;td&gt;Primary government&lt;/td&gt;</t>
  </si>
  <si>
    <t>&lt;td&gt;Governmental activities:&lt;/td&gt;</t>
  </si>
  <si>
    <t>&lt;td&gt;Interest on debt&lt;/td&gt;</t>
  </si>
  <si>
    <t>&lt;td&gt;Total primary government&lt;/td&gt;</t>
  </si>
  <si>
    <t>&lt;td&gt;Component units&lt;/td&gt;</t>
  </si>
  <si>
    <t>&lt;td&gt;General revenues&lt;/td&gt;</t>
  </si>
  <si>
    <t>&lt;td&gt;Intergovernmental revenues&lt;/td&gt;</t>
  </si>
  <si>
    <t>&lt;td&gt;Unrestricted intergovernmental revenues&lt;/td&gt;</t>
  </si>
  <si>
    <t>&lt;td&gt;Replacement taxes&lt;/td&gt;</t>
  </si>
  <si>
    <t>&lt;td&gt;Income tax&lt;/td&gt;</t>
  </si>
  <si>
    <t>&lt;td&gt;Sales tax&lt;/td&gt;</t>
  </si>
  <si>
    <t>&lt;td&gt;Other taxes&lt;/td&gt;</t>
  </si>
  <si>
    <t>&lt;td&gt;Investment earnings&lt;/td&gt;</t>
  </si>
  <si>
    <t>&lt;td&gt;Other general revenues&lt;/td&gt;</t>
  </si>
  <si>
    <t>&lt;td&gt;Total general revenues&lt;/td&gt;</t>
  </si>
  <si>
    <t>&lt;td&gt;Change in net position&lt;/td&gt;</t>
  </si>
  <si>
    <t>&lt;td&gt;Net position at beginning of year&lt;/td&gt;</t>
  </si>
  <si>
    <t>&lt;td&gt;Net position, end of the year&lt;/td&gt;</t>
  </si>
  <si>
    <t xml:space="preserve">    &lt;xbrli:context id="CurrentPeriod_ComponentUnits"&gt;</t>
  </si>
  <si>
    <t xml:space="preserve">    &lt;xbrli:context id="CurrentPeriod_GovernmentalActivities_Replacement_Taxes"&gt;</t>
  </si>
  <si>
    <t xml:space="preserve">    &lt;xbrli:context id="CurrentPeriod_ComponentUnits_Replacement_Taxes"&gt;</t>
  </si>
  <si>
    <t xml:space="preserve">    &lt;xbrli:context id="CurrentPeriod_GovernmentalActivities_ProgramRevenuesFromChargesForServicesAndSales"&gt;</t>
  </si>
  <si>
    <t xml:space="preserve">    &lt;xbrli:context id="Current_Period_GovernmentalActivities_ProgramRevenuesFromOperatingGrantsAndContributions"&gt;</t>
  </si>
  <si>
    <t xml:space="preserve">          &lt;xbrldi:explicitMember dimension="us-cafr:TypeOfActivitiesAxis"&gt;us-cafr:Current_PeriodMember&lt;/xbrldi:explicitMember&gt;</t>
  </si>
  <si>
    <t xml:space="preserve">    &lt;xbrli:context id="CurrentPeriod_GovernmentalActivities_ProgramRevenuesFromCapitalGrantsAndContributions"&gt;</t>
  </si>
  <si>
    <t>&lt;td align="right"&gt;&lt;b&gt;STATEMENT 2&lt;/b&gt;&lt;/td&gt;</t>
  </si>
  <si>
    <t>&lt;td align="right"&gt;Net (Expense) Revenue and&lt;/td&gt;</t>
  </si>
  <si>
    <t>&lt;td align="right"&gt;Changes in Net Position&lt;/td&gt;</t>
  </si>
  <si>
    <t>&lt;td align="right"&gt;Program Revenues&lt;/td&gt;</t>
  </si>
  <si>
    <t>&lt;td align="right"&gt;Primary&lt;/td&gt;</t>
  </si>
  <si>
    <t>&lt;td align="right"&gt;Government&lt;/td&gt;</t>
  </si>
  <si>
    <t>&lt;td align="right"&gt;Charges for&lt;/td&gt;</t>
  </si>
  <si>
    <t>&lt;td align="right"&gt;Operating Grants&lt;/td&gt;</t>
  </si>
  <si>
    <t>&lt;td align="right"&gt;Capital Grants and&lt;/td&gt;</t>
  </si>
  <si>
    <t>&lt;td align="right"&gt;Expenses&lt;/td&gt;</t>
  </si>
  <si>
    <t>&lt;td align="right"&gt;Services&lt;/td&gt;</t>
  </si>
  <si>
    <t>&lt;td align="right"&gt;and Contributions&lt;/td&gt;</t>
  </si>
  <si>
    <t>&lt;td align="right"&gt;Contributions&lt;/td&gt;</t>
  </si>
  <si>
    <t>&lt;td align="right"&gt;$&lt;ix:nonFraction name="ExpensesForGeneralGovernmentServicesOthers" contextRef="CurrentPeriod_GovernmentalActivities" unitRef="USD"&gt;55,805,815&lt;/ix:nonFraction&gt;&lt;/td&gt;</t>
  </si>
  <si>
    <t>&lt;td align="right"&gt;($43,994,878)&lt;/td&gt;</t>
  </si>
  <si>
    <t>&lt;td align="right"&gt;&lt;ix:nonFraction name="ExpensesForPublicSafetyServices" contextRef="CurrentPeriod_GovernmentalActivities" unitRef="USD"&gt;111,013,433&lt;/ix:nonFraction&gt;&lt;/td&gt;</t>
  </si>
  <si>
    <t>&lt;td align="right"&gt;(83,915,468)&lt;/td&gt;</t>
  </si>
  <si>
    <t>&lt;td align="right"&gt;&lt;ix:nonFraction name="ExpensesForGeneralGovernmentServicesJudicial" contextRef="CurrentPeriod_GovernmentalActivities" unitRef="USD"&gt;51,011,273&lt;/ix:nonFraction&gt;&lt;/td&gt;</t>
  </si>
  <si>
    <t>&lt;td align="right"&gt;(24,064,751)&lt;/td&gt;</t>
  </si>
  <si>
    <t>&lt;td align="right"&gt;&lt;ix:nonFraction name="ExpensesForPublicAssistanceServices" contextRef="CurrentPeriod_GovernmentalActivities" unitRef="USD"&gt;60,856,184&lt;/ix:nonFraction&gt;&lt;/td&gt;</t>
  </si>
  <si>
    <t>&lt;td align="right"&gt;(8,757,229)&lt;/td&gt;</t>
  </si>
  <si>
    <t>&lt;td align="right"&gt;&lt;ix:nonFraction name="ExpensesForTransportationServices" contextRef="CurrentPeriod_GovernmentalActivities" unitRef="USD"&gt;24,497,788&lt;/ix:nonFraction&gt;&lt;/td&gt;</t>
  </si>
  <si>
    <t>&lt;td align="right"&gt;17,289,536 &lt;/td&gt;</t>
  </si>
  <si>
    <t>&lt;td align="right"&gt;&lt;u&gt;&lt;ix:nonFraction name="DebtServicingOfInterestAndFiscalCharges" contextRef="CurrentPeriod_GovernmentalActivities" unitRef="USD"&gt;12,320,450&lt;/ix:nonFraction&gt;&lt;/u&gt;&lt;/td&gt;</t>
  </si>
  <si>
    <t>&lt;td align="right"&gt;(12,320,450)&lt;/td&gt;</t>
  </si>
  <si>
    <t>&lt;td align="right"&gt;&lt;u&gt;$&lt;ix:nonFraction name="Expenses" contextRef="CurrentPeriod_GovernmentalActivities" unitRef="USD"&gt;315,504,943&lt;/ix:nonFraction&gt;&lt;/u&gt;&lt;/td&gt;</t>
  </si>
  <si>
    <t>&lt;td align="right"&gt;0&lt;/td&gt;</t>
  </si>
  <si>
    <t>&lt;td align="right"&gt;$&lt;ix:nonFraction name="RevenueFromPropertyTax" contextRef="CurrentPeriod_GovernmentalActivities" unitRef="USD"&gt;125,930,565&lt;/ix:nonFraction&gt;&lt;/td&gt;</t>
  </si>
  <si>
    <t>&lt;td align="right"&gt;$&lt;ix:nonFraction name="RevenueFromPropertyTax" contextRef="CurrentPeriod_ComponentUnits" unitRef="USD"&gt;38,382,495&lt;/ix:nonFraction&gt;&lt;/td&gt;</t>
  </si>
  <si>
    <t>&lt;td align="right"&gt;&lt;ix:nonFraction name="RevenueFromInterGovernmentalActivities" contextRef="CurrentPeriod_GovernmentalActivities" unitRef="USD"&gt;0&lt;/ix:nonFraction&gt;&lt;/td&gt;</t>
  </si>
  <si>
    <t>&lt;td align="right"&gt;&lt;ix:nonFraction name="RevenueFromInterGovernmentalActivities" contextRef="CurrentPeriod_ComponentUnits" unitRef="USD"&gt;265,754&lt;/ix:nonFraction&gt;&lt;/td&gt;</t>
  </si>
  <si>
    <t>&lt;td align="right"&gt;&lt;ix:nonFraction name="RevenueFromInterGovernmentalActivities" contextRef="CurrentPeriod_GovernmentalActivities_Unamortized_Loss_On_Refunding" unitRef="USD"&gt;0&lt;/ix:nonFraction&gt;&lt;/td&gt;</t>
  </si>
  <si>
    <t>&lt;td align="right"&gt;&lt;ix:nonFraction name="RevenueFromInterGovernmentalActivities" contextRef="CurrentPeriod_ComponentUnits_Unamortized_Loss_On_Refunding" unitRef="USD"&gt;0&lt;/ix:nonFraction&gt;&lt;/td&gt;</t>
  </si>
  <si>
    <t>&lt;td align="right"&gt;&lt;ix:nonFraction name="OtherGeneralRevenues" contextRef="CurrentPeriod_GovernmentalActivities_Deferred_Outflows_Related_To_Pensions" unitRef="USD"&gt;3,636,899&lt;/ix:nonFraction&gt;&lt;/td&gt;</t>
  </si>
  <si>
    <t>&lt;td align="right"&gt;&lt;ix:nonFraction name="OtherGeneralRevenues" contextRef="CurrentPeriod_ComponentUnits_Deferred_Outflows_Related_To_Pensions" unitRef="USD"&gt;664,726&lt;/ix:nonFraction&gt;&lt;/td&gt;</t>
  </si>
  <si>
    <t>&lt;td align="right"&gt;&lt;ix:nonFraction name="RevenuefromIncomeTaxes" contextRef="CurrentPeriod_GovernmentalActivities_Deferred_Outflows_Related_To_OPEB" unitRef="USD"&gt;10,097,671&lt;/ix:nonFraction&gt;&lt;/td&gt;</t>
  </si>
  <si>
    <t>&lt;td align="right"&gt;&lt;ix:nonFraction name="RevenuefromIncomeTaxes" contextRef="CurrentPeriod_ComponentUnits_Deferred_Outflows_Related_To_OPEB" unitRef="USD"&gt;0&lt;/ix:nonFraction&gt;&lt;/td&gt;</t>
  </si>
  <si>
    <t>&lt;td align="right"&gt;&lt;ix:nonFraction name="RevenueFromSalesTaxes" contextRef="CurrentPeriod_GovernmentalActivities" unitRef="USD"&gt;27,733,400&lt;/ix:nonFraction&gt;&lt;/td&gt;</t>
  </si>
  <si>
    <t>&lt;td align="right"&gt;&lt;ix:nonFraction name="RevenueFromSalesTaxes" contextRef="CurrentPeriod_ComponentUnits" unitRef="USD"&gt;0&lt;/ix:nonFraction&gt;&lt;/td&gt;</t>
  </si>
  <si>
    <t>&lt;td align="right"&gt;&lt;ix:nonFraction name="RevenueFromOtherTaxes" contextRef="CurrentPeriod_GovernmentalActivities" unitRef="USD"&gt;1,407,522&lt;/ix:nonFraction&gt;&lt;/td&gt;</t>
  </si>
  <si>
    <t>&lt;td align="right"&gt;&lt;ix:nonFraction name="RevenueFromOtherTaxes" contextRef="CurrentPeriod_ComponentUnits" unitRef="USD"&gt;0&lt;/ix:nonFraction&gt;&lt;/td&gt;</t>
  </si>
  <si>
    <t>&lt;td align="right"&gt;&lt;ix:nonFraction name="RevenueFromInvestmentIncome" contextRef="CurrentPeriod_GovernmentalActivities" unitRef="USD"&gt;4,455,070&lt;/ix:nonFraction&gt;&lt;/td&gt;</t>
  </si>
  <si>
    <t>&lt;td align="right"&gt;&lt;ix:nonFraction name="RevenueFromInvestmentIncome" contextRef="CurrentPeriod_ComponentUnits" unitRef="USD"&gt;324,433&lt;/ix:nonFraction&gt;&lt;/td&gt;</t>
  </si>
  <si>
    <t>&lt;td align="right"&gt;&lt;u&gt;&lt;ix:nonFraction name="OtherGeneralRevenues" contextRef="CurrentPeriod_GovernmentalActivities" unitRef="USD"&gt;8,347,878&lt;/ix:nonFraction&gt;&lt;/u&gt;&lt;/td&gt;</t>
  </si>
  <si>
    <t>&lt;td align="right"&gt;&lt;u&gt;&lt;ix:nonFraction name="OtherGeneralRevenues" contextRef="CurrentPeriod_ComponentUnits" unitRef="USD"&gt;577,181&lt;/ix:nonFraction&gt;&lt;/u&gt;&lt;/td&gt;</t>
  </si>
  <si>
    <t>&lt;td align="right"&gt;$&lt;ix:nonFraction name="RevenueFromGeneralGovernmentServicesAdministration" contextRef="CurrentPeriod_ProgramRevenuesFromChargesForServicesAndSales" unitRef="USD"&gt;10,916,994&lt;/ix:nonFraction&gt;&lt;/td&gt;</t>
  </si>
  <si>
    <t>&lt;td align="right"&gt;$&lt;ix:nonFraction name="RevenueFromGeneralGovernmentServicesAdministration" contextRef="CurrentPeriod_ProgramRevenuesFromOperatingGrantsAndContributions" unitRef="USD"&gt;893,943&lt;/ix:nonFraction&gt;&lt;/td&gt;</t>
  </si>
  <si>
    <t>&lt;td align="right"&gt;$&lt;ix:nonFraction name="RevenueFromGeneralGovernmentServicesAdministration" contextRef="CurrentPeriod_ProgramRevenuesFromCapitalGrantsAndContributions" unitRef="USD"&gt;0&lt;/ix:nonFraction&gt;&lt;/td&gt;</t>
  </si>
  <si>
    <t>&lt;td align="right"&gt;&lt;ix:nonFraction name="RevenueFromPublicSafetyServices" contextRef="CurrentPeriod_ProgramRevenuesFromChargesForServicesAndSales" unitRef="USD"&gt;19,591,569&lt;/ix:nonFraction&gt;&lt;/td&gt;</t>
  </si>
  <si>
    <t>&lt;td align="right"&gt;&lt;ix:nonFraction name="RevenueFromPublicSafetyServices" contextRef="CurrentPeriod_ProgramRevenuesFromOperatingGrantsAndContributions" unitRef="USD"&gt;7,479,301&lt;/ix:nonFraction&gt;&lt;/td&gt;</t>
  </si>
  <si>
    <t>&lt;td align="right"&gt;&lt;ix:nonFraction name="RevenueFromPublicSafetyServices" contextRef="CurrentPeriod_ProgramRevenuesFromCapitalGrantsAndContributions" unitRef="USD"&gt;27,095&lt;/ix:nonFraction&gt;&lt;/td&gt;</t>
  </si>
  <si>
    <t>&lt;td align="right"&gt;&lt;ix:nonFraction name="RevenueFromGeneralGovernmentServicesJudicial" contextRef="CurrentPeriod_ProgramRevenuesFromChargesForServicesAndSales" unitRef="USD"&gt;17,289,430&lt;/ix:nonFraction&gt;&lt;/td&gt;</t>
  </si>
  <si>
    <t>&lt;td align="right"&gt;&lt;ix:nonFraction name="RevenueFromGeneralGovernmentServicesJudicial" contextRef="CurrentPeriod_ProgramRevenuesFromOperatingGrantsAndContributions" unitRef="USD"&gt;9,657,092&lt;/ix:nonFraction&gt;&lt;/td&gt;</t>
  </si>
  <si>
    <t>&lt;td align="right"&gt;&lt;ix:nonFraction name="RevenueFromGeneralGovernmentServicesJudicial" contextRef="CurrentPeriod_ProgramRevenuesFromCapitalGrantsAndContributions" unitRef="USD"&gt;0&lt;/ix:nonFraction&gt;&lt;/td&gt;</t>
  </si>
  <si>
    <t>&lt;td align="right"&gt;&lt;ix:nonFraction name="RevenueFromPublicAssistanceServices" contextRef="CurrentPeriod_ProgramRevenuesFromChargesForServicesAndSales" unitRef="USD"&gt;25,963,510&lt;/ix:nonFraction&gt;&lt;/td&gt;</t>
  </si>
  <si>
    <t>&lt;td align="right"&gt;&lt;ix:nonFraction name="RevenueFromPublicAssistanceServices" contextRef="CurrentPeriod_ProgramRevenuesFromOperatingGrantsAndContributions" unitRef="USD"&gt;26,062,298&lt;/ix:nonFraction&gt;&lt;/td&gt;</t>
  </si>
  <si>
    <t>&lt;td align="right"&gt;&lt;ix:nonFraction name="RevenueFromPublicAssistanceServices" contextRef="CurrentPeriod_ProgramRevenuesFromCapitalGrantsAndContributions" unitRef="USD"&gt;73,147&lt;/ix:nonFraction&gt;&lt;/td&gt;</t>
  </si>
  <si>
    <t>&lt;td align="right"&gt;&lt;ix:nonFraction name="RevenueFromTransportationServices" contextRef="CurrentPeriod_ProgramRevenuesFromChargesForServicesAndSales" unitRef="USD"&gt;658,323&lt;/ix:nonFraction&gt;&lt;/td&gt;</t>
  </si>
  <si>
    <t>&lt;td align="right"&gt;&lt;ix:nonFraction name="RevenueFromTransportationServices" contextRef="CurrentPeriod_ProgramRevenuesFromOperatingGrantsAndContributions" unitRef="USD"&gt;39,066,766&lt;/ix:nonFraction&gt;&lt;/td&gt;</t>
  </si>
  <si>
    <t>&lt;td align="right"&gt;&lt;ix:nonFraction name="RevenueFromTransportationServices" contextRef="CurrentPeriod_ProgramRevenuesFromCapitalGrantsAndContributions" unitRef="USD"&gt;2,062,235&lt;/ix:nonFraction&gt;&lt;/td&gt;</t>
  </si>
  <si>
    <t>&lt;td align="right"&gt;&lt;u&gt;$&lt;ix:nonFraction name="ProgramRevenuesFromChargesForServicesAndSales" contextRef="CurrentPeriod_GovernmentalActivities" unitRef="USD"&gt;74,419,826&lt;/ix:nonFraction&gt;&lt;/u&gt;&lt;/td&gt;</t>
  </si>
  <si>
    <t>&lt;td align="right"&gt;&lt;u&gt;$&lt;ix:nonFraction name="ProgramRevenuesFromOperatingGrantsAndContributions" contextRef="CurrentPeriod_GovernmentalActivities" unitRef="USD"&gt;83,159,400&lt;/ix:nonFraction&gt;&lt;/u&gt;&lt;/td&gt;</t>
  </si>
  <si>
    <t>&lt;td align="right"&gt;&lt;u&gt;$&lt;ix:nonFraction name="ProgramRevenuesFromCapitalGrantsAndContributions" contextRef="CurrentPeriod_GovernmentalActivities" unitRef="USD"&gt;2,162,477&lt;/ix:nonFraction&gt;&lt;/u&gt;&lt;/td&gt;</t>
  </si>
  <si>
    <t>&lt;td align="right"&gt;($155,763,240)&lt;/td&gt;</t>
  </si>
  <si>
    <t>&lt;td align="right"&gt;&lt;u&gt;$&lt;ix:nonFraction name="Expenses" contextRef="CurrentPeriod_ComponentUnits" unitRef="USD"&gt;29,363,168&lt;/ix:nonFraction&gt;&lt;/u&gt;&lt;/td&gt;</t>
  </si>
  <si>
    <t>&lt;td align="right"&gt;&lt;u&gt;$&lt;ix:nonFraction name="ProgramRevenuesFromChargesForServicesAndSales" contextRef="CurrentPeriod_ComponentUnits" unitRef="USD"&gt;1,530,353&lt;/ix:nonFraction&gt;&lt;/u&gt;&lt;/td&gt;</t>
  </si>
  <si>
    <t>&lt;td align="right"&gt;&lt;u&gt;$&lt;ix:nonFraction name="ProgramRevenuesFromOperatingGrantsAndContributions" contextRef="CurrentPeriod_ComponentUnits" unitRef="USD"&gt;8,821&lt;/ix:nonFraction&gt;&lt;/u&gt;&lt;/td&gt;</t>
  </si>
  <si>
    <t>&lt;td align="right"&gt;&lt;u&gt;$&lt;ix:nonFraction name="ProgramRevenuesFromCapitalGrantsAndContributions" contextRef="CurrentPeriod_ComponentUnits" unitRef="USD"&gt;661,974&lt;/ix:nonFraction&gt;&lt;/u&gt;&lt;/td&gt;</t>
  </si>
  <si>
    <t>&lt;td align="right"&gt;($27,162,020)&lt;/td&gt;</t>
  </si>
  <si>
    <t>&lt;td align="right"&gt;&lt;u&gt;$&lt;ix:nonFraction name="GeneralRevenues" contextRef="CurrentPeriod_GovernmentalActivities" unitRef="USD"&gt;181,609,005&lt;/ix:nonFraction&gt;&lt;/u&gt;&lt;/td&gt;</t>
  </si>
  <si>
    <t>&lt;td align="right"&gt;&lt;u&gt;$&lt;ix:nonFraction name="GeneralRevenues" contextRef="CurrentPeriod_ComponentUnits" unitRef="USD"&gt;40,214,589&lt;/ix:nonFraction&gt;&lt;/u&gt;&lt;/td&gt;</t>
  </si>
  <si>
    <t>&lt;td align="right"&gt;&lt;u&gt;$&lt;ix:nonFraction name="ChangesInNetPosition" contextRef="CurrentPeriod_GovernmentalActivities" unitRef="USD"&gt;25,845,765&lt;/ix:nonFraction&gt;&lt;/u&gt;&lt;/td&gt;</t>
  </si>
  <si>
    <t>&lt;td align="right"&gt;&lt;u&gt;$&lt;ix:nonFraction name="ChangesInNetPosition" contextRef="CurrentPeriod_ComponentUnits" unitRef="USD"&gt;13,052,569&lt;/ix:nonFraction&gt;&lt;/u&gt;&lt;/td&gt;</t>
  </si>
  <si>
    <t>&lt;td align="right"&gt;$&lt;ix:nonFraction name="NetPositionAtBeginningOfPeriodAfterAdjustments" contextRef="CurrentPeriod_GovernmentalActivities" unitRef="USD"&gt;455,921,630&lt;/ix:nonFraction&gt;&lt;/td&gt;</t>
  </si>
  <si>
    <t>&lt;td align="right"&gt;$&lt;ix:nonFraction name="NetPositionAtBeginningOfPeriodAfterAdjustments" contextRef="CurrentPeriod_ComponentUnits" unitRef="USD"&gt;208,787,020&lt;/ix:nonFraction&gt;&lt;/td&gt;</t>
  </si>
  <si>
    <t>&lt;td align="right"&gt;&lt;u&gt;$&lt;ix:nonFraction name="NetPosition" contextRef="CurrentPeriod_GovernmentalActivities" unitRef="USD"&gt;481,767,395&lt;/ix:nonFraction&gt;&lt;/u&gt;&lt;/td&gt;</t>
  </si>
  <si>
    <t>&lt;td align="right"&gt;&lt;u&gt;$&lt;ix:nonFraction name="NetPosition" contextRef="CurrentPeriod_ComponentUnits" unitRef="USD"&gt;221,839,589&lt;/ix:nonFraction&gt;&lt;/u&gt;&lt;/td&gt;</t>
  </si>
  <si>
    <t xml:space="preserve">  &lt;script type='text/javascript' src='https://www.blinkace.com/ixbrl-inspector/v2/es6-shim.js'&gt;&lt;/script&gt;</t>
  </si>
  <si>
    <t xml:space="preserve">  &lt;script type='text/javascript' src="js/jquery.js"&gt;&lt;/script&gt;</t>
  </si>
  <si>
    <t xml:space="preserve">  &lt;script type='text/javascript' src="js/bootstrap.min.js"&gt;&lt;/script&gt;</t>
  </si>
  <si>
    <t xml:space="preserve">  &lt;script type='text/javascript' src='https://cdn.jsdelivr.net/interact.js/1.2.6/interact.min.js'&gt;&lt;/script&gt;</t>
  </si>
  <si>
    <t xml:space="preserve">  &lt;script type='text/javascript' src='js/ixbrl-inspector.min.js'&gt;&lt;/script&gt;</t>
  </si>
  <si>
    <t xml:space="preserve">   &lt;link rel="icon" href="https://www.willcountyillinois.com/Portals/0/favicon.ico?ver=2016-06-17-153145-887" /&gt;</t>
  </si>
  <si>
    <t xml:space="preserve">   &lt;link rel="stylesheet" type="text/css" href="css/global.min.css" /&gt;</t>
  </si>
  <si>
    <t xml:space="preserve">   &lt;link rel="stylesheet" type="text/css" href="css/table.min.css" /&gt;</t>
  </si>
  <si>
    <t xml:space="preserve">   &lt;link rel="stylesheet" type="text/css" href="https://cdnjs.cloudflare.com/ajax/libs/bootstrap-sidebar/0.2.2/css/sidebar.min.css" /&gt;</t>
  </si>
  <si>
    <t xml:space="preserve">   &lt;link rel="stylesheet" type="text/css" href="css/style.css" /&gt;</t>
  </si>
  <si>
    <t xml:space="preserve">   &lt;link href="https://fonts.googleapis.com/css?family=Open+Sans" rel="stylesheet"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</si>
</sst>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164" formatCode="\$\ 0.00"/>
    <numFmt numFmtId="165" formatCode="0.0"/>
    <numFmt numFmtId="166" formatCode="#,##0.0"/>
    <numFmt numFmtId="167" formatCode="\$\ #,##0.00"/>
    <numFmt numFmtId="168" formatCode="0.0_);\(0.0\)"/>
    <numFmt numFmtId="169" formatCode="\$\ #,##0"/>
    <numFmt numFmtId="170" formatCode="0.0%"/>
    <numFmt numFmtId="171" formatCode="\$\ #,##0_);\(\$\ #,##0\)"/>
    <numFmt numFmtId="172" formatCode="_ * #,##0_ ;_ * \-#,##0_ ;_ * &quot;-&quot;??_ ;_ @_ "/>
    <numFmt numFmtId="173" formatCode="[$$-809]#,##0"/>
    <numFmt numFmtId="174" formatCode="#,##0.00000"/>
  </numFmts>
  <fonts count="55" x14ac:knownFonts="1">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Arial"/>
      <family val="2"/>
    </font>
    <font>
      <sz val="10"/>
      <name val="Arial"/>
      <family val="2"/>
    </font>
    <font>
      <sz val="10.5"/>
      <name val="Arial"/>
      <family val="2"/>
    </font>
    <font>
      <sz val="10.5"/>
      <color rgb="FF000000"/>
      <name val="Arial"/>
      <family val="2"/>
    </font>
    <font>
      <b/>
      <sz val="9"/>
      <name val="Arial"/>
      <family val="2"/>
    </font>
    <font>
      <sz val="9"/>
      <name val="Arial"/>
      <family val="2"/>
    </font>
    <font>
      <sz val="9"/>
      <color rgb="FF000000"/>
      <name val="Arial"/>
      <family val="2"/>
    </font>
    <font>
      <b/>
      <sz val="11"/>
      <name val="Arial"/>
      <family val="2"/>
    </font>
    <font>
      <b/>
      <sz val="9.5"/>
      <name val="Arial"/>
      <family val="2"/>
    </font>
    <font>
      <sz val="9.5"/>
      <name val="Arial"/>
      <family val="2"/>
    </font>
    <font>
      <sz val="9.5"/>
      <color rgb="FF000000"/>
      <name val="Arial"/>
      <family val="2"/>
    </font>
    <font>
      <sz val="8.5"/>
      <name val="Arial"/>
      <family val="2"/>
    </font>
    <font>
      <sz val="8.5"/>
      <color rgb="FF000000"/>
      <name val="Arial"/>
      <family val="2"/>
    </font>
    <font>
      <sz val="11"/>
      <name val="Arial"/>
      <family val="2"/>
    </font>
    <font>
      <i/>
      <sz val="8.5"/>
      <name val="Arial"/>
      <family val="2"/>
    </font>
    <font>
      <sz val="10"/>
      <color rgb="FF202020"/>
      <name val="Arial"/>
      <family val="2"/>
    </font>
    <font>
      <sz val="10.5"/>
      <color rgb="FF202020"/>
      <name val="Arial"/>
      <family val="2"/>
    </font>
    <font>
      <i/>
      <sz val="11"/>
      <name val="Arial"/>
      <family val="2"/>
    </font>
    <font>
      <vertAlign val="superscript"/>
      <sz val="9"/>
      <name val="Arial"/>
      <family val="2"/>
    </font>
    <font>
      <u/>
      <sz val="9.5"/>
      <name val="Arial"/>
      <family val="2"/>
    </font>
    <font>
      <u/>
      <sz val="8.5"/>
      <name val="Arial"/>
      <family val="2"/>
    </font>
    <font>
      <u/>
      <sz val="11"/>
      <name val="Arial"/>
      <family val="2"/>
    </font>
    <font>
      <i/>
      <sz val="10"/>
      <name val="Arial"/>
      <family val="2"/>
    </font>
    <font>
      <i/>
      <sz val="9"/>
      <name val="Arial"/>
      <family val="2"/>
    </font>
    <font>
      <u/>
      <sz val="10.5"/>
      <name val="Arial"/>
      <family val="2"/>
    </font>
    <font>
      <b/>
      <sz val="9"/>
      <color rgb="FF000000"/>
      <name val="Arial"/>
      <family val="2"/>
    </font>
    <font>
      <sz val="9"/>
      <color theme="1"/>
      <name val="Calibri"/>
      <family val="2"/>
      <scheme val="minor"/>
    </font>
    <font>
      <b/>
      <sz val="10"/>
      <name val="Verdana"/>
      <family val="2"/>
    </font>
    <font>
      <b/>
      <sz val="14"/>
      <name val="Verdana"/>
      <family val="2"/>
    </font>
    <font>
      <sz val="10"/>
      <name val="Verdana"/>
      <family val="2"/>
    </font>
    <font>
      <u/>
      <sz val="10"/>
      <name val="Verdana"/>
      <family val="2"/>
    </font>
    <font>
      <u/>
      <sz val="11"/>
      <name val="Calibri"/>
      <family val="2"/>
      <scheme val="minor"/>
    </font>
    <font>
      <sz val="14"/>
      <name val="Verdana"/>
      <family val="2"/>
    </font>
    <font>
      <sz val="10"/>
      <color rgb="FFFF00FF"/>
      <name val="Verdana"/>
      <family val="2"/>
    </font>
    <font>
      <u/>
      <sz val="10"/>
      <color rgb="FFFF00FF"/>
      <name val="Verdana"/>
      <family val="2"/>
    </font>
    <font>
      <sz val="9"/>
      <name val="Calibri"/>
      <family val="2"/>
      <scheme val="minor"/>
    </font>
    <font>
      <sz val="10"/>
      <color theme="1"/>
      <name val="Verdana"/>
      <family val="2"/>
    </font>
    <font>
      <b/>
      <sz val="10"/>
      <color theme="1"/>
      <name val="Verdana"/>
      <family val="2"/>
    </font>
    <font>
      <u/>
      <sz val="11"/>
      <color theme="10"/>
      <name val="Calibri"/>
      <family val="2"/>
      <scheme val="minor"/>
    </font>
    <font>
      <b/>
      <u/>
      <sz val="10"/>
      <color theme="10"/>
      <name val="Verdana"/>
      <family val="2"/>
    </font>
    <font>
      <sz val="9"/>
      <color rgb="FF000000"/>
      <name val="Calibri"/>
      <family val="2"/>
      <scheme val="minor"/>
    </font>
    <font>
      <sz val="11"/>
      <color rgb="FF000000"/>
      <name val="Calibri"/>
      <family val="2"/>
      <scheme val="minor"/>
    </font>
    <font>
      <sz val="11"/>
      <name val="Calibri"/>
      <family val="2"/>
      <scheme val="minor"/>
    </font>
    <font>
      <b/>
      <sz val="12"/>
      <name val="Verdana"/>
      <family val="2"/>
    </font>
    <font>
      <sz val="12"/>
      <name val="Verdana"/>
      <family val="2"/>
    </font>
  </fonts>
  <fills count="18">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
      <patternFill patternType="solid">
        <fgColor rgb="FF00FFCC"/>
        <bgColor indexed="64"/>
      </patternFill>
    </fill>
    <fill>
      <patternFill patternType="solid">
        <fgColor rgb="FFFFC000"/>
        <bgColor indexed="64"/>
      </patternFill>
    </fill>
    <fill>
      <patternFill patternType="gray0625">
        <bgColor theme="9" tint="0.39997558519241921"/>
      </patternFill>
    </fill>
    <fill>
      <patternFill patternType="solid">
        <fgColor theme="7" tint="0.59999389629810485"/>
        <bgColor indexed="64"/>
      </patternFill>
    </fill>
    <fill>
      <patternFill patternType="solid">
        <fgColor theme="6" tint="0.59999389629810485"/>
        <bgColor indexed="64"/>
      </patternFill>
    </fill>
    <fill>
      <patternFill patternType="gray0625">
        <bgColor rgb="FFD7E4BC"/>
      </patternFill>
    </fill>
    <fill>
      <patternFill patternType="solid">
        <fgColor rgb="FFFFFFFF"/>
        <bgColor indexed="64"/>
      </patternFill>
    </fill>
    <fill>
      <patternFill patternType="solid">
        <fgColor indexed="44"/>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rgb="FF00CCFF"/>
        <bgColor indexed="64"/>
      </patternFill>
    </fill>
    <fill>
      <patternFill patternType="solid">
        <fgColor rgb="FFFF0000"/>
        <bgColor indexed="64"/>
      </patternFill>
    </fill>
  </fills>
  <borders count="10">
    <border>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hair">
        <color auto="1"/>
      </right>
      <top style="hair">
        <color auto="1"/>
      </top>
      <bottom/>
      <diagonal/>
    </border>
  </borders>
  <cellStyleXfs count="5">
    <xf numFmtId="0" fontId="0" fillId="0" borderId="0"/>
    <xf numFmtId="0" fontId="9" fillId="0" borderId="0"/>
    <xf numFmtId="0" fontId="8" fillId="0" borderId="0"/>
    <xf numFmtId="0" fontId="48" fillId="0" borderId="0" applyNumberFormat="0" applyFill="0" applyBorder="0" applyAlignment="0" applyProtection="0"/>
    <xf numFmtId="0" fontId="4" fillId="0" borderId="0"/>
  </cellStyleXfs>
  <cellXfs count="719">
    <xf numFmtId="0" fontId="0" fillId="0" borderId="0" xfId="0" applyFill="1" applyBorder="1" applyAlignment="1">
      <alignment horizontal="left" vertical="top"/>
    </xf>
    <xf numFmtId="0" fontId="0" fillId="0" borderId="0" xfId="0" applyFill="1" applyBorder="1" applyAlignment="1">
      <alignment horizontal="left" wrapText="1"/>
    </xf>
    <xf numFmtId="1" fontId="10" fillId="0" borderId="1" xfId="0" applyNumberFormat="1" applyFont="1" applyFill="1" applyBorder="1" applyAlignment="1">
      <alignment horizontal="center" vertical="top" shrinkToFit="1"/>
    </xf>
    <xf numFmtId="0" fontId="11" fillId="0" borderId="0" xfId="0" applyFont="1" applyFill="1" applyBorder="1" applyAlignment="1">
      <alignment horizontal="left" vertical="center" wrapText="1" indent="13"/>
    </xf>
    <xf numFmtId="0" fontId="0" fillId="0" borderId="2" xfId="0" applyFill="1" applyBorder="1" applyAlignment="1">
      <alignment horizontal="left" vertical="center" wrapText="1"/>
    </xf>
    <xf numFmtId="0" fontId="0" fillId="0" borderId="0" xfId="0" applyFill="1" applyBorder="1" applyAlignment="1">
      <alignment horizontal="left" vertical="center" wrapText="1"/>
    </xf>
    <xf numFmtId="0" fontId="11" fillId="0" borderId="0" xfId="0" applyFont="1" applyFill="1" applyBorder="1" applyAlignment="1">
      <alignment horizontal="center" vertical="top" wrapText="1"/>
    </xf>
    <xf numFmtId="164" fontId="10" fillId="0" borderId="0" xfId="0" applyNumberFormat="1" applyFont="1" applyFill="1" applyBorder="1" applyAlignment="1">
      <alignment horizontal="right" vertical="top" shrinkToFit="1"/>
    </xf>
    <xf numFmtId="165" fontId="10" fillId="0" borderId="1" xfId="0" applyNumberFormat="1" applyFont="1" applyFill="1" applyBorder="1" applyAlignment="1">
      <alignment horizontal="right" vertical="top" shrinkToFit="1"/>
    </xf>
    <xf numFmtId="0" fontId="11" fillId="0" borderId="0" xfId="0" applyFont="1" applyFill="1" applyBorder="1" applyAlignment="1">
      <alignment horizontal="left" vertical="top" wrapText="1" indent="13"/>
    </xf>
    <xf numFmtId="166" fontId="10" fillId="0" borderId="3" xfId="0" applyNumberFormat="1" applyFont="1" applyFill="1" applyBorder="1" applyAlignment="1">
      <alignment horizontal="right" vertical="top" shrinkToFit="1"/>
    </xf>
    <xf numFmtId="165" fontId="10" fillId="0" borderId="3" xfId="0" applyNumberFormat="1" applyFont="1" applyFill="1" applyBorder="1" applyAlignment="1">
      <alignment horizontal="right" vertical="center" shrinkToFit="1"/>
    </xf>
    <xf numFmtId="167" fontId="10" fillId="0" borderId="3" xfId="0" applyNumberFormat="1" applyFont="1" applyFill="1" applyBorder="1" applyAlignment="1">
      <alignment horizontal="right" vertical="top" shrinkToFit="1"/>
    </xf>
    <xf numFmtId="165" fontId="10" fillId="0" borderId="3" xfId="0" applyNumberFormat="1" applyFont="1" applyFill="1" applyBorder="1" applyAlignment="1">
      <alignment horizontal="right" vertical="top" shrinkToFit="1"/>
    </xf>
    <xf numFmtId="0" fontId="11" fillId="0" borderId="0" xfId="0" applyFont="1" applyFill="1" applyBorder="1" applyAlignment="1">
      <alignment horizontal="left" vertical="top" wrapText="1" indent="15"/>
    </xf>
    <xf numFmtId="165" fontId="10" fillId="0" borderId="0" xfId="0" applyNumberFormat="1" applyFont="1" applyFill="1" applyBorder="1" applyAlignment="1">
      <alignment horizontal="right" vertical="top" shrinkToFit="1"/>
    </xf>
    <xf numFmtId="168" fontId="10" fillId="0" borderId="1" xfId="0" applyNumberFormat="1" applyFont="1" applyFill="1" applyBorder="1" applyAlignment="1">
      <alignment horizontal="right" vertical="top" shrinkToFit="1"/>
    </xf>
    <xf numFmtId="167" fontId="10" fillId="0" borderId="3" xfId="0" applyNumberFormat="1" applyFont="1" applyFill="1" applyBorder="1" applyAlignment="1">
      <alignment horizontal="right" vertical="center" shrinkToFit="1"/>
    </xf>
    <xf numFmtId="0" fontId="12" fillId="0" borderId="0" xfId="0" applyFont="1" applyFill="1" applyBorder="1" applyAlignment="1">
      <alignment horizontal="left" vertical="top" wrapText="1" indent="17"/>
    </xf>
    <xf numFmtId="164" fontId="13" fillId="0" borderId="0" xfId="0" applyNumberFormat="1" applyFont="1" applyFill="1" applyBorder="1" applyAlignment="1">
      <alignment horizontal="right" vertical="top" shrinkToFit="1"/>
    </xf>
    <xf numFmtId="164" fontId="13" fillId="0" borderId="0" xfId="0" applyNumberFormat="1" applyFont="1" applyFill="1" applyBorder="1" applyAlignment="1">
      <alignment horizontal="right" vertical="top" indent="16" shrinkToFit="1"/>
    </xf>
    <xf numFmtId="165" fontId="13" fillId="0" borderId="0" xfId="0" applyNumberFormat="1" applyFont="1" applyFill="1" applyBorder="1" applyAlignment="1">
      <alignment horizontal="right" vertical="top" shrinkToFit="1"/>
    </xf>
    <xf numFmtId="165" fontId="13" fillId="0" borderId="0" xfId="0" applyNumberFormat="1" applyFont="1" applyFill="1" applyBorder="1" applyAlignment="1">
      <alignment horizontal="right" vertical="top" indent="16" shrinkToFit="1"/>
    </xf>
    <xf numFmtId="0" fontId="12" fillId="0" borderId="0" xfId="0" applyFont="1" applyFill="1" applyBorder="1" applyAlignment="1">
      <alignment horizontal="left" vertical="top" wrapText="1" indent="16"/>
    </xf>
    <xf numFmtId="0" fontId="12" fillId="0" borderId="0" xfId="0" applyFont="1" applyFill="1" applyBorder="1" applyAlignment="1">
      <alignment horizontal="center" vertical="top" wrapText="1"/>
    </xf>
    <xf numFmtId="1" fontId="13" fillId="0" borderId="1" xfId="0" applyNumberFormat="1" applyFont="1" applyFill="1" applyBorder="1" applyAlignment="1">
      <alignment horizontal="center" vertical="top" shrinkToFit="1"/>
    </xf>
    <xf numFmtId="0" fontId="12" fillId="0" borderId="0" xfId="0" applyFont="1" applyFill="1" applyBorder="1" applyAlignment="1">
      <alignment horizontal="left" vertical="top" wrapText="1" indent="15"/>
    </xf>
    <xf numFmtId="0" fontId="0" fillId="0" borderId="2" xfId="0" applyFill="1" applyBorder="1" applyAlignment="1">
      <alignment horizontal="left" wrapText="1"/>
    </xf>
    <xf numFmtId="165" fontId="13" fillId="0" borderId="1" xfId="0" applyNumberFormat="1" applyFont="1" applyFill="1" applyBorder="1" applyAlignment="1">
      <alignment horizontal="right" vertical="top" shrinkToFit="1"/>
    </xf>
    <xf numFmtId="165" fontId="13" fillId="0" borderId="3" xfId="0" applyNumberFormat="1" applyFont="1" applyFill="1" applyBorder="1" applyAlignment="1">
      <alignment horizontal="right" vertical="top" shrinkToFit="1"/>
    </xf>
    <xf numFmtId="0" fontId="12" fillId="0" borderId="0" xfId="0" applyFont="1" applyFill="1" applyBorder="1" applyAlignment="1">
      <alignment horizontal="left" vertical="center" wrapText="1" indent="15"/>
    </xf>
    <xf numFmtId="168" fontId="13" fillId="0" borderId="2" xfId="0" applyNumberFormat="1" applyFont="1" applyFill="1" applyBorder="1" applyAlignment="1">
      <alignment horizontal="right" vertical="center" shrinkToFit="1"/>
    </xf>
    <xf numFmtId="165" fontId="13" fillId="0" borderId="2" xfId="0" applyNumberFormat="1" applyFont="1" applyFill="1" applyBorder="1" applyAlignment="1">
      <alignment horizontal="right" vertical="center" shrinkToFit="1"/>
    </xf>
    <xf numFmtId="168" fontId="13" fillId="0" borderId="0" xfId="0" applyNumberFormat="1" applyFont="1" applyFill="1" applyBorder="1" applyAlignment="1">
      <alignment horizontal="right" vertical="top" shrinkToFit="1"/>
    </xf>
    <xf numFmtId="0" fontId="12" fillId="0" borderId="0" xfId="0" applyFont="1" applyFill="1" applyBorder="1" applyAlignment="1">
      <alignment horizontal="right" vertical="top" wrapText="1" indent="2"/>
    </xf>
    <xf numFmtId="164" fontId="13" fillId="0" borderId="3" xfId="0" applyNumberFormat="1" applyFont="1" applyFill="1" applyBorder="1" applyAlignment="1">
      <alignment horizontal="left" vertical="top" shrinkToFit="1"/>
    </xf>
    <xf numFmtId="164" fontId="13" fillId="0" borderId="3" xfId="0" applyNumberFormat="1" applyFont="1" applyFill="1" applyBorder="1" applyAlignment="1">
      <alignment horizontal="right" vertical="top" shrinkToFit="1"/>
    </xf>
    <xf numFmtId="0" fontId="0" fillId="0" borderId="0" xfId="0" applyFill="1" applyBorder="1" applyAlignment="1">
      <alignment horizontal="left" vertical="top" wrapText="1"/>
    </xf>
    <xf numFmtId="0" fontId="0" fillId="0" borderId="1" xfId="0" applyFill="1" applyBorder="1" applyAlignment="1">
      <alignment horizontal="center" vertical="top" wrapText="1"/>
    </xf>
    <xf numFmtId="0" fontId="0" fillId="0" borderId="1" xfId="0" applyFill="1" applyBorder="1" applyAlignment="1">
      <alignment horizontal="left" vertical="top" wrapText="1"/>
    </xf>
    <xf numFmtId="0" fontId="14" fillId="0" borderId="1" xfId="0" applyFont="1" applyFill="1" applyBorder="1" applyAlignment="1">
      <alignment horizontal="left" vertical="top" wrapText="1"/>
    </xf>
    <xf numFmtId="0" fontId="15" fillId="0" borderId="0" xfId="0" applyFont="1" applyFill="1" applyBorder="1" applyAlignment="1">
      <alignment horizontal="left" vertical="top" wrapText="1"/>
    </xf>
    <xf numFmtId="169" fontId="16" fillId="0" borderId="2" xfId="0" applyNumberFormat="1" applyFont="1" applyFill="1" applyBorder="1" applyAlignment="1">
      <alignment horizontal="right" vertical="top" indent="1" shrinkToFit="1"/>
    </xf>
    <xf numFmtId="169" fontId="16" fillId="0" borderId="2" xfId="0" applyNumberFormat="1" applyFont="1" applyFill="1" applyBorder="1" applyAlignment="1">
      <alignment horizontal="left" vertical="top" shrinkToFit="1"/>
    </xf>
    <xf numFmtId="170" fontId="16" fillId="0" borderId="2" xfId="0" applyNumberFormat="1" applyFont="1" applyFill="1" applyBorder="1" applyAlignment="1">
      <alignment horizontal="right" vertical="top" shrinkToFit="1"/>
    </xf>
    <xf numFmtId="3" fontId="16" fillId="0" borderId="0" xfId="0" applyNumberFormat="1" applyFont="1" applyFill="1" applyBorder="1" applyAlignment="1">
      <alignment horizontal="right" vertical="top" indent="1" shrinkToFit="1"/>
    </xf>
    <xf numFmtId="37" fontId="16" fillId="0" borderId="0" xfId="0" applyNumberFormat="1" applyFont="1" applyFill="1" applyBorder="1" applyAlignment="1">
      <alignment horizontal="right" vertical="top" shrinkToFit="1"/>
    </xf>
    <xf numFmtId="170" fontId="16" fillId="0" borderId="0" xfId="0" applyNumberFormat="1" applyFont="1" applyFill="1" applyBorder="1" applyAlignment="1">
      <alignment horizontal="right" vertical="top" shrinkToFit="1"/>
    </xf>
    <xf numFmtId="3" fontId="16" fillId="0" borderId="0" xfId="0" applyNumberFormat="1" applyFont="1" applyFill="1" applyBorder="1" applyAlignment="1">
      <alignment horizontal="right" vertical="top" shrinkToFit="1"/>
    </xf>
    <xf numFmtId="3" fontId="16" fillId="0" borderId="1" xfId="0" applyNumberFormat="1" applyFont="1" applyFill="1" applyBorder="1" applyAlignment="1">
      <alignment horizontal="right" vertical="top" indent="1" shrinkToFit="1"/>
    </xf>
    <xf numFmtId="3" fontId="16" fillId="0" borderId="1" xfId="0" applyNumberFormat="1" applyFont="1" applyFill="1" applyBorder="1" applyAlignment="1">
      <alignment horizontal="right" vertical="top" shrinkToFit="1"/>
    </xf>
    <xf numFmtId="0" fontId="15" fillId="0" borderId="0" xfId="0" applyFont="1" applyFill="1" applyBorder="1" applyAlignment="1">
      <alignment horizontal="left" vertical="top" wrapText="1" indent="1"/>
    </xf>
    <xf numFmtId="169" fontId="16" fillId="0" borderId="3" xfId="0" applyNumberFormat="1" applyFont="1" applyFill="1" applyBorder="1" applyAlignment="1">
      <alignment horizontal="right" vertical="top" indent="1" shrinkToFit="1"/>
    </xf>
    <xf numFmtId="169" fontId="16" fillId="0" borderId="3" xfId="0" applyNumberFormat="1" applyFont="1" applyFill="1" applyBorder="1" applyAlignment="1">
      <alignment horizontal="left" vertical="top" shrinkToFit="1"/>
    </xf>
    <xf numFmtId="0" fontId="17" fillId="0" borderId="0" xfId="0" applyFont="1" applyFill="1" applyBorder="1" applyAlignment="1">
      <alignment horizontal="left" wrapText="1" indent="6"/>
    </xf>
    <xf numFmtId="0" fontId="0" fillId="0" borderId="2" xfId="0" applyFill="1" applyBorder="1" applyAlignment="1">
      <alignment horizontal="left" vertical="top" wrapText="1"/>
    </xf>
    <xf numFmtId="0" fontId="0" fillId="0" borderId="1" xfId="0" applyFill="1" applyBorder="1" applyAlignment="1">
      <alignment horizontal="left" vertical="top" wrapText="1" indent="1"/>
    </xf>
    <xf numFmtId="0" fontId="18" fillId="0" borderId="1" xfId="0" applyFont="1" applyFill="1" applyBorder="1" applyAlignment="1">
      <alignment horizontal="left" vertical="top" wrapText="1"/>
    </xf>
    <xf numFmtId="0" fontId="19" fillId="0" borderId="0" xfId="0" applyFont="1" applyFill="1" applyBorder="1" applyAlignment="1">
      <alignment horizontal="left" vertical="top" wrapText="1" indent="14"/>
    </xf>
    <xf numFmtId="169" fontId="20" fillId="0" borderId="2" xfId="0" applyNumberFormat="1" applyFont="1" applyFill="1" applyBorder="1" applyAlignment="1">
      <alignment horizontal="right" vertical="top" shrinkToFit="1"/>
    </xf>
    <xf numFmtId="169" fontId="20" fillId="0" borderId="2" xfId="0" applyNumberFormat="1" applyFont="1" applyFill="1" applyBorder="1" applyAlignment="1">
      <alignment horizontal="right" vertical="top" indent="1" shrinkToFit="1"/>
    </xf>
    <xf numFmtId="169" fontId="20" fillId="0" borderId="2" xfId="0" applyNumberFormat="1" applyFont="1" applyFill="1" applyBorder="1" applyAlignment="1">
      <alignment horizontal="left" vertical="top" shrinkToFit="1"/>
    </xf>
    <xf numFmtId="170" fontId="20" fillId="0" borderId="2" xfId="0" applyNumberFormat="1" applyFont="1" applyFill="1" applyBorder="1" applyAlignment="1">
      <alignment horizontal="right" vertical="top" shrinkToFit="1"/>
    </xf>
    <xf numFmtId="3" fontId="20" fillId="0" borderId="0" xfId="0" applyNumberFormat="1" applyFont="1" applyFill="1" applyBorder="1" applyAlignment="1">
      <alignment horizontal="right" vertical="top" shrinkToFit="1"/>
    </xf>
    <xf numFmtId="3" fontId="20" fillId="0" borderId="0" xfId="0" applyNumberFormat="1" applyFont="1" applyFill="1" applyBorder="1" applyAlignment="1">
      <alignment horizontal="right" vertical="top" indent="1" shrinkToFit="1"/>
    </xf>
    <xf numFmtId="37" fontId="20" fillId="0" borderId="0" xfId="0" applyNumberFormat="1" applyFont="1" applyFill="1" applyBorder="1" applyAlignment="1">
      <alignment horizontal="right" vertical="top" shrinkToFit="1"/>
    </xf>
    <xf numFmtId="170" fontId="20" fillId="0" borderId="0" xfId="0" applyNumberFormat="1" applyFont="1" applyFill="1" applyBorder="1" applyAlignment="1">
      <alignment horizontal="right" vertical="top" shrinkToFit="1"/>
    </xf>
    <xf numFmtId="3" fontId="20" fillId="0" borderId="1" xfId="0" applyNumberFormat="1" applyFont="1" applyFill="1" applyBorder="1" applyAlignment="1">
      <alignment horizontal="right" vertical="top" shrinkToFit="1"/>
    </xf>
    <xf numFmtId="3" fontId="20" fillId="0" borderId="1" xfId="0" applyNumberFormat="1" applyFont="1" applyFill="1" applyBorder="1" applyAlignment="1">
      <alignment horizontal="right" vertical="top" indent="1" shrinkToFit="1"/>
    </xf>
    <xf numFmtId="0" fontId="19" fillId="0" borderId="0" xfId="0" applyFont="1" applyFill="1" applyBorder="1" applyAlignment="1">
      <alignment horizontal="center" vertical="top" wrapText="1"/>
    </xf>
    <xf numFmtId="169" fontId="20" fillId="0" borderId="3" xfId="0" applyNumberFormat="1" applyFont="1" applyFill="1" applyBorder="1" applyAlignment="1">
      <alignment horizontal="right" vertical="top" shrinkToFit="1"/>
    </xf>
    <xf numFmtId="169" fontId="20" fillId="0" borderId="3" xfId="0" applyNumberFormat="1" applyFont="1" applyFill="1" applyBorder="1" applyAlignment="1">
      <alignment horizontal="right" vertical="top" indent="1" shrinkToFit="1"/>
    </xf>
    <xf numFmtId="0" fontId="14" fillId="0" borderId="1" xfId="0" applyFont="1" applyFill="1" applyBorder="1" applyAlignment="1">
      <alignment horizontal="left" vertical="top" wrapText="1" indent="2"/>
    </xf>
    <xf numFmtId="0" fontId="14" fillId="0" borderId="1" xfId="0" applyFont="1" applyFill="1" applyBorder="1" applyAlignment="1">
      <alignment horizontal="left" vertical="top" wrapText="1" indent="3"/>
    </xf>
    <xf numFmtId="0" fontId="15" fillId="0" borderId="2" xfId="0" applyFont="1" applyFill="1" applyBorder="1" applyAlignment="1">
      <alignment horizontal="left" vertical="top" wrapText="1"/>
    </xf>
    <xf numFmtId="169" fontId="16" fillId="0" borderId="2" xfId="0" applyNumberFormat="1" applyFont="1" applyFill="1" applyBorder="1" applyAlignment="1">
      <alignment horizontal="right" vertical="top" shrinkToFit="1"/>
    </xf>
    <xf numFmtId="0" fontId="14" fillId="0" borderId="1" xfId="0" applyFont="1" applyFill="1" applyBorder="1" applyAlignment="1">
      <alignment horizontal="left" vertical="top" wrapText="1" indent="7"/>
    </xf>
    <xf numFmtId="0" fontId="14" fillId="0" borderId="1" xfId="0" applyFont="1" applyFill="1" applyBorder="1" applyAlignment="1">
      <alignment horizontal="center" vertical="top" wrapText="1"/>
    </xf>
    <xf numFmtId="0" fontId="14" fillId="0" borderId="1" xfId="0" applyFont="1" applyFill="1" applyBorder="1" applyAlignment="1">
      <alignment horizontal="left" vertical="top" wrapText="1" indent="1"/>
    </xf>
    <xf numFmtId="0" fontId="15" fillId="0" borderId="2" xfId="0" applyFont="1" applyFill="1" applyBorder="1" applyAlignment="1">
      <alignment horizontal="left" vertical="top" wrapText="1" indent="6"/>
    </xf>
    <xf numFmtId="169" fontId="16" fillId="0" borderId="2" xfId="0" applyNumberFormat="1" applyFont="1" applyFill="1" applyBorder="1" applyAlignment="1">
      <alignment horizontal="left" vertical="top" indent="1" shrinkToFit="1"/>
    </xf>
    <xf numFmtId="169" fontId="16" fillId="0" borderId="2" xfId="0" applyNumberFormat="1" applyFont="1" applyFill="1" applyBorder="1" applyAlignment="1">
      <alignment horizontal="center" vertical="top" shrinkToFit="1"/>
    </xf>
    <xf numFmtId="0" fontId="0" fillId="0" borderId="2" xfId="0" applyFill="1" applyBorder="1" applyAlignment="1">
      <alignment horizontal="left" vertical="top" wrapText="1" indent="1"/>
    </xf>
    <xf numFmtId="0" fontId="15" fillId="0" borderId="0" xfId="0" applyFont="1" applyFill="1" applyBorder="1" applyAlignment="1">
      <alignment horizontal="left" vertical="top" wrapText="1" indent="6"/>
    </xf>
    <xf numFmtId="0" fontId="15" fillId="0" borderId="0" xfId="0" applyFont="1" applyFill="1" applyBorder="1" applyAlignment="1">
      <alignment horizontal="right" vertical="top" wrapText="1" indent="2"/>
    </xf>
    <xf numFmtId="3" fontId="16" fillId="0" borderId="0" xfId="0" applyNumberFormat="1" applyFont="1" applyFill="1" applyBorder="1" applyAlignment="1">
      <alignment horizontal="left" vertical="top" indent="6" shrinkToFit="1"/>
    </xf>
    <xf numFmtId="171" fontId="16" fillId="0" borderId="2" xfId="0" applyNumberFormat="1" applyFont="1" applyFill="1" applyBorder="1" applyAlignment="1">
      <alignment horizontal="right" vertical="top" shrinkToFit="1"/>
    </xf>
    <xf numFmtId="0" fontId="15" fillId="0" borderId="0" xfId="0" applyFont="1" applyFill="1" applyBorder="1" applyAlignment="1">
      <alignment horizontal="left" vertical="center" wrapText="1"/>
    </xf>
    <xf numFmtId="3" fontId="16" fillId="0" borderId="0" xfId="0" applyNumberFormat="1" applyFont="1" applyFill="1" applyBorder="1" applyAlignment="1">
      <alignment horizontal="right" vertical="center" shrinkToFit="1"/>
    </xf>
    <xf numFmtId="37" fontId="16" fillId="0" borderId="0" xfId="0" applyNumberFormat="1" applyFont="1" applyFill="1" applyBorder="1" applyAlignment="1">
      <alignment horizontal="right" vertical="center" shrinkToFit="1"/>
    </xf>
    <xf numFmtId="0" fontId="14" fillId="0" borderId="1" xfId="0" applyFont="1" applyFill="1" applyBorder="1" applyAlignment="1">
      <alignment horizontal="left" vertical="center" wrapText="1"/>
    </xf>
    <xf numFmtId="0" fontId="14" fillId="0" borderId="1" xfId="0" applyFont="1" applyFill="1" applyBorder="1" applyAlignment="1">
      <alignment horizontal="left" vertical="center" wrapText="1" indent="2"/>
    </xf>
    <xf numFmtId="0" fontId="14" fillId="0" borderId="1" xfId="0" applyFont="1" applyFill="1" applyBorder="1" applyAlignment="1">
      <alignment horizontal="center" vertical="center" wrapText="1"/>
    </xf>
    <xf numFmtId="0" fontId="14" fillId="0" borderId="1" xfId="0" applyFont="1" applyFill="1" applyBorder="1" applyAlignment="1">
      <alignment horizontal="left" vertical="center" wrapText="1" indent="3"/>
    </xf>
    <xf numFmtId="0" fontId="14" fillId="0" borderId="0" xfId="0" applyFont="1" applyFill="1" applyBorder="1" applyAlignment="1">
      <alignment horizontal="left" vertical="top" wrapText="1"/>
    </xf>
    <xf numFmtId="0" fontId="15" fillId="0" borderId="0" xfId="0" applyFont="1" applyFill="1" applyBorder="1" applyAlignment="1">
      <alignment horizontal="left" vertical="top" wrapText="1" indent="3"/>
    </xf>
    <xf numFmtId="0" fontId="15" fillId="0" borderId="1" xfId="0" applyFont="1" applyFill="1" applyBorder="1" applyAlignment="1">
      <alignment horizontal="left" vertical="top" wrapText="1" indent="2"/>
    </xf>
    <xf numFmtId="0" fontId="15" fillId="0" borderId="2" xfId="0" applyFont="1" applyFill="1" applyBorder="1" applyAlignment="1">
      <alignment horizontal="left" vertical="top" wrapText="1" indent="2"/>
    </xf>
    <xf numFmtId="0" fontId="15" fillId="0" borderId="0" xfId="0" applyFont="1" applyFill="1" applyBorder="1" applyAlignment="1">
      <alignment horizontal="left" vertical="top" wrapText="1" indent="2"/>
    </xf>
    <xf numFmtId="0" fontId="0" fillId="0" borderId="1" xfId="0" applyFill="1" applyBorder="1" applyAlignment="1">
      <alignment horizontal="left" wrapText="1"/>
    </xf>
    <xf numFmtId="0" fontId="15" fillId="0" borderId="1" xfId="0" applyFont="1" applyFill="1" applyBorder="1" applyAlignment="1">
      <alignment horizontal="left" vertical="top" wrapText="1" indent="3"/>
    </xf>
    <xf numFmtId="0" fontId="15" fillId="0" borderId="1" xfId="0" applyFont="1" applyFill="1" applyBorder="1" applyAlignment="1">
      <alignment horizontal="center" vertical="top" wrapText="1"/>
    </xf>
    <xf numFmtId="0" fontId="14" fillId="0" borderId="2" xfId="0" applyFont="1" applyFill="1" applyBorder="1" applyAlignment="1">
      <alignment horizontal="left" vertical="top" wrapText="1"/>
    </xf>
    <xf numFmtId="169" fontId="16" fillId="0" borderId="0" xfId="0" applyNumberFormat="1" applyFont="1" applyFill="1" applyBorder="1" applyAlignment="1">
      <alignment horizontal="right" vertical="top" shrinkToFit="1"/>
    </xf>
    <xf numFmtId="0" fontId="15" fillId="0" borderId="0" xfId="0" applyFont="1" applyFill="1" applyBorder="1" applyAlignment="1">
      <alignment horizontal="right" vertical="top" wrapText="1" indent="1"/>
    </xf>
    <xf numFmtId="0" fontId="15" fillId="0" borderId="0" xfId="0" applyFont="1" applyFill="1" applyBorder="1" applyAlignment="1">
      <alignment horizontal="right" vertical="top" wrapText="1" indent="20"/>
    </xf>
    <xf numFmtId="3" fontId="16" fillId="0" borderId="3" xfId="0" applyNumberFormat="1" applyFont="1" applyFill="1" applyBorder="1" applyAlignment="1">
      <alignment horizontal="right" vertical="top" shrinkToFit="1"/>
    </xf>
    <xf numFmtId="0" fontId="14" fillId="0" borderId="0" xfId="0" applyFont="1" applyFill="1" applyBorder="1" applyAlignment="1">
      <alignment horizontal="left" vertical="center" wrapText="1"/>
    </xf>
    <xf numFmtId="3" fontId="16" fillId="0" borderId="3" xfId="0" applyNumberFormat="1" applyFont="1" applyFill="1" applyBorder="1" applyAlignment="1">
      <alignment horizontal="right" vertical="center" shrinkToFit="1"/>
    </xf>
    <xf numFmtId="37" fontId="16" fillId="0" borderId="1" xfId="0" applyNumberFormat="1" applyFont="1" applyFill="1" applyBorder="1" applyAlignment="1">
      <alignment horizontal="right" vertical="top" shrinkToFit="1"/>
    </xf>
    <xf numFmtId="169" fontId="16" fillId="0" borderId="3" xfId="0" applyNumberFormat="1" applyFont="1" applyFill="1" applyBorder="1" applyAlignment="1">
      <alignment horizontal="right" vertical="top" shrinkToFit="1"/>
    </xf>
    <xf numFmtId="0" fontId="15" fillId="0" borderId="0" xfId="0" applyFont="1" applyFill="1" applyBorder="1" applyAlignment="1">
      <alignment horizontal="left" wrapText="1"/>
    </xf>
    <xf numFmtId="0" fontId="15" fillId="0" borderId="1" xfId="0" applyFont="1" applyFill="1" applyBorder="1" applyAlignment="1">
      <alignment horizontal="right" vertical="top" wrapText="1" indent="1"/>
    </xf>
    <xf numFmtId="169" fontId="16" fillId="0" borderId="1" xfId="0" applyNumberFormat="1" applyFont="1" applyFill="1" applyBorder="1" applyAlignment="1">
      <alignment horizontal="right" vertical="center" shrinkToFit="1"/>
    </xf>
    <xf numFmtId="169" fontId="16" fillId="0" borderId="3" xfId="0" applyNumberFormat="1" applyFont="1" applyFill="1" applyBorder="1" applyAlignment="1">
      <alignment horizontal="right" vertical="center" shrinkToFit="1"/>
    </xf>
    <xf numFmtId="169" fontId="16" fillId="0" borderId="3" xfId="0" applyNumberFormat="1" applyFont="1" applyFill="1" applyBorder="1" applyAlignment="1">
      <alignment horizontal="left" vertical="center" shrinkToFit="1"/>
    </xf>
    <xf numFmtId="0" fontId="0" fillId="0" borderId="0" xfId="0" applyFill="1" applyBorder="1" applyAlignment="1">
      <alignment horizontal="center" vertical="top" wrapText="1"/>
    </xf>
    <xf numFmtId="0" fontId="15" fillId="0" borderId="0" xfId="0" applyFont="1" applyFill="1" applyBorder="1" applyAlignment="1">
      <alignment horizontal="center" vertical="top" wrapText="1"/>
    </xf>
    <xf numFmtId="3" fontId="16" fillId="0" borderId="2" xfId="0" applyNumberFormat="1" applyFont="1" applyFill="1" applyBorder="1" applyAlignment="1">
      <alignment horizontal="right" vertical="center" shrinkToFit="1"/>
    </xf>
    <xf numFmtId="0" fontId="14" fillId="0" borderId="0" xfId="0" applyFont="1" applyFill="1" applyBorder="1" applyAlignment="1">
      <alignment horizontal="right" vertical="top" wrapText="1"/>
    </xf>
    <xf numFmtId="0" fontId="15" fillId="0" borderId="1" xfId="0" applyFont="1" applyFill="1" applyBorder="1" applyAlignment="1">
      <alignment horizontal="left" wrapText="1" indent="1"/>
    </xf>
    <xf numFmtId="0" fontId="15" fillId="0" borderId="1" xfId="0" applyFont="1" applyFill="1" applyBorder="1" applyAlignment="1">
      <alignment horizontal="left" vertical="top" wrapText="1"/>
    </xf>
    <xf numFmtId="169" fontId="16" fillId="0" borderId="0" xfId="0" applyNumberFormat="1" applyFont="1" applyFill="1" applyBorder="1" applyAlignment="1">
      <alignment horizontal="left" vertical="top" shrinkToFit="1"/>
    </xf>
    <xf numFmtId="0" fontId="15" fillId="0" borderId="1" xfId="0" applyFont="1" applyFill="1" applyBorder="1" applyAlignment="1">
      <alignment horizontal="right" vertical="top" wrapText="1" indent="2"/>
    </xf>
    <xf numFmtId="0" fontId="0" fillId="0" borderId="1" xfId="0" applyFill="1" applyBorder="1" applyAlignment="1">
      <alignment horizontal="left" vertical="center" wrapText="1"/>
    </xf>
    <xf numFmtId="0" fontId="15" fillId="0" borderId="2" xfId="0" applyFont="1" applyFill="1" applyBorder="1" applyAlignment="1">
      <alignment horizontal="left" vertical="center" wrapText="1"/>
    </xf>
    <xf numFmtId="169" fontId="16" fillId="0" borderId="2" xfId="0" applyNumberFormat="1" applyFont="1" applyFill="1" applyBorder="1" applyAlignment="1">
      <alignment horizontal="right" vertical="center" shrinkToFit="1"/>
    </xf>
    <xf numFmtId="0" fontId="15" fillId="0" borderId="0" xfId="0" applyFont="1" applyFill="1" applyBorder="1" applyAlignment="1">
      <alignment horizontal="left" vertical="top" wrapText="1" indent="4"/>
    </xf>
    <xf numFmtId="37" fontId="16" fillId="0" borderId="3" xfId="0" applyNumberFormat="1" applyFont="1" applyFill="1" applyBorder="1" applyAlignment="1">
      <alignment horizontal="right" vertical="center" shrinkToFit="1"/>
    </xf>
    <xf numFmtId="37" fontId="16" fillId="0" borderId="3" xfId="0" applyNumberFormat="1" applyFont="1" applyFill="1" applyBorder="1" applyAlignment="1">
      <alignment horizontal="right" vertical="top" shrinkToFit="1"/>
    </xf>
    <xf numFmtId="171" fontId="16" fillId="0" borderId="2" xfId="0" applyNumberFormat="1" applyFont="1" applyFill="1" applyBorder="1" applyAlignment="1">
      <alignment horizontal="right" vertical="center" shrinkToFit="1"/>
    </xf>
    <xf numFmtId="0" fontId="15" fillId="0" borderId="0" xfId="0" applyFont="1" applyFill="1" applyBorder="1" applyAlignment="1">
      <alignment horizontal="left" vertical="top" wrapText="1" indent="5"/>
    </xf>
    <xf numFmtId="0" fontId="15" fillId="0" borderId="1" xfId="0" applyFont="1" applyFill="1" applyBorder="1" applyAlignment="1">
      <alignment horizontal="center" vertical="center" wrapText="1"/>
    </xf>
    <xf numFmtId="0" fontId="15" fillId="0" borderId="3" xfId="0" applyFont="1" applyFill="1" applyBorder="1" applyAlignment="1">
      <alignment horizontal="right" vertical="center" wrapText="1" indent="1"/>
    </xf>
    <xf numFmtId="169" fontId="16" fillId="0" borderId="1" xfId="0" applyNumberFormat="1" applyFont="1" applyFill="1" applyBorder="1" applyAlignment="1">
      <alignment horizontal="left" vertical="top" shrinkToFit="1"/>
    </xf>
    <xf numFmtId="0" fontId="15" fillId="0" borderId="1" xfId="0" applyFont="1" applyFill="1" applyBorder="1" applyAlignment="1">
      <alignment horizontal="center" wrapText="1"/>
    </xf>
    <xf numFmtId="0" fontId="15" fillId="0" borderId="0" xfId="0" applyFont="1" applyFill="1" applyBorder="1" applyAlignment="1">
      <alignment horizontal="right" vertical="top" wrapText="1" indent="12"/>
    </xf>
    <xf numFmtId="0" fontId="21" fillId="0" borderId="0" xfId="0" applyFont="1" applyFill="1" applyBorder="1" applyAlignment="1">
      <alignment horizontal="left" vertical="top" wrapText="1" indent="2"/>
    </xf>
    <xf numFmtId="3" fontId="22" fillId="0" borderId="0" xfId="0" applyNumberFormat="1" applyFont="1" applyFill="1" applyBorder="1" applyAlignment="1">
      <alignment horizontal="left" vertical="top" indent="3" shrinkToFit="1"/>
    </xf>
    <xf numFmtId="37" fontId="22" fillId="0" borderId="0" xfId="0" applyNumberFormat="1" applyFont="1" applyFill="1" applyBorder="1" applyAlignment="1">
      <alignment horizontal="right" vertical="top" shrinkToFit="1"/>
    </xf>
    <xf numFmtId="3" fontId="22" fillId="0" borderId="1" xfId="0" applyNumberFormat="1" applyFont="1" applyFill="1" applyBorder="1" applyAlignment="1">
      <alignment horizontal="left" vertical="top" indent="3" shrinkToFit="1"/>
    </xf>
    <xf numFmtId="0" fontId="21" fillId="0" borderId="1" xfId="0" applyFont="1" applyFill="1" applyBorder="1" applyAlignment="1">
      <alignment horizontal="left" vertical="top" wrapText="1" indent="2"/>
    </xf>
    <xf numFmtId="37" fontId="22" fillId="0" borderId="1" xfId="0" applyNumberFormat="1" applyFont="1" applyFill="1" applyBorder="1" applyAlignment="1">
      <alignment horizontal="right" vertical="top" shrinkToFit="1"/>
    </xf>
    <xf numFmtId="0" fontId="21" fillId="0" borderId="0" xfId="0" applyFont="1" applyFill="1" applyBorder="1" applyAlignment="1">
      <alignment horizontal="left" vertical="top" wrapText="1" indent="17"/>
    </xf>
    <xf numFmtId="0" fontId="21" fillId="0" borderId="0" xfId="0" applyFont="1" applyFill="1" applyBorder="1" applyAlignment="1">
      <alignment horizontal="center" vertical="top" wrapText="1"/>
    </xf>
    <xf numFmtId="3" fontId="22" fillId="0" borderId="0" xfId="0" applyNumberFormat="1" applyFont="1" applyFill="1" applyBorder="1" applyAlignment="1">
      <alignment horizontal="right" vertical="top" indent="1" shrinkToFit="1"/>
    </xf>
    <xf numFmtId="0" fontId="21" fillId="0" borderId="0" xfId="0" applyFont="1" applyFill="1" applyBorder="1" applyAlignment="1">
      <alignment horizontal="right" vertical="top" wrapText="1" indent="2"/>
    </xf>
    <xf numFmtId="3" fontId="22" fillId="0" borderId="0" xfId="0" applyNumberFormat="1" applyFont="1" applyFill="1" applyBorder="1" applyAlignment="1">
      <alignment horizontal="right" vertical="top" shrinkToFit="1"/>
    </xf>
    <xf numFmtId="3" fontId="22" fillId="0" borderId="1" xfId="0" applyNumberFormat="1" applyFont="1" applyFill="1" applyBorder="1" applyAlignment="1">
      <alignment horizontal="right" vertical="top" indent="1" shrinkToFit="1"/>
    </xf>
    <xf numFmtId="3" fontId="22" fillId="0" borderId="1" xfId="0" applyNumberFormat="1" applyFont="1" applyFill="1" applyBorder="1" applyAlignment="1">
      <alignment horizontal="right" vertical="top" shrinkToFit="1"/>
    </xf>
    <xf numFmtId="3" fontId="22" fillId="0" borderId="3" xfId="0" applyNumberFormat="1" applyFont="1" applyFill="1" applyBorder="1" applyAlignment="1">
      <alignment horizontal="right" vertical="top" indent="1" shrinkToFit="1"/>
    </xf>
    <xf numFmtId="3" fontId="22" fillId="0" borderId="3" xfId="0" applyNumberFormat="1" applyFont="1" applyFill="1" applyBorder="1" applyAlignment="1">
      <alignment horizontal="right" vertical="top" shrinkToFit="1"/>
    </xf>
    <xf numFmtId="0" fontId="21" fillId="0" borderId="0" xfId="0" applyFont="1" applyFill="1" applyBorder="1" applyAlignment="1">
      <alignment horizontal="left" vertical="center" wrapText="1" indent="17"/>
    </xf>
    <xf numFmtId="3" fontId="22" fillId="0" borderId="2" xfId="0" applyNumberFormat="1" applyFont="1" applyFill="1" applyBorder="1" applyAlignment="1">
      <alignment horizontal="right" vertical="center" indent="1" shrinkToFit="1"/>
    </xf>
    <xf numFmtId="37" fontId="22" fillId="0" borderId="2" xfId="0" applyNumberFormat="1" applyFont="1" applyFill="1" applyBorder="1" applyAlignment="1">
      <alignment horizontal="right" vertical="center" shrinkToFit="1"/>
    </xf>
    <xf numFmtId="3" fontId="22" fillId="0" borderId="2" xfId="0" applyNumberFormat="1" applyFont="1" applyFill="1" applyBorder="1" applyAlignment="1">
      <alignment horizontal="right" vertical="center" shrinkToFit="1"/>
    </xf>
    <xf numFmtId="169" fontId="22" fillId="0" borderId="3" xfId="0" applyNumberFormat="1" applyFont="1" applyFill="1" applyBorder="1" applyAlignment="1">
      <alignment horizontal="right" vertical="center" indent="1" shrinkToFit="1"/>
    </xf>
    <xf numFmtId="169" fontId="22" fillId="0" borderId="3" xfId="0" applyNumberFormat="1" applyFont="1" applyFill="1" applyBorder="1" applyAlignment="1">
      <alignment horizontal="right" vertical="center" shrinkToFit="1"/>
    </xf>
    <xf numFmtId="0" fontId="19" fillId="0" borderId="0" xfId="0" applyFont="1" applyFill="1" applyBorder="1" applyAlignment="1">
      <alignment horizontal="right" vertical="top" wrapText="1" indent="1"/>
    </xf>
    <xf numFmtId="0" fontId="19" fillId="0" borderId="1" xfId="0" applyFont="1" applyFill="1" applyBorder="1" applyAlignment="1">
      <alignment horizontal="right" vertical="top" wrapText="1"/>
    </xf>
    <xf numFmtId="0" fontId="19" fillId="0" borderId="1" xfId="0" applyFont="1" applyFill="1" applyBorder="1" applyAlignment="1">
      <alignment horizontal="left" vertical="top" wrapText="1" indent="5"/>
    </xf>
    <xf numFmtId="0" fontId="19" fillId="0" borderId="0" xfId="0" applyFont="1" applyFill="1" applyBorder="1" applyAlignment="1">
      <alignment horizontal="left" vertical="top" wrapText="1" indent="5"/>
    </xf>
    <xf numFmtId="0" fontId="19" fillId="0" borderId="0" xfId="0" applyFont="1" applyFill="1" applyBorder="1" applyAlignment="1">
      <alignment horizontal="left" vertical="top" wrapText="1" indent="6"/>
    </xf>
    <xf numFmtId="169" fontId="20" fillId="0" borderId="0" xfId="0" applyNumberFormat="1" applyFont="1" applyFill="1" applyBorder="1" applyAlignment="1">
      <alignment horizontal="right" vertical="top" shrinkToFit="1"/>
    </xf>
    <xf numFmtId="0" fontId="19" fillId="0" borderId="0" xfId="0" applyFont="1" applyFill="1" applyBorder="1" applyAlignment="1">
      <alignment horizontal="left" vertical="top" wrapText="1"/>
    </xf>
    <xf numFmtId="1" fontId="20" fillId="0" borderId="0" xfId="0" applyNumberFormat="1" applyFont="1" applyFill="1" applyBorder="1" applyAlignment="1">
      <alignment horizontal="right" vertical="top" shrinkToFit="1"/>
    </xf>
    <xf numFmtId="0" fontId="19" fillId="0" borderId="0" xfId="0" applyFont="1" applyFill="1" applyBorder="1" applyAlignment="1">
      <alignment horizontal="left" vertical="center" wrapText="1" indent="5"/>
    </xf>
    <xf numFmtId="0" fontId="19" fillId="0" borderId="0" xfId="0" applyFont="1" applyFill="1" applyBorder="1" applyAlignment="1">
      <alignment horizontal="left" vertical="top" wrapText="1" indent="7"/>
    </xf>
    <xf numFmtId="3" fontId="20" fillId="0" borderId="0" xfId="0" applyNumberFormat="1" applyFont="1" applyFill="1" applyBorder="1" applyAlignment="1">
      <alignment horizontal="right" vertical="center" shrinkToFit="1"/>
    </xf>
    <xf numFmtId="0" fontId="11" fillId="0" borderId="2" xfId="0" applyFont="1" applyFill="1" applyBorder="1" applyAlignment="1">
      <alignment horizontal="left" vertical="top" wrapText="1"/>
    </xf>
    <xf numFmtId="169" fontId="10" fillId="0" borderId="2" xfId="0" applyNumberFormat="1" applyFont="1" applyFill="1" applyBorder="1" applyAlignment="1">
      <alignment horizontal="left" vertical="top" shrinkToFit="1"/>
    </xf>
    <xf numFmtId="0" fontId="11" fillId="0" borderId="2" xfId="0" applyFont="1" applyFill="1" applyBorder="1" applyAlignment="1">
      <alignment horizontal="right" vertical="top" wrapText="1"/>
    </xf>
    <xf numFmtId="0" fontId="11" fillId="0" borderId="0" xfId="0" applyFont="1" applyFill="1" applyBorder="1" applyAlignment="1">
      <alignment horizontal="left" vertical="top" wrapText="1"/>
    </xf>
    <xf numFmtId="3" fontId="10" fillId="0" borderId="0" xfId="0" applyNumberFormat="1" applyFont="1" applyFill="1" applyBorder="1" applyAlignment="1">
      <alignment horizontal="right" vertical="top" shrinkToFit="1"/>
    </xf>
    <xf numFmtId="0" fontId="11" fillId="0" borderId="0" xfId="0" applyFont="1" applyFill="1" applyBorder="1" applyAlignment="1">
      <alignment horizontal="right" vertical="top" wrapText="1" indent="2"/>
    </xf>
    <xf numFmtId="3" fontId="10" fillId="0" borderId="1" xfId="0" applyNumberFormat="1" applyFont="1" applyFill="1" applyBorder="1" applyAlignment="1">
      <alignment horizontal="right" vertical="top" shrinkToFit="1"/>
    </xf>
    <xf numFmtId="0" fontId="11" fillId="0" borderId="1" xfId="0" applyFont="1" applyFill="1" applyBorder="1" applyAlignment="1">
      <alignment horizontal="right" vertical="top" wrapText="1" indent="2"/>
    </xf>
    <xf numFmtId="169" fontId="10" fillId="0" borderId="3" xfId="0" applyNumberFormat="1" applyFont="1" applyFill="1" applyBorder="1" applyAlignment="1">
      <alignment horizontal="left" vertical="top" shrinkToFit="1"/>
    </xf>
    <xf numFmtId="0" fontId="11" fillId="0" borderId="3" xfId="0" applyFont="1" applyFill="1" applyBorder="1" applyAlignment="1">
      <alignment horizontal="right" vertical="top" wrapText="1"/>
    </xf>
    <xf numFmtId="0" fontId="11" fillId="0" borderId="1" xfId="0" applyFont="1" applyFill="1" applyBorder="1" applyAlignment="1">
      <alignment horizontal="left" vertical="top" wrapText="1"/>
    </xf>
    <xf numFmtId="0" fontId="11" fillId="0" borderId="1" xfId="0" applyFont="1" applyFill="1" applyBorder="1" applyAlignment="1">
      <alignment horizontal="left" vertical="top" wrapText="1" indent="1"/>
    </xf>
    <xf numFmtId="0" fontId="11" fillId="0" borderId="1" xfId="0" applyFont="1" applyFill="1" applyBorder="1" applyAlignment="1">
      <alignment horizontal="center" vertical="top" wrapText="1"/>
    </xf>
    <xf numFmtId="0" fontId="11" fillId="0" borderId="2" xfId="0" applyFont="1" applyFill="1" applyBorder="1" applyAlignment="1">
      <alignment horizontal="center" vertical="top" wrapText="1"/>
    </xf>
    <xf numFmtId="0" fontId="11" fillId="0" borderId="0" xfId="0" applyFont="1" applyFill="1" applyBorder="1" applyAlignment="1">
      <alignment horizontal="left" vertical="top" wrapText="1" indent="3"/>
    </xf>
    <xf numFmtId="0" fontId="11" fillId="0" borderId="0" xfId="0" applyFont="1" applyFill="1" applyBorder="1" applyAlignment="1">
      <alignment horizontal="left" vertical="top" wrapText="1" indent="2"/>
    </xf>
    <xf numFmtId="0" fontId="11" fillId="0" borderId="0" xfId="0" applyFont="1" applyFill="1" applyBorder="1" applyAlignment="1">
      <alignment horizontal="left" vertical="top" wrapText="1" indent="1"/>
    </xf>
    <xf numFmtId="0" fontId="19" fillId="0" borderId="1" xfId="0" applyFont="1" applyFill="1" applyBorder="1" applyAlignment="1">
      <alignment horizontal="left" vertical="top" wrapText="1"/>
    </xf>
    <xf numFmtId="0" fontId="19" fillId="0" borderId="1" xfId="0" applyFont="1" applyFill="1" applyBorder="1" applyAlignment="1">
      <alignment horizontal="left" vertical="top" wrapText="1" indent="4"/>
    </xf>
    <xf numFmtId="0" fontId="19" fillId="0" borderId="1" xfId="0" applyFont="1" applyFill="1" applyBorder="1" applyAlignment="1">
      <alignment horizontal="right" vertical="top" wrapText="1" indent="2"/>
    </xf>
    <xf numFmtId="0" fontId="19" fillId="0" borderId="2" xfId="0" applyFont="1" applyFill="1" applyBorder="1" applyAlignment="1">
      <alignment horizontal="left" vertical="top" wrapText="1"/>
    </xf>
    <xf numFmtId="0" fontId="19" fillId="0" borderId="2" xfId="0" applyFont="1" applyFill="1" applyBorder="1" applyAlignment="1">
      <alignment horizontal="left" vertical="top" wrapText="1" indent="4"/>
    </xf>
    <xf numFmtId="170" fontId="20" fillId="0" borderId="2" xfId="0" applyNumberFormat="1" applyFont="1" applyFill="1" applyBorder="1" applyAlignment="1">
      <alignment horizontal="right" vertical="top" indent="3" shrinkToFit="1"/>
    </xf>
    <xf numFmtId="0" fontId="19" fillId="0" borderId="0" xfId="0" applyFont="1" applyFill="1" applyBorder="1" applyAlignment="1">
      <alignment horizontal="left" vertical="top" wrapText="1" indent="4"/>
    </xf>
    <xf numFmtId="170" fontId="20" fillId="0" borderId="0" xfId="0" applyNumberFormat="1" applyFont="1" applyFill="1" applyBorder="1" applyAlignment="1">
      <alignment horizontal="left" vertical="top" indent="4" shrinkToFit="1"/>
    </xf>
    <xf numFmtId="170" fontId="20" fillId="0" borderId="0" xfId="0" applyNumberFormat="1" applyFont="1" applyFill="1" applyBorder="1" applyAlignment="1">
      <alignment horizontal="right" vertical="top" indent="3" shrinkToFit="1"/>
    </xf>
    <xf numFmtId="0" fontId="19" fillId="0" borderId="1" xfId="0" applyFont="1" applyFill="1" applyBorder="1" applyAlignment="1">
      <alignment horizontal="left" vertical="center" wrapText="1" indent="1"/>
    </xf>
    <xf numFmtId="0" fontId="19" fillId="0" borderId="1" xfId="0" applyFont="1" applyFill="1" applyBorder="1" applyAlignment="1">
      <alignment horizontal="left" vertical="center" wrapText="1" indent="2"/>
    </xf>
    <xf numFmtId="0" fontId="0" fillId="0" borderId="1" xfId="0" applyFill="1" applyBorder="1" applyAlignment="1">
      <alignment horizontal="left" vertical="top" wrapText="1" indent="3"/>
    </xf>
    <xf numFmtId="0" fontId="19" fillId="0" borderId="0" xfId="0" applyFont="1" applyFill="1" applyBorder="1" applyAlignment="1">
      <alignment horizontal="left" vertical="top" wrapText="1" indent="1"/>
    </xf>
    <xf numFmtId="169" fontId="20" fillId="0" borderId="0" xfId="0" applyNumberFormat="1" applyFont="1" applyFill="1" applyBorder="1" applyAlignment="1">
      <alignment horizontal="right" vertical="top" indent="1" shrinkToFit="1"/>
    </xf>
    <xf numFmtId="3" fontId="20" fillId="0" borderId="0" xfId="0" applyNumberFormat="1" applyFont="1" applyFill="1" applyBorder="1" applyAlignment="1">
      <alignment horizontal="right" vertical="top" indent="10" shrinkToFit="1"/>
    </xf>
    <xf numFmtId="0" fontId="19" fillId="0" borderId="0" xfId="0" applyFont="1" applyFill="1" applyBorder="1" applyAlignment="1">
      <alignment horizontal="right" vertical="top" wrapText="1" indent="2"/>
    </xf>
    <xf numFmtId="3" fontId="20" fillId="0" borderId="1" xfId="0" applyNumberFormat="1" applyFont="1" applyFill="1" applyBorder="1" applyAlignment="1">
      <alignment horizontal="right" vertical="top" indent="10" shrinkToFit="1"/>
    </xf>
    <xf numFmtId="169" fontId="20" fillId="0" borderId="3" xfId="0" applyNumberFormat="1" applyFont="1" applyFill="1" applyBorder="1" applyAlignment="1">
      <alignment horizontal="left" vertical="top" shrinkToFit="1"/>
    </xf>
    <xf numFmtId="0" fontId="12" fillId="0" borderId="1" xfId="0" applyFont="1" applyFill="1" applyBorder="1" applyAlignment="1">
      <alignment horizontal="left" vertical="top" wrapText="1"/>
    </xf>
    <xf numFmtId="0" fontId="12" fillId="0" borderId="1" xfId="0" applyFont="1" applyFill="1" applyBorder="1" applyAlignment="1">
      <alignment horizontal="left" vertical="top" wrapText="1" indent="6"/>
    </xf>
    <xf numFmtId="0" fontId="12" fillId="0" borderId="1" xfId="0" applyFont="1" applyFill="1" applyBorder="1" applyAlignment="1">
      <alignment horizontal="center" vertical="top" wrapText="1"/>
    </xf>
    <xf numFmtId="0" fontId="12" fillId="0" borderId="1" xfId="0" applyFont="1" applyFill="1" applyBorder="1" applyAlignment="1">
      <alignment horizontal="left" vertical="top" wrapText="1" indent="2"/>
    </xf>
    <xf numFmtId="0" fontId="12" fillId="0" borderId="2" xfId="0" applyFont="1" applyFill="1" applyBorder="1" applyAlignment="1">
      <alignment horizontal="left" vertical="top" wrapText="1"/>
    </xf>
    <xf numFmtId="0" fontId="12" fillId="0" borderId="2" xfId="0" applyFont="1" applyFill="1" applyBorder="1" applyAlignment="1">
      <alignment horizontal="right" vertical="top" wrapText="1"/>
    </xf>
    <xf numFmtId="0" fontId="12" fillId="0" borderId="2" xfId="0" applyFont="1" applyFill="1" applyBorder="1" applyAlignment="1">
      <alignment horizontal="center" vertical="top" wrapText="1"/>
    </xf>
    <xf numFmtId="3" fontId="13" fillId="0" borderId="2" xfId="0" applyNumberFormat="1" applyFont="1" applyFill="1" applyBorder="1" applyAlignment="1">
      <alignment horizontal="right" vertical="top" shrinkToFit="1"/>
    </xf>
    <xf numFmtId="0" fontId="12" fillId="0" borderId="0" xfId="0" applyFont="1" applyFill="1" applyBorder="1" applyAlignment="1">
      <alignment horizontal="left" vertical="top" wrapText="1"/>
    </xf>
    <xf numFmtId="0" fontId="12" fillId="0" borderId="0" xfId="0" applyFont="1" applyFill="1" applyBorder="1" applyAlignment="1">
      <alignment horizontal="left" vertical="top" wrapText="1" indent="7"/>
    </xf>
    <xf numFmtId="3" fontId="13" fillId="0" borderId="0" xfId="0" applyNumberFormat="1" applyFont="1" applyFill="1" applyBorder="1" applyAlignment="1">
      <alignment horizontal="right" vertical="top" shrinkToFit="1"/>
    </xf>
    <xf numFmtId="0" fontId="12" fillId="0" borderId="0" xfId="0" applyFont="1" applyFill="1" applyBorder="1" applyAlignment="1">
      <alignment horizontal="right" vertical="top" wrapText="1"/>
    </xf>
    <xf numFmtId="3" fontId="13" fillId="0" borderId="1" xfId="0" applyNumberFormat="1" applyFont="1" applyFill="1" applyBorder="1" applyAlignment="1">
      <alignment horizontal="right" vertical="top" shrinkToFit="1"/>
    </xf>
    <xf numFmtId="169" fontId="13" fillId="0" borderId="3" xfId="0" applyNumberFormat="1" applyFont="1" applyFill="1" applyBorder="1" applyAlignment="1">
      <alignment horizontal="right" vertical="top" shrinkToFit="1"/>
    </xf>
    <xf numFmtId="0" fontId="19" fillId="0" borderId="0" xfId="0" applyFont="1" applyFill="1" applyBorder="1" applyAlignment="1">
      <alignment horizontal="left" vertical="top" wrapText="1" indent="22"/>
    </xf>
    <xf numFmtId="0" fontId="19" fillId="0" borderId="1" xfId="0" applyFont="1" applyFill="1" applyBorder="1" applyAlignment="1">
      <alignment horizontal="left" vertical="top" wrapText="1" indent="3"/>
    </xf>
    <xf numFmtId="0" fontId="21" fillId="0" borderId="0" xfId="0" applyFont="1" applyFill="1" applyBorder="1" applyAlignment="1">
      <alignment horizontal="left" vertical="top" wrapText="1" indent="7"/>
    </xf>
    <xf numFmtId="169" fontId="22" fillId="0" borderId="0" xfId="0" applyNumberFormat="1" applyFont="1" applyFill="1" applyBorder="1" applyAlignment="1">
      <alignment horizontal="right" vertical="top" shrinkToFit="1"/>
    </xf>
    <xf numFmtId="0" fontId="21" fillId="0" borderId="0" xfId="0" applyFont="1" applyFill="1" applyBorder="1" applyAlignment="1">
      <alignment horizontal="left" vertical="top" wrapText="1" indent="1"/>
    </xf>
    <xf numFmtId="0" fontId="21" fillId="0" borderId="0" xfId="0" applyFont="1" applyFill="1" applyBorder="1" applyAlignment="1">
      <alignment horizontal="left" vertical="top" wrapText="1"/>
    </xf>
    <xf numFmtId="0" fontId="21" fillId="0" borderId="0" xfId="0" applyFont="1" applyFill="1" applyBorder="1" applyAlignment="1">
      <alignment horizontal="left" vertical="top" wrapText="1" indent="6"/>
    </xf>
    <xf numFmtId="3" fontId="22" fillId="0" borderId="0" xfId="0" applyNumberFormat="1" applyFont="1" applyFill="1" applyBorder="1" applyAlignment="1">
      <alignment horizontal="right" vertical="top" indent="6" shrinkToFit="1"/>
    </xf>
    <xf numFmtId="0" fontId="19" fillId="0" borderId="0" xfId="0" applyFont="1" applyFill="1" applyBorder="1" applyAlignment="1">
      <alignment horizontal="left" vertical="top" wrapText="1" indent="21"/>
    </xf>
    <xf numFmtId="0" fontId="21" fillId="0" borderId="1" xfId="0" applyFont="1" applyFill="1" applyBorder="1" applyAlignment="1">
      <alignment horizontal="left" vertical="center" wrapText="1" indent="4"/>
    </xf>
    <xf numFmtId="0" fontId="21" fillId="0" borderId="1" xfId="0" applyFont="1" applyFill="1" applyBorder="1" applyAlignment="1">
      <alignment horizontal="left" vertical="center" wrapText="1" indent="2"/>
    </xf>
    <xf numFmtId="169" fontId="22" fillId="0" borderId="0" xfId="0" applyNumberFormat="1" applyFont="1" applyFill="1" applyBorder="1" applyAlignment="1">
      <alignment horizontal="right" vertical="top" indent="3" shrinkToFit="1"/>
    </xf>
    <xf numFmtId="0" fontId="21" fillId="0" borderId="0" xfId="0" applyFont="1" applyFill="1" applyBorder="1" applyAlignment="1">
      <alignment horizontal="right" vertical="top" wrapText="1" indent="1"/>
    </xf>
    <xf numFmtId="3" fontId="22" fillId="0" borderId="0" xfId="0" applyNumberFormat="1" applyFont="1" applyFill="1" applyBorder="1" applyAlignment="1">
      <alignment horizontal="right" vertical="top" indent="3" shrinkToFit="1"/>
    </xf>
    <xf numFmtId="0" fontId="21" fillId="0" borderId="1" xfId="0" applyFont="1" applyFill="1" applyBorder="1" applyAlignment="1">
      <alignment horizontal="right" vertical="top" wrapText="1" indent="1"/>
    </xf>
    <xf numFmtId="3" fontId="22" fillId="0" borderId="1" xfId="0" applyNumberFormat="1" applyFont="1" applyFill="1" applyBorder="1" applyAlignment="1">
      <alignment horizontal="right" vertical="top" indent="3" shrinkToFit="1"/>
    </xf>
    <xf numFmtId="0" fontId="21" fillId="0" borderId="0" xfId="0" applyFont="1" applyFill="1" applyBorder="1" applyAlignment="1">
      <alignment horizontal="left" vertical="top" wrapText="1" indent="3"/>
    </xf>
    <xf numFmtId="0" fontId="21" fillId="0" borderId="3" xfId="0" applyFont="1" applyFill="1" applyBorder="1" applyAlignment="1">
      <alignment horizontal="right" vertical="top" wrapText="1" indent="1"/>
    </xf>
    <xf numFmtId="3" fontId="22" fillId="0" borderId="3" xfId="0" applyNumberFormat="1" applyFont="1" applyFill="1" applyBorder="1" applyAlignment="1">
      <alignment horizontal="right" vertical="top" indent="3" shrinkToFit="1"/>
    </xf>
    <xf numFmtId="0" fontId="21" fillId="0" borderId="0" xfId="0" applyFont="1" applyFill="1" applyBorder="1" applyAlignment="1">
      <alignment horizontal="left" vertical="center" wrapText="1" indent="2"/>
    </xf>
    <xf numFmtId="0" fontId="21" fillId="0" borderId="2" xfId="0" applyFont="1" applyFill="1" applyBorder="1" applyAlignment="1">
      <alignment horizontal="right" vertical="center" wrapText="1" indent="1"/>
    </xf>
    <xf numFmtId="3" fontId="22" fillId="0" borderId="2" xfId="0" applyNumberFormat="1" applyFont="1" applyFill="1" applyBorder="1" applyAlignment="1">
      <alignment horizontal="right" vertical="center" indent="3" shrinkToFit="1"/>
    </xf>
    <xf numFmtId="169" fontId="22" fillId="0" borderId="3" xfId="0" applyNumberFormat="1" applyFont="1" applyFill="1" applyBorder="1" applyAlignment="1">
      <alignment horizontal="right" vertical="top" shrinkToFit="1"/>
    </xf>
    <xf numFmtId="169" fontId="22" fillId="0" borderId="3" xfId="0" applyNumberFormat="1" applyFont="1" applyFill="1" applyBorder="1" applyAlignment="1">
      <alignment horizontal="right" vertical="top" indent="3" shrinkToFit="1"/>
    </xf>
    <xf numFmtId="1" fontId="16" fillId="0" borderId="0" xfId="0" applyNumberFormat="1" applyFont="1" applyFill="1" applyBorder="1" applyAlignment="1">
      <alignment horizontal="right" vertical="top" indent="2" shrinkToFit="1"/>
    </xf>
    <xf numFmtId="3" fontId="16" fillId="0" borderId="2" xfId="0" applyNumberFormat="1" applyFont="1" applyFill="1" applyBorder="1" applyAlignment="1">
      <alignment horizontal="right" vertical="top" indent="9" shrinkToFit="1"/>
    </xf>
    <xf numFmtId="3" fontId="16" fillId="0" borderId="0" xfId="0" applyNumberFormat="1" applyFont="1" applyFill="1" applyBorder="1" applyAlignment="1">
      <alignment horizontal="right" vertical="top" indent="9" shrinkToFit="1"/>
    </xf>
    <xf numFmtId="0" fontId="15" fillId="0" borderId="0" xfId="0" applyFont="1" applyFill="1" applyBorder="1" applyAlignment="1">
      <alignment horizontal="left" vertical="top" wrapText="1" indent="9"/>
    </xf>
    <xf numFmtId="0" fontId="15" fillId="0" borderId="0" xfId="0" applyFont="1" applyFill="1" applyBorder="1" applyAlignment="1">
      <alignment horizontal="right" vertical="top" wrapText="1"/>
    </xf>
    <xf numFmtId="3" fontId="16" fillId="0" borderId="1" xfId="0" applyNumberFormat="1" applyFont="1" applyFill="1" applyBorder="1" applyAlignment="1">
      <alignment horizontal="left" vertical="top" shrinkToFit="1"/>
    </xf>
    <xf numFmtId="3" fontId="16" fillId="0" borderId="1" xfId="0" applyNumberFormat="1" applyFont="1" applyFill="1" applyBorder="1" applyAlignment="1">
      <alignment horizontal="left" vertical="top" indent="1" shrinkToFit="1"/>
    </xf>
    <xf numFmtId="3" fontId="16" fillId="0" borderId="1" xfId="0" applyNumberFormat="1" applyFont="1" applyFill="1" applyBorder="1" applyAlignment="1">
      <alignment horizontal="right" vertical="top" indent="9" shrinkToFit="1"/>
    </xf>
    <xf numFmtId="1" fontId="16" fillId="0" borderId="0" xfId="0" applyNumberFormat="1" applyFont="1" applyFill="1" applyBorder="1" applyAlignment="1">
      <alignment horizontal="right" vertical="top" shrinkToFit="1"/>
    </xf>
    <xf numFmtId="0" fontId="21" fillId="0" borderId="3" xfId="0" applyFont="1" applyFill="1" applyBorder="1" applyAlignment="1">
      <alignment horizontal="left" vertical="top" wrapText="1" indent="2"/>
    </xf>
    <xf numFmtId="0" fontId="21" fillId="0" borderId="3" xfId="0" applyFont="1" applyFill="1" applyBorder="1" applyAlignment="1">
      <alignment horizontal="left" vertical="top" wrapText="1" indent="3"/>
    </xf>
    <xf numFmtId="169" fontId="22" fillId="0" borderId="2" xfId="0" applyNumberFormat="1" applyFont="1" applyFill="1" applyBorder="1" applyAlignment="1">
      <alignment horizontal="left" vertical="top" shrinkToFit="1"/>
    </xf>
    <xf numFmtId="169" fontId="22" fillId="0" borderId="2" xfId="0" applyNumberFormat="1" applyFont="1" applyFill="1" applyBorder="1" applyAlignment="1">
      <alignment horizontal="right" vertical="top" shrinkToFit="1"/>
    </xf>
    <xf numFmtId="0" fontId="21" fillId="0" borderId="2" xfId="0" applyFont="1" applyFill="1" applyBorder="1" applyAlignment="1">
      <alignment horizontal="right" vertical="top" wrapText="1" indent="9"/>
    </xf>
    <xf numFmtId="0" fontId="21" fillId="0" borderId="0" xfId="0" applyFont="1" applyFill="1" applyBorder="1" applyAlignment="1">
      <alignment horizontal="right" vertical="top" wrapText="1" indent="9"/>
    </xf>
    <xf numFmtId="0" fontId="21" fillId="0" borderId="0" xfId="0" applyFont="1" applyFill="1" applyBorder="1" applyAlignment="1">
      <alignment horizontal="left" vertical="top" wrapText="1" indent="8"/>
    </xf>
    <xf numFmtId="0" fontId="21" fillId="0" borderId="1" xfId="0" applyFont="1" applyFill="1" applyBorder="1" applyAlignment="1">
      <alignment horizontal="center" vertical="top" wrapText="1"/>
    </xf>
    <xf numFmtId="0" fontId="21" fillId="0" borderId="3" xfId="0" applyFont="1" applyFill="1" applyBorder="1" applyAlignment="1">
      <alignment horizontal="left" vertical="top" wrapText="1"/>
    </xf>
    <xf numFmtId="3" fontId="22" fillId="0" borderId="3" xfId="0" applyNumberFormat="1" applyFont="1" applyFill="1" applyBorder="1" applyAlignment="1">
      <alignment horizontal="center" vertical="top" shrinkToFit="1"/>
    </xf>
    <xf numFmtId="0" fontId="21" fillId="0" borderId="0" xfId="0" applyFont="1" applyFill="1" applyBorder="1" applyAlignment="1">
      <alignment horizontal="left" vertical="top" wrapText="1" indent="9"/>
    </xf>
    <xf numFmtId="0" fontId="0" fillId="0" borderId="3" xfId="0" applyFill="1" applyBorder="1" applyAlignment="1">
      <alignment horizontal="left" wrapText="1"/>
    </xf>
    <xf numFmtId="0" fontId="21" fillId="0" borderId="2" xfId="0" applyFont="1" applyFill="1" applyBorder="1" applyAlignment="1">
      <alignment horizontal="center" vertical="top" wrapText="1"/>
    </xf>
    <xf numFmtId="3" fontId="22" fillId="0" borderId="2" xfId="0" applyNumberFormat="1" applyFont="1" applyFill="1" applyBorder="1" applyAlignment="1">
      <alignment horizontal="right" vertical="top" shrinkToFit="1"/>
    </xf>
    <xf numFmtId="0" fontId="21" fillId="0" borderId="0" xfId="0" applyFont="1" applyFill="1" applyBorder="1" applyAlignment="1">
      <alignment horizontal="right" vertical="top" wrapText="1"/>
    </xf>
    <xf numFmtId="0" fontId="21" fillId="0" borderId="3" xfId="0" applyFont="1" applyFill="1" applyBorder="1" applyAlignment="1">
      <alignment horizontal="center" vertical="top" wrapText="1"/>
    </xf>
    <xf numFmtId="3" fontId="22" fillId="0" borderId="3" xfId="0" applyNumberFormat="1" applyFont="1" applyFill="1" applyBorder="1" applyAlignment="1">
      <alignment horizontal="left" vertical="top" shrinkToFit="1"/>
    </xf>
    <xf numFmtId="0" fontId="11" fillId="0" borderId="1" xfId="0" applyFont="1" applyFill="1" applyBorder="1" applyAlignment="1">
      <alignment horizontal="left" vertical="center" wrapText="1"/>
    </xf>
    <xf numFmtId="0" fontId="0" fillId="0" borderId="3" xfId="0" applyFill="1" applyBorder="1" applyAlignment="1">
      <alignment horizontal="left" vertical="top" wrapText="1" indent="2"/>
    </xf>
    <xf numFmtId="9" fontId="10" fillId="0" borderId="2" xfId="0" applyNumberFormat="1" applyFont="1" applyFill="1" applyBorder="1" applyAlignment="1">
      <alignment horizontal="center" vertical="top" shrinkToFit="1"/>
    </xf>
    <xf numFmtId="10" fontId="10" fillId="0" borderId="2" xfId="0" applyNumberFormat="1" applyFont="1" applyFill="1" applyBorder="1" applyAlignment="1">
      <alignment horizontal="left" vertical="top" indent="3" shrinkToFit="1"/>
    </xf>
    <xf numFmtId="10" fontId="10" fillId="0" borderId="2" xfId="0" applyNumberFormat="1" applyFont="1" applyFill="1" applyBorder="1" applyAlignment="1">
      <alignment horizontal="center" vertical="top" shrinkToFit="1"/>
    </xf>
    <xf numFmtId="9" fontId="10" fillId="0" borderId="0" xfId="0" applyNumberFormat="1" applyFont="1" applyFill="1" applyBorder="1" applyAlignment="1">
      <alignment horizontal="center" vertical="top" shrinkToFit="1"/>
    </xf>
    <xf numFmtId="10" fontId="10" fillId="0" borderId="0" xfId="0" applyNumberFormat="1" applyFont="1" applyFill="1" applyBorder="1" applyAlignment="1">
      <alignment horizontal="left" vertical="top" indent="3" shrinkToFit="1"/>
    </xf>
    <xf numFmtId="10" fontId="10" fillId="0" borderId="0" xfId="0" applyNumberFormat="1" applyFont="1" applyFill="1" applyBorder="1" applyAlignment="1">
      <alignment horizontal="center" vertical="top" shrinkToFit="1"/>
    </xf>
    <xf numFmtId="10" fontId="10" fillId="0" borderId="0" xfId="0" applyNumberFormat="1" applyFont="1" applyFill="1" applyBorder="1" applyAlignment="1">
      <alignment horizontal="left" vertical="center" indent="3" shrinkToFit="1"/>
    </xf>
    <xf numFmtId="10" fontId="10" fillId="0" borderId="0" xfId="0" applyNumberFormat="1" applyFont="1" applyFill="1" applyBorder="1" applyAlignment="1">
      <alignment horizontal="center" vertical="center" shrinkToFit="1"/>
    </xf>
    <xf numFmtId="0" fontId="23" fillId="0" borderId="0" xfId="0" applyFont="1" applyFill="1" applyBorder="1" applyAlignment="1">
      <alignment horizontal="left" vertical="top" wrapText="1" indent="6"/>
    </xf>
    <xf numFmtId="0" fontId="11" fillId="0" borderId="1" xfId="0" applyFont="1" applyFill="1" applyBorder="1" applyAlignment="1">
      <alignment horizontal="left" vertical="center" wrapText="1" indent="2"/>
    </xf>
    <xf numFmtId="0" fontId="0" fillId="0" borderId="0" xfId="0" applyFill="1" applyBorder="1" applyAlignment="1">
      <alignment horizontal="left" vertical="top" wrapText="1" indent="12"/>
    </xf>
    <xf numFmtId="169" fontId="10" fillId="0" borderId="2" xfId="0" applyNumberFormat="1" applyFont="1" applyFill="1" applyBorder="1" applyAlignment="1">
      <alignment horizontal="right" vertical="center" shrinkToFit="1"/>
    </xf>
    <xf numFmtId="0" fontId="11" fillId="0" borderId="0" xfId="0" applyFont="1" applyFill="1" applyBorder="1" applyAlignment="1">
      <alignment horizontal="right" vertical="top" wrapText="1" indent="5"/>
    </xf>
    <xf numFmtId="0" fontId="11" fillId="0" borderId="0" xfId="0" applyFont="1" applyFill="1" applyBorder="1" applyAlignment="1">
      <alignment horizontal="right" vertical="top" wrapText="1" indent="4"/>
    </xf>
    <xf numFmtId="169" fontId="10" fillId="0" borderId="3" xfId="0" applyNumberFormat="1" applyFont="1" applyFill="1" applyBorder="1" applyAlignment="1">
      <alignment horizontal="right" vertical="top" shrinkToFit="1"/>
    </xf>
    <xf numFmtId="171" fontId="10" fillId="0" borderId="3" xfId="0" applyNumberFormat="1" applyFont="1" applyFill="1" applyBorder="1" applyAlignment="1">
      <alignment horizontal="right" vertical="top" shrinkToFit="1"/>
    </xf>
    <xf numFmtId="0" fontId="0" fillId="0" borderId="0" xfId="0" applyFill="1" applyBorder="1" applyAlignment="1">
      <alignment horizontal="left" vertical="center" wrapText="1" indent="12"/>
    </xf>
    <xf numFmtId="169" fontId="10" fillId="0" borderId="2" xfId="0" applyNumberFormat="1" applyFont="1" applyFill="1" applyBorder="1" applyAlignment="1">
      <alignment horizontal="right" shrinkToFit="1"/>
    </xf>
    <xf numFmtId="0" fontId="0" fillId="0" borderId="2" xfId="0" applyFill="1" applyBorder="1" applyAlignment="1">
      <alignment horizontal="center" vertical="top" wrapText="1"/>
    </xf>
    <xf numFmtId="0" fontId="24" fillId="0" borderId="0" xfId="0" applyFont="1" applyFill="1" applyBorder="1" applyAlignment="1">
      <alignment horizontal="left" vertical="top" wrapText="1" indent="6"/>
    </xf>
    <xf numFmtId="0" fontId="21" fillId="0" borderId="1" xfId="0" applyFont="1" applyFill="1" applyBorder="1" applyAlignment="1">
      <alignment horizontal="right" vertical="top" wrapText="1"/>
    </xf>
    <xf numFmtId="0" fontId="24" fillId="0" borderId="0" xfId="0" applyFont="1" applyFill="1" applyBorder="1" applyAlignment="1">
      <alignment horizontal="left" vertical="center" wrapText="1" indent="6"/>
    </xf>
    <xf numFmtId="0" fontId="0" fillId="0" borderId="1" xfId="0" applyFill="1" applyBorder="1" applyAlignment="1">
      <alignment horizontal="left" vertical="top" wrapText="1" indent="2"/>
    </xf>
    <xf numFmtId="0" fontId="0" fillId="0" borderId="0" xfId="0" applyFill="1" applyBorder="1" applyAlignment="1">
      <alignment horizontal="left" vertical="top" wrapText="1" indent="6"/>
    </xf>
    <xf numFmtId="0" fontId="15" fillId="0" borderId="1" xfId="0" applyFont="1" applyFill="1" applyBorder="1" applyAlignment="1">
      <alignment horizontal="right" vertical="top" wrapText="1"/>
    </xf>
    <xf numFmtId="0" fontId="0" fillId="0" borderId="0" xfId="0" applyFill="1" applyBorder="1" applyAlignment="1">
      <alignment horizontal="left" vertical="center" wrapText="1" indent="6"/>
    </xf>
    <xf numFmtId="169" fontId="16" fillId="0" borderId="2" xfId="0" applyNumberFormat="1" applyFont="1" applyFill="1" applyBorder="1" applyAlignment="1">
      <alignment horizontal="right" shrinkToFit="1"/>
    </xf>
    <xf numFmtId="0" fontId="15" fillId="0" borderId="2" xfId="0" applyFont="1" applyFill="1" applyBorder="1" applyAlignment="1">
      <alignment horizontal="right" wrapText="1"/>
    </xf>
    <xf numFmtId="1" fontId="16" fillId="0" borderId="2" xfId="0" applyNumberFormat="1" applyFont="1" applyFill="1" applyBorder="1" applyAlignment="1">
      <alignment horizontal="center" vertical="top" shrinkToFit="1"/>
    </xf>
    <xf numFmtId="1" fontId="16" fillId="0" borderId="0" xfId="0" applyNumberFormat="1" applyFont="1" applyFill="1" applyBorder="1" applyAlignment="1">
      <alignment horizontal="center" vertical="top" shrinkToFit="1"/>
    </xf>
    <xf numFmtId="171" fontId="16" fillId="0" borderId="3" xfId="0" applyNumberFormat="1" applyFont="1" applyFill="1" applyBorder="1" applyAlignment="1">
      <alignment horizontal="right" vertical="top" shrinkToFit="1"/>
    </xf>
    <xf numFmtId="9" fontId="25" fillId="0" borderId="2" xfId="0" applyNumberFormat="1" applyFont="1" applyFill="1" applyBorder="1" applyAlignment="1">
      <alignment horizontal="center" vertical="top" shrinkToFit="1"/>
    </xf>
    <xf numFmtId="170" fontId="25" fillId="0" borderId="2" xfId="0" applyNumberFormat="1" applyFont="1" applyFill="1" applyBorder="1" applyAlignment="1">
      <alignment horizontal="center" vertical="top" shrinkToFit="1"/>
    </xf>
    <xf numFmtId="9" fontId="25" fillId="0" borderId="0" xfId="0" applyNumberFormat="1" applyFont="1" applyFill="1" applyBorder="1" applyAlignment="1">
      <alignment horizontal="center" vertical="top" shrinkToFit="1"/>
    </xf>
    <xf numFmtId="170" fontId="25" fillId="0" borderId="0" xfId="0" applyNumberFormat="1" applyFont="1" applyFill="1" applyBorder="1" applyAlignment="1">
      <alignment horizontal="center" vertical="top" shrinkToFit="1"/>
    </xf>
    <xf numFmtId="10" fontId="25" fillId="0" borderId="0" xfId="0" applyNumberFormat="1" applyFont="1" applyFill="1" applyBorder="1" applyAlignment="1">
      <alignment horizontal="center" vertical="top" shrinkToFit="1"/>
    </xf>
    <xf numFmtId="0" fontId="11" fillId="0" borderId="1" xfId="0" applyFont="1" applyFill="1" applyBorder="1" applyAlignment="1">
      <alignment horizontal="left" vertical="top" wrapText="1" indent="2"/>
    </xf>
    <xf numFmtId="0" fontId="11" fillId="0" borderId="0" xfId="0" applyFont="1" applyFill="1" applyBorder="1" applyAlignment="1">
      <alignment horizontal="left" vertical="top" wrapText="1" indent="14"/>
    </xf>
    <xf numFmtId="169" fontId="25" fillId="0" borderId="3" xfId="0" applyNumberFormat="1" applyFont="1" applyFill="1" applyBorder="1" applyAlignment="1">
      <alignment horizontal="right" vertical="top" shrinkToFit="1"/>
    </xf>
    <xf numFmtId="169" fontId="25" fillId="0" borderId="0" xfId="0" applyNumberFormat="1" applyFont="1" applyFill="1" applyBorder="1" applyAlignment="1">
      <alignment horizontal="left" vertical="top" indent="1" shrinkToFit="1"/>
    </xf>
    <xf numFmtId="169" fontId="25" fillId="0" borderId="3" xfId="0" applyNumberFormat="1" applyFont="1" applyFill="1" applyBorder="1" applyAlignment="1">
      <alignment horizontal="left" vertical="top" shrinkToFit="1"/>
    </xf>
    <xf numFmtId="3" fontId="25" fillId="0" borderId="0" xfId="0" applyNumberFormat="1" applyFont="1" applyFill="1" applyBorder="1" applyAlignment="1">
      <alignment horizontal="right" vertical="top" shrinkToFit="1"/>
    </xf>
    <xf numFmtId="37" fontId="25" fillId="0" borderId="0" xfId="0" applyNumberFormat="1" applyFont="1" applyFill="1" applyBorder="1" applyAlignment="1">
      <alignment horizontal="right" vertical="top" shrinkToFit="1"/>
    </xf>
    <xf numFmtId="0" fontId="11" fillId="0" borderId="0" xfId="0" applyFont="1" applyFill="1" applyBorder="1" applyAlignment="1">
      <alignment horizontal="right" vertical="top" wrapText="1" indent="1"/>
    </xf>
    <xf numFmtId="3" fontId="25" fillId="0" borderId="0" xfId="0" applyNumberFormat="1" applyFont="1" applyFill="1" applyBorder="1" applyAlignment="1">
      <alignment horizontal="left" vertical="top" indent="3" shrinkToFit="1"/>
    </xf>
    <xf numFmtId="3" fontId="25" fillId="0" borderId="0" xfId="0" applyNumberFormat="1" applyFont="1" applyFill="1" applyBorder="1" applyAlignment="1">
      <alignment horizontal="left" vertical="top" indent="4" shrinkToFit="1"/>
    </xf>
    <xf numFmtId="37" fontId="25" fillId="0" borderId="1" xfId="0" applyNumberFormat="1" applyFont="1" applyFill="1" applyBorder="1" applyAlignment="1">
      <alignment horizontal="right" vertical="top" shrinkToFit="1"/>
    </xf>
    <xf numFmtId="37" fontId="25" fillId="0" borderId="0" xfId="0" applyNumberFormat="1" applyFont="1" applyFill="1" applyBorder="1" applyAlignment="1">
      <alignment horizontal="left" vertical="top" indent="3" shrinkToFit="1"/>
    </xf>
    <xf numFmtId="0" fontId="11" fillId="0" borderId="1" xfId="0" applyFont="1" applyFill="1" applyBorder="1" applyAlignment="1">
      <alignment horizontal="right" vertical="top" wrapText="1" indent="1"/>
    </xf>
    <xf numFmtId="37" fontId="25" fillId="0" borderId="3" xfId="0" applyNumberFormat="1" applyFont="1" applyFill="1" applyBorder="1" applyAlignment="1">
      <alignment horizontal="right" vertical="top" shrinkToFit="1"/>
    </xf>
    <xf numFmtId="169" fontId="25" fillId="0" borderId="1" xfId="0" applyNumberFormat="1" applyFont="1" applyFill="1" applyBorder="1" applyAlignment="1">
      <alignment horizontal="left" vertical="top" indent="1" shrinkToFit="1"/>
    </xf>
    <xf numFmtId="0" fontId="0" fillId="0" borderId="0" xfId="0" applyFill="1" applyBorder="1" applyAlignment="1">
      <alignment horizontal="left" vertical="top" wrapText="1" indent="15"/>
    </xf>
    <xf numFmtId="169" fontId="26" fillId="0" borderId="2" xfId="0" applyNumberFormat="1" applyFont="1" applyFill="1" applyBorder="1" applyAlignment="1">
      <alignment horizontal="center" vertical="center" shrinkToFit="1"/>
    </xf>
    <xf numFmtId="0" fontId="12" fillId="0" borderId="2" xfId="0" applyFont="1" applyFill="1" applyBorder="1" applyAlignment="1">
      <alignment horizontal="left" vertical="center" wrapText="1"/>
    </xf>
    <xf numFmtId="0" fontId="0" fillId="0" borderId="1" xfId="0" applyFill="1" applyBorder="1" applyAlignment="1">
      <alignment horizontal="right" vertical="top" wrapText="1" indent="1"/>
    </xf>
    <xf numFmtId="0" fontId="0" fillId="0" borderId="1" xfId="0" applyFill="1" applyBorder="1" applyAlignment="1">
      <alignment horizontal="right" vertical="top" wrapText="1"/>
    </xf>
    <xf numFmtId="169" fontId="26" fillId="0" borderId="3" xfId="0" applyNumberFormat="1" applyFont="1" applyFill="1" applyBorder="1" applyAlignment="1">
      <alignment horizontal="center" vertical="top" shrinkToFit="1"/>
    </xf>
    <xf numFmtId="169" fontId="26" fillId="0" borderId="3" xfId="0" applyNumberFormat="1" applyFont="1" applyFill="1" applyBorder="1" applyAlignment="1">
      <alignment horizontal="left" vertical="top" shrinkToFit="1"/>
    </xf>
    <xf numFmtId="0" fontId="12" fillId="0" borderId="1" xfId="0" applyFont="1" applyFill="1" applyBorder="1" applyAlignment="1">
      <alignment horizontal="left" vertical="top" wrapText="1" indent="1"/>
    </xf>
    <xf numFmtId="1" fontId="13" fillId="0" borderId="2" xfId="0" applyNumberFormat="1" applyFont="1" applyFill="1" applyBorder="1" applyAlignment="1">
      <alignment horizontal="center" vertical="top" shrinkToFit="1"/>
    </xf>
    <xf numFmtId="171" fontId="13" fillId="0" borderId="2" xfId="0" applyNumberFormat="1" applyFont="1" applyFill="1" applyBorder="1" applyAlignment="1">
      <alignment horizontal="right" vertical="top" shrinkToFit="1"/>
    </xf>
    <xf numFmtId="1" fontId="13" fillId="0" borderId="0" xfId="0" applyNumberFormat="1" applyFont="1" applyFill="1" applyBorder="1" applyAlignment="1">
      <alignment horizontal="center" vertical="top" shrinkToFit="1"/>
    </xf>
    <xf numFmtId="37" fontId="13" fillId="0" borderId="0" xfId="0" applyNumberFormat="1" applyFont="1" applyFill="1" applyBorder="1" applyAlignment="1">
      <alignment horizontal="right" vertical="top" shrinkToFit="1"/>
    </xf>
    <xf numFmtId="0" fontId="12" fillId="0" borderId="0" xfId="0" applyFont="1" applyFill="1" applyBorder="1" applyAlignment="1">
      <alignment horizontal="left" vertical="top" wrapText="1" indent="5"/>
    </xf>
    <xf numFmtId="0" fontId="12" fillId="0" borderId="1" xfId="0" applyFont="1" applyFill="1" applyBorder="1" applyAlignment="1">
      <alignment horizontal="right" vertical="top" wrapText="1"/>
    </xf>
    <xf numFmtId="0" fontId="12" fillId="0" borderId="0" xfId="0" applyFont="1" applyFill="1" applyBorder="1" applyAlignment="1">
      <alignment horizontal="right" vertical="top" wrapText="1" indent="1"/>
    </xf>
    <xf numFmtId="171" fontId="13" fillId="0" borderId="3" xfId="0" applyNumberFormat="1" applyFont="1" applyFill="1" applyBorder="1" applyAlignment="1">
      <alignment horizontal="right" vertical="top" shrinkToFit="1"/>
    </xf>
    <xf numFmtId="0" fontId="12" fillId="0" borderId="1" xfId="0" applyFont="1" applyFill="1" applyBorder="1" applyAlignment="1">
      <alignment horizontal="left" vertical="center" wrapText="1" indent="1"/>
    </xf>
    <xf numFmtId="0" fontId="12" fillId="0" borderId="0" xfId="0" applyFont="1" applyFill="1" applyBorder="1" applyAlignment="1">
      <alignment horizontal="left" vertical="top" wrapText="1" indent="9"/>
    </xf>
    <xf numFmtId="0" fontId="12" fillId="0" borderId="0" xfId="0" applyFont="1" applyFill="1" applyBorder="1" applyAlignment="1">
      <alignment horizontal="left" vertical="top" wrapText="1" indent="11"/>
    </xf>
    <xf numFmtId="169" fontId="13" fillId="0" borderId="0" xfId="0" applyNumberFormat="1" applyFont="1" applyFill="1" applyBorder="1" applyAlignment="1">
      <alignment horizontal="right" vertical="top" shrinkToFit="1"/>
    </xf>
    <xf numFmtId="169" fontId="13" fillId="0" borderId="0" xfId="0" applyNumberFormat="1" applyFont="1" applyFill="1" applyBorder="1" applyAlignment="1">
      <alignment horizontal="right" vertical="top" indent="1" shrinkToFit="1"/>
    </xf>
    <xf numFmtId="169" fontId="13" fillId="0" borderId="0" xfId="0" applyNumberFormat="1" applyFont="1" applyFill="1" applyBorder="1" applyAlignment="1">
      <alignment horizontal="right" vertical="top" indent="8" shrinkToFit="1"/>
    </xf>
    <xf numFmtId="3" fontId="13" fillId="0" borderId="0" xfId="0" applyNumberFormat="1" applyFont="1" applyFill="1" applyBorder="1" applyAlignment="1">
      <alignment horizontal="right" vertical="top" indent="1" shrinkToFit="1"/>
    </xf>
    <xf numFmtId="3" fontId="13" fillId="0" borderId="0" xfId="0" applyNumberFormat="1" applyFont="1" applyFill="1" applyBorder="1" applyAlignment="1">
      <alignment horizontal="right" vertical="top" indent="8" shrinkToFit="1"/>
    </xf>
    <xf numFmtId="3" fontId="13" fillId="0" borderId="1" xfId="0" applyNumberFormat="1" applyFont="1" applyFill="1" applyBorder="1" applyAlignment="1">
      <alignment horizontal="right" vertical="top" indent="1" shrinkToFit="1"/>
    </xf>
    <xf numFmtId="3" fontId="13" fillId="0" borderId="1" xfId="0" applyNumberFormat="1" applyFont="1" applyFill="1" applyBorder="1" applyAlignment="1">
      <alignment horizontal="right" vertical="top" indent="8" shrinkToFit="1"/>
    </xf>
    <xf numFmtId="0" fontId="12" fillId="0" borderId="0" xfId="0" applyFont="1" applyFill="1" applyBorder="1" applyAlignment="1">
      <alignment horizontal="left" vertical="center" wrapText="1" indent="9"/>
    </xf>
    <xf numFmtId="0" fontId="12" fillId="0" borderId="1" xfId="0" applyFont="1" applyFill="1" applyBorder="1" applyAlignment="1">
      <alignment horizontal="left" vertical="top" wrapText="1" indent="3"/>
    </xf>
    <xf numFmtId="169" fontId="13" fillId="0" borderId="2" xfId="0" applyNumberFormat="1" applyFont="1" applyFill="1" applyBorder="1" applyAlignment="1">
      <alignment horizontal="right" vertical="top" shrinkToFit="1"/>
    </xf>
    <xf numFmtId="0" fontId="19" fillId="0" borderId="0" xfId="0" applyFont="1" applyFill="1" applyBorder="1" applyAlignment="1">
      <alignment horizontal="left" vertical="top" wrapText="1" indent="11"/>
    </xf>
    <xf numFmtId="3" fontId="20" fillId="0" borderId="3" xfId="0" applyNumberFormat="1" applyFont="1" applyFill="1" applyBorder="1" applyAlignment="1">
      <alignment horizontal="right" vertical="top" shrinkToFit="1"/>
    </xf>
    <xf numFmtId="0" fontId="0" fillId="0" borderId="0" xfId="0" applyFill="1" applyBorder="1" applyAlignment="1">
      <alignment horizontal="left" vertical="top" wrapText="1" indent="11"/>
    </xf>
    <xf numFmtId="3" fontId="20" fillId="0" borderId="3" xfId="0" applyNumberFormat="1" applyFont="1" applyFill="1" applyBorder="1" applyAlignment="1">
      <alignment horizontal="right" vertical="center" shrinkToFit="1"/>
    </xf>
    <xf numFmtId="0" fontId="19" fillId="0" borderId="0" xfId="0" applyFont="1" applyFill="1" applyBorder="1" applyAlignment="1">
      <alignment horizontal="left" vertical="top" wrapText="1" indent="10"/>
    </xf>
    <xf numFmtId="0" fontId="18" fillId="0" borderId="0" xfId="0" applyFont="1" applyFill="1" applyBorder="1" applyAlignment="1">
      <alignment horizontal="left" vertical="center" wrapText="1" indent="10"/>
    </xf>
    <xf numFmtId="3" fontId="20" fillId="0" borderId="0" xfId="0" applyNumberFormat="1" applyFont="1" applyFill="1" applyBorder="1" applyAlignment="1">
      <alignment horizontal="right" vertical="top" indent="11" shrinkToFit="1"/>
    </xf>
    <xf numFmtId="3" fontId="20" fillId="0" borderId="1" xfId="0" applyNumberFormat="1" applyFont="1" applyFill="1" applyBorder="1" applyAlignment="1">
      <alignment horizontal="right" vertical="top" indent="11" shrinkToFit="1"/>
    </xf>
    <xf numFmtId="3" fontId="20" fillId="0" borderId="3" xfId="0" applyNumberFormat="1" applyFont="1" applyFill="1" applyBorder="1" applyAlignment="1">
      <alignment horizontal="right" vertical="top" indent="11" shrinkToFit="1"/>
    </xf>
    <xf numFmtId="1" fontId="20" fillId="0" borderId="0" xfId="0" applyNumberFormat="1" applyFont="1" applyFill="1" applyBorder="1" applyAlignment="1">
      <alignment horizontal="right" vertical="top" indent="11" shrinkToFit="1"/>
    </xf>
    <xf numFmtId="0" fontId="15" fillId="0" borderId="0" xfId="0" applyFont="1" applyFill="1" applyBorder="1" applyAlignment="1">
      <alignment horizontal="left" vertical="top" wrapText="1" indent="14"/>
    </xf>
    <xf numFmtId="169" fontId="16" fillId="0" borderId="0" xfId="0" applyNumberFormat="1" applyFont="1" applyFill="1" applyBorder="1" applyAlignment="1">
      <alignment horizontal="right" vertical="top" indent="11" shrinkToFit="1"/>
    </xf>
    <xf numFmtId="3" fontId="16" fillId="0" borderId="0" xfId="0" applyNumberFormat="1" applyFont="1" applyFill="1" applyBorder="1" applyAlignment="1">
      <alignment horizontal="right" vertical="top" indent="11" shrinkToFit="1"/>
    </xf>
    <xf numFmtId="0" fontId="15" fillId="0" borderId="0" xfId="0" applyFont="1" applyFill="1" applyBorder="1" applyAlignment="1">
      <alignment horizontal="left" vertical="top" wrapText="1" indent="11"/>
    </xf>
    <xf numFmtId="0" fontId="15" fillId="0" borderId="0" xfId="0" applyFont="1" applyFill="1" applyBorder="1" applyAlignment="1">
      <alignment horizontal="left" vertical="top" wrapText="1" indent="10"/>
    </xf>
    <xf numFmtId="3" fontId="16" fillId="0" borderId="1" xfId="0" applyNumberFormat="1" applyFont="1" applyFill="1" applyBorder="1" applyAlignment="1">
      <alignment horizontal="right" vertical="top" indent="11" shrinkToFit="1"/>
    </xf>
    <xf numFmtId="3" fontId="16" fillId="0" borderId="3" xfId="0" applyNumberFormat="1" applyFont="1" applyFill="1" applyBorder="1" applyAlignment="1">
      <alignment horizontal="right" vertical="top" indent="11" shrinkToFit="1"/>
    </xf>
    <xf numFmtId="0" fontId="14" fillId="0" borderId="0" xfId="0" applyFont="1" applyFill="1" applyBorder="1" applyAlignment="1">
      <alignment horizontal="left" vertical="center" wrapText="1" indent="10"/>
    </xf>
    <xf numFmtId="0" fontId="15" fillId="0" borderId="0" xfId="0" applyFont="1" applyFill="1" applyBorder="1" applyAlignment="1">
      <alignment horizontal="left" vertical="top" wrapText="1" indent="12"/>
    </xf>
    <xf numFmtId="37" fontId="16" fillId="0" borderId="3" xfId="0" applyNumberFormat="1" applyFont="1" applyFill="1" applyBorder="1" applyAlignment="1">
      <alignment horizontal="right" vertical="top" indent="11" shrinkToFit="1"/>
    </xf>
    <xf numFmtId="169" fontId="16" fillId="0" borderId="3" xfId="0" applyNumberFormat="1" applyFont="1" applyFill="1" applyBorder="1" applyAlignment="1">
      <alignment horizontal="right" vertical="top" indent="11" shrinkToFit="1"/>
    </xf>
    <xf numFmtId="0" fontId="19" fillId="0" borderId="1" xfId="0" applyFont="1" applyFill="1" applyBorder="1" applyAlignment="1">
      <alignment horizontal="left" vertical="top" wrapText="1" indent="1"/>
    </xf>
    <xf numFmtId="0" fontId="19" fillId="0" borderId="0" xfId="0" applyFont="1" applyFill="1" applyBorder="1" applyAlignment="1">
      <alignment horizontal="left" vertical="top" wrapText="1" indent="24"/>
    </xf>
    <xf numFmtId="0" fontId="19" fillId="0" borderId="0" xfId="0" applyFont="1" applyFill="1" applyBorder="1" applyAlignment="1">
      <alignment horizontal="right" vertical="center" wrapText="1" indent="1"/>
    </xf>
    <xf numFmtId="0" fontId="0" fillId="0" borderId="0" xfId="0" applyFill="1" applyBorder="1" applyAlignment="1">
      <alignment horizontal="left" vertical="top" wrapText="1" indent="24"/>
    </xf>
    <xf numFmtId="0" fontId="19" fillId="0" borderId="1" xfId="0" applyFont="1" applyFill="1" applyBorder="1" applyAlignment="1">
      <alignment horizontal="right" vertical="top" wrapText="1" indent="1"/>
    </xf>
    <xf numFmtId="0" fontId="0" fillId="0" borderId="0" xfId="0" applyFill="1" applyBorder="1" applyAlignment="1">
      <alignment horizontal="left" vertical="top" wrapText="1" indent="20"/>
    </xf>
    <xf numFmtId="0" fontId="11" fillId="0" borderId="0" xfId="0" applyFont="1" applyFill="1" applyBorder="1" applyAlignment="1">
      <alignment horizontal="left" vertical="top" wrapText="1" indent="22"/>
    </xf>
    <xf numFmtId="0" fontId="11" fillId="0" borderId="0" xfId="0" applyFont="1" applyFill="1" applyBorder="1" applyAlignment="1">
      <alignment horizontal="left" vertical="top" wrapText="1" indent="20"/>
    </xf>
    <xf numFmtId="0" fontId="15" fillId="0" borderId="1" xfId="0" applyFont="1" applyFill="1" applyBorder="1" applyAlignment="1">
      <alignment horizontal="left" vertical="center" wrapText="1" indent="2"/>
    </xf>
    <xf numFmtId="0" fontId="15" fillId="0" borderId="1" xfId="0" applyFont="1" applyFill="1" applyBorder="1" applyAlignment="1">
      <alignment horizontal="left" vertical="center" wrapText="1" indent="1"/>
    </xf>
    <xf numFmtId="0" fontId="15" fillId="0" borderId="0" xfId="0" applyFont="1" applyFill="1" applyBorder="1" applyAlignment="1">
      <alignment horizontal="left" vertical="top" wrapText="1" indent="7"/>
    </xf>
    <xf numFmtId="169" fontId="16" fillId="0" borderId="0" xfId="0" applyNumberFormat="1" applyFont="1" applyFill="1" applyBorder="1" applyAlignment="1">
      <alignment horizontal="right" vertical="top" indent="1" shrinkToFit="1"/>
    </xf>
    <xf numFmtId="169" fontId="16" fillId="0" borderId="0" xfId="0" applyNumberFormat="1" applyFont="1" applyFill="1" applyBorder="1" applyAlignment="1">
      <alignment horizontal="right" vertical="top" indent="7" shrinkToFit="1"/>
    </xf>
    <xf numFmtId="3" fontId="16" fillId="0" borderId="1" xfId="0" applyNumberFormat="1" applyFont="1" applyFill="1" applyBorder="1" applyAlignment="1">
      <alignment horizontal="right" vertical="top" indent="7" shrinkToFit="1"/>
    </xf>
    <xf numFmtId="3" fontId="16" fillId="0" borderId="3" xfId="0" applyNumberFormat="1" applyFont="1" applyFill="1" applyBorder="1" applyAlignment="1">
      <alignment horizontal="right" vertical="top" indent="1" shrinkToFit="1"/>
    </xf>
    <xf numFmtId="0" fontId="15" fillId="0" borderId="3" xfId="0" applyFont="1" applyFill="1" applyBorder="1" applyAlignment="1">
      <alignment horizontal="right" vertical="top" wrapText="1" indent="1"/>
    </xf>
    <xf numFmtId="3" fontId="16" fillId="0" borderId="3" xfId="0" applyNumberFormat="1" applyFont="1" applyFill="1" applyBorder="1" applyAlignment="1">
      <alignment horizontal="right" vertical="top" indent="7" shrinkToFit="1"/>
    </xf>
    <xf numFmtId="3" fontId="16" fillId="0" borderId="2" xfId="0" applyNumberFormat="1" applyFont="1" applyFill="1" applyBorder="1" applyAlignment="1">
      <alignment horizontal="right" shrinkToFit="1"/>
    </xf>
    <xf numFmtId="3" fontId="16" fillId="0" borderId="2" xfId="0" applyNumberFormat="1" applyFont="1" applyFill="1" applyBorder="1" applyAlignment="1">
      <alignment horizontal="right" indent="1" shrinkToFit="1"/>
    </xf>
    <xf numFmtId="0" fontId="15" fillId="0" borderId="2" xfId="0" applyFont="1" applyFill="1" applyBorder="1" applyAlignment="1">
      <alignment horizontal="right" wrapText="1" indent="1"/>
    </xf>
    <xf numFmtId="3" fontId="16" fillId="0" borderId="2" xfId="0" applyNumberFormat="1" applyFont="1" applyFill="1" applyBorder="1" applyAlignment="1">
      <alignment horizontal="right" indent="7" shrinkToFit="1"/>
    </xf>
    <xf numFmtId="0" fontId="15" fillId="0" borderId="0" xfId="0" applyFont="1" applyFill="1" applyBorder="1" applyAlignment="1">
      <alignment horizontal="left" vertical="center" wrapText="1" indent="6"/>
    </xf>
    <xf numFmtId="3" fontId="16" fillId="0" borderId="3" xfId="0" applyNumberFormat="1" applyFont="1" applyFill="1" applyBorder="1" applyAlignment="1">
      <alignment horizontal="right" vertical="center" indent="7" shrinkToFit="1"/>
    </xf>
    <xf numFmtId="171" fontId="16" fillId="0" borderId="3" xfId="0" applyNumberFormat="1" applyFont="1" applyFill="1" applyBorder="1" applyAlignment="1">
      <alignment horizontal="right" vertical="center" shrinkToFit="1"/>
    </xf>
    <xf numFmtId="0" fontId="15" fillId="0" borderId="3" xfId="0" applyFont="1" applyFill="1" applyBorder="1" applyAlignment="1">
      <alignment horizontal="left" vertical="center" wrapText="1"/>
    </xf>
    <xf numFmtId="169" fontId="16" fillId="0" borderId="3" xfId="0" applyNumberFormat="1" applyFont="1" applyFill="1" applyBorder="1" applyAlignment="1">
      <alignment horizontal="right" vertical="center" indent="7" shrinkToFit="1"/>
    </xf>
    <xf numFmtId="0" fontId="11" fillId="0" borderId="0" xfId="0" applyFont="1" applyFill="1" applyBorder="1" applyAlignment="1">
      <alignment horizontal="left" vertical="top" wrapText="1" indent="21"/>
    </xf>
    <xf numFmtId="169" fontId="10" fillId="0" borderId="0" xfId="0" applyNumberFormat="1" applyFont="1" applyFill="1" applyBorder="1" applyAlignment="1">
      <alignment horizontal="right" vertical="top" shrinkToFit="1"/>
    </xf>
    <xf numFmtId="3" fontId="22" fillId="0" borderId="0" xfId="0" applyNumberFormat="1" applyFont="1" applyFill="1" applyBorder="1" applyAlignment="1">
      <alignment horizontal="right" vertical="top" indent="4" shrinkToFit="1"/>
    </xf>
    <xf numFmtId="0" fontId="21" fillId="0" borderId="0" xfId="0" applyFont="1" applyFill="1" applyBorder="1" applyAlignment="1">
      <alignment horizontal="left" vertical="top" wrapText="1" indent="10"/>
    </xf>
    <xf numFmtId="3" fontId="22" fillId="0" borderId="3" xfId="0" applyNumberFormat="1" applyFont="1" applyFill="1" applyBorder="1" applyAlignment="1">
      <alignment horizontal="right" vertical="top" indent="4" shrinkToFit="1"/>
    </xf>
    <xf numFmtId="0" fontId="21" fillId="0" borderId="0" xfId="0" applyFont="1" applyFill="1" applyBorder="1" applyAlignment="1">
      <alignment horizontal="left" vertical="center" wrapText="1" indent="6"/>
    </xf>
    <xf numFmtId="3" fontId="22" fillId="0" borderId="0" xfId="0" applyNumberFormat="1" applyFont="1" applyFill="1" applyBorder="1" applyAlignment="1">
      <alignment horizontal="right" vertical="center" shrinkToFit="1"/>
    </xf>
    <xf numFmtId="0" fontId="11" fillId="0" borderId="0" xfId="0" applyFont="1" applyFill="1" applyBorder="1" applyAlignment="1">
      <alignment horizontal="left" vertical="top" wrapText="1" indent="16"/>
    </xf>
    <xf numFmtId="169" fontId="10" fillId="0" borderId="1" xfId="0" applyNumberFormat="1" applyFont="1" applyFill="1" applyBorder="1" applyAlignment="1">
      <alignment horizontal="right" vertical="top" shrinkToFit="1"/>
    </xf>
    <xf numFmtId="0" fontId="11" fillId="0" borderId="0" xfId="0" applyFont="1" applyFill="1" applyBorder="1" applyAlignment="1">
      <alignment horizontal="left" vertical="center" wrapText="1" indent="16"/>
    </xf>
    <xf numFmtId="37" fontId="10" fillId="0" borderId="1" xfId="0" applyNumberFormat="1" applyFont="1" applyFill="1" applyBorder="1" applyAlignment="1">
      <alignment horizontal="right" vertical="top" shrinkToFit="1"/>
    </xf>
    <xf numFmtId="169" fontId="10" fillId="0" borderId="3" xfId="0" applyNumberFormat="1" applyFont="1" applyFill="1" applyBorder="1" applyAlignment="1">
      <alignment horizontal="right" vertical="center" shrinkToFit="1"/>
    </xf>
    <xf numFmtId="0" fontId="12" fillId="0" borderId="0" xfId="0" applyFont="1" applyFill="1" applyBorder="1" applyAlignment="1">
      <alignment horizontal="left" vertical="top" wrapText="1" indent="3"/>
    </xf>
    <xf numFmtId="1" fontId="13" fillId="0" borderId="0" xfId="0" applyNumberFormat="1" applyFont="1" applyFill="1" applyBorder="1" applyAlignment="1">
      <alignment horizontal="right" vertical="top" indent="2" shrinkToFit="1"/>
    </xf>
    <xf numFmtId="1" fontId="13" fillId="0" borderId="0" xfId="0" applyNumberFormat="1" applyFont="1" applyFill="1" applyBorder="1" applyAlignment="1">
      <alignment horizontal="right" vertical="top" indent="4" shrinkToFit="1"/>
    </xf>
    <xf numFmtId="0" fontId="12" fillId="0" borderId="0" xfId="0" applyFont="1" applyFill="1" applyBorder="1" applyAlignment="1">
      <alignment horizontal="left" vertical="top" wrapText="1" indent="2"/>
    </xf>
    <xf numFmtId="1" fontId="13" fillId="0" borderId="1" xfId="0" applyNumberFormat="1" applyFont="1" applyFill="1" applyBorder="1" applyAlignment="1">
      <alignment horizontal="right" vertical="top" indent="2" shrinkToFit="1"/>
    </xf>
    <xf numFmtId="1" fontId="13" fillId="0" borderId="1" xfId="0" applyNumberFormat="1" applyFont="1" applyFill="1" applyBorder="1" applyAlignment="1">
      <alignment horizontal="right" vertical="top" indent="3" shrinkToFit="1"/>
    </xf>
    <xf numFmtId="1" fontId="13" fillId="0" borderId="3" xfId="0" applyNumberFormat="1" applyFont="1" applyFill="1" applyBorder="1" applyAlignment="1">
      <alignment horizontal="right" vertical="top" indent="2" shrinkToFit="1"/>
    </xf>
    <xf numFmtId="1" fontId="13" fillId="0" borderId="3" xfId="0" applyNumberFormat="1" applyFont="1" applyFill="1" applyBorder="1" applyAlignment="1">
      <alignment horizontal="right" vertical="top" indent="3" shrinkToFit="1"/>
    </xf>
    <xf numFmtId="0" fontId="27" fillId="0" borderId="0" xfId="0" applyFont="1" applyFill="1" applyBorder="1" applyAlignment="1">
      <alignment horizontal="left" wrapText="1" indent="6"/>
    </xf>
    <xf numFmtId="0" fontId="19" fillId="0" borderId="0" xfId="0" applyFont="1" applyFill="1" applyBorder="1" applyAlignment="1">
      <alignment horizontal="left" vertical="top" wrapText="1" indent="15"/>
    </xf>
    <xf numFmtId="0" fontId="19" fillId="0" borderId="2" xfId="0" applyFont="1" applyFill="1" applyBorder="1" applyAlignment="1">
      <alignment horizontal="center" vertical="top" wrapText="1"/>
    </xf>
    <xf numFmtId="10" fontId="20" fillId="0" borderId="0" xfId="0" applyNumberFormat="1" applyFont="1" applyFill="1" applyBorder="1" applyAlignment="1">
      <alignment horizontal="center" vertical="top" shrinkToFit="1"/>
    </xf>
    <xf numFmtId="0" fontId="19" fillId="0" borderId="0" xfId="0" applyFont="1" applyFill="1" applyBorder="1" applyAlignment="1">
      <alignment horizontal="left" vertical="top" wrapText="1" indent="16"/>
    </xf>
    <xf numFmtId="0" fontId="19" fillId="0" borderId="0" xfId="0" applyFont="1" applyFill="1" applyBorder="1" applyAlignment="1">
      <alignment horizontal="left" vertical="center" wrapText="1" indent="3"/>
    </xf>
    <xf numFmtId="0" fontId="19" fillId="0" borderId="0" xfId="0" applyFont="1" applyFill="1" applyBorder="1" applyAlignment="1">
      <alignment horizontal="left" vertical="top" wrapText="1" indent="9"/>
    </xf>
    <xf numFmtId="169" fontId="20" fillId="0" borderId="3" xfId="0" applyNumberFormat="1" applyFont="1" applyFill="1" applyBorder="1" applyAlignment="1">
      <alignment horizontal="left" vertical="top" indent="1" shrinkToFit="1"/>
    </xf>
    <xf numFmtId="0" fontId="0" fillId="0" borderId="0" xfId="0" applyFill="1" applyBorder="1" applyAlignment="1">
      <alignment horizontal="left" vertical="top" wrapText="1" indent="10"/>
    </xf>
    <xf numFmtId="3" fontId="20" fillId="0" borderId="2" xfId="0" applyNumberFormat="1" applyFont="1" applyFill="1" applyBorder="1" applyAlignment="1">
      <alignment horizontal="right" vertical="center" shrinkToFit="1"/>
    </xf>
    <xf numFmtId="0" fontId="19" fillId="0" borderId="2" xfId="0" applyFont="1" applyFill="1" applyBorder="1" applyAlignment="1">
      <alignment horizontal="right" vertical="center" wrapText="1" indent="2"/>
    </xf>
    <xf numFmtId="37" fontId="20" fillId="0" borderId="1" xfId="0" applyNumberFormat="1" applyFont="1" applyFill="1" applyBorder="1" applyAlignment="1">
      <alignment horizontal="right" vertical="top" shrinkToFit="1"/>
    </xf>
    <xf numFmtId="0" fontId="19" fillId="0" borderId="0" xfId="0" applyFont="1" applyFill="1" applyBorder="1" applyAlignment="1">
      <alignment horizontal="left" vertical="top" wrapText="1" indent="12"/>
    </xf>
    <xf numFmtId="37" fontId="20" fillId="0" borderId="3" xfId="0" applyNumberFormat="1" applyFont="1" applyFill="1" applyBorder="1" applyAlignment="1">
      <alignment horizontal="right" vertical="top" shrinkToFit="1"/>
    </xf>
    <xf numFmtId="0" fontId="11" fillId="0" borderId="0" xfId="0" applyFont="1" applyFill="1" applyBorder="1" applyAlignment="1">
      <alignment horizontal="left" vertical="top" wrapText="1" indent="11"/>
    </xf>
    <xf numFmtId="169" fontId="10" fillId="0" borderId="2" xfId="0" applyNumberFormat="1" applyFont="1" applyFill="1" applyBorder="1" applyAlignment="1">
      <alignment horizontal="right" vertical="top" shrinkToFit="1"/>
    </xf>
    <xf numFmtId="3" fontId="10" fillId="0" borderId="0" xfId="0" applyNumberFormat="1" applyFont="1" applyFill="1" applyBorder="1" applyAlignment="1">
      <alignment horizontal="left" vertical="top" indent="6" shrinkToFit="1"/>
    </xf>
    <xf numFmtId="37" fontId="13" fillId="0" borderId="1" xfId="0" applyNumberFormat="1" applyFont="1" applyFill="1" applyBorder="1" applyAlignment="1">
      <alignment horizontal="right" vertical="top" shrinkToFit="1"/>
    </xf>
    <xf numFmtId="0" fontId="11" fillId="0" borderId="0" xfId="0" applyFont="1" applyFill="1" applyBorder="1" applyAlignment="1">
      <alignment horizontal="left" vertical="top" wrapText="1" indent="12"/>
    </xf>
    <xf numFmtId="0" fontId="11" fillId="0" borderId="1" xfId="0" applyFont="1" applyFill="1" applyBorder="1" applyAlignment="1">
      <alignment horizontal="right" vertical="center" wrapText="1" indent="2"/>
    </xf>
    <xf numFmtId="3" fontId="10" fillId="0" borderId="1" xfId="0" applyNumberFormat="1" applyFont="1" applyFill="1" applyBorder="1" applyAlignment="1">
      <alignment horizontal="right" vertical="center" shrinkToFit="1"/>
    </xf>
    <xf numFmtId="0" fontId="19" fillId="0" borderId="0" xfId="0" applyFont="1" applyFill="1" applyBorder="1" applyAlignment="1">
      <alignment horizontal="center" vertical="center" wrapText="1"/>
    </xf>
    <xf numFmtId="0" fontId="19" fillId="0" borderId="1" xfId="0" applyFont="1" applyFill="1" applyBorder="1" applyAlignment="1">
      <alignment horizontal="center" vertical="top" wrapText="1"/>
    </xf>
    <xf numFmtId="0" fontId="19" fillId="0" borderId="2" xfId="0" applyFont="1" applyFill="1" applyBorder="1" applyAlignment="1">
      <alignment horizontal="right" vertical="top" wrapText="1"/>
    </xf>
    <xf numFmtId="169" fontId="20" fillId="0" borderId="2" xfId="0" applyNumberFormat="1" applyFont="1" applyFill="1" applyBorder="1" applyAlignment="1">
      <alignment horizontal="center" vertical="top" shrinkToFit="1"/>
    </xf>
    <xf numFmtId="171" fontId="20" fillId="0" borderId="2" xfId="0" applyNumberFormat="1" applyFont="1" applyFill="1" applyBorder="1" applyAlignment="1">
      <alignment horizontal="center" vertical="top" shrinkToFit="1"/>
    </xf>
    <xf numFmtId="0" fontId="12" fillId="0" borderId="0" xfId="0" applyFont="1" applyFill="1" applyBorder="1" applyAlignment="1">
      <alignment horizontal="right" vertical="center" wrapText="1" indent="1"/>
    </xf>
    <xf numFmtId="0" fontId="12" fillId="0" borderId="0" xfId="0" applyFont="1" applyFill="1" applyBorder="1" applyAlignment="1">
      <alignment horizontal="center" vertical="center" wrapText="1"/>
    </xf>
    <xf numFmtId="0" fontId="12" fillId="0" borderId="1" xfId="0" applyFont="1" applyFill="1" applyBorder="1" applyAlignment="1">
      <alignment horizontal="right" vertical="top" wrapText="1" indent="2"/>
    </xf>
    <xf numFmtId="169" fontId="13" fillId="0" borderId="2" xfId="0" applyNumberFormat="1" applyFont="1" applyFill="1" applyBorder="1" applyAlignment="1">
      <alignment horizontal="center" vertical="top" shrinkToFit="1"/>
    </xf>
    <xf numFmtId="10" fontId="20" fillId="0" borderId="2" xfId="0" applyNumberFormat="1" applyFont="1" applyFill="1" applyBorder="1" applyAlignment="1">
      <alignment horizontal="center" vertical="top" shrinkToFit="1"/>
    </xf>
    <xf numFmtId="10" fontId="20" fillId="0" borderId="1" xfId="0" applyNumberFormat="1" applyFont="1" applyFill="1" applyBorder="1" applyAlignment="1">
      <alignment horizontal="center" vertical="top" shrinkToFit="1"/>
    </xf>
    <xf numFmtId="10" fontId="20" fillId="0" borderId="3" xfId="0" applyNumberFormat="1" applyFont="1" applyFill="1" applyBorder="1" applyAlignment="1">
      <alignment horizontal="center" vertical="top" shrinkToFit="1"/>
    </xf>
    <xf numFmtId="0" fontId="0" fillId="0" borderId="0" xfId="0" applyFill="1" applyBorder="1" applyAlignment="1">
      <alignment horizontal="left" vertical="top" wrapText="1"/>
    </xf>
    <xf numFmtId="0" fontId="14" fillId="0" borderId="0" xfId="0" applyFont="1" applyFill="1" applyBorder="1" applyAlignment="1">
      <alignment horizontal="left" vertical="top" wrapText="1"/>
    </xf>
    <xf numFmtId="0" fontId="0" fillId="0" borderId="0" xfId="0" applyFill="1" applyBorder="1" applyAlignment="1">
      <alignment horizontal="left" wrapText="1"/>
    </xf>
    <xf numFmtId="0" fontId="0" fillId="0" borderId="0" xfId="0"/>
    <xf numFmtId="0" fontId="15" fillId="0" borderId="0" xfId="0" applyFont="1" applyFill="1" applyBorder="1" applyAlignment="1">
      <alignment vertical="top" wrapText="1"/>
    </xf>
    <xf numFmtId="3" fontId="16" fillId="0" borderId="0" xfId="0" applyNumberFormat="1" applyFont="1" applyFill="1" applyBorder="1" applyAlignment="1">
      <alignment vertical="top" shrinkToFit="1"/>
    </xf>
    <xf numFmtId="37" fontId="16" fillId="0" borderId="0" xfId="0" applyNumberFormat="1" applyFont="1" applyFill="1" applyBorder="1" applyAlignment="1">
      <alignment vertical="center" shrinkToFit="1"/>
    </xf>
    <xf numFmtId="0" fontId="0" fillId="0" borderId="0" xfId="0" applyFill="1" applyBorder="1" applyAlignment="1">
      <alignment vertical="center" wrapText="1"/>
    </xf>
    <xf numFmtId="171" fontId="16" fillId="0" borderId="1" xfId="0" applyNumberFormat="1" applyFont="1" applyFill="1" applyBorder="1" applyAlignment="1">
      <alignment vertical="center" shrinkToFit="1"/>
    </xf>
    <xf numFmtId="0" fontId="0" fillId="0" borderId="0" xfId="0" applyFill="1" applyBorder="1" applyAlignment="1">
      <alignment vertical="top" wrapText="1"/>
    </xf>
    <xf numFmtId="3" fontId="16" fillId="0" borderId="3" xfId="0" applyNumberFormat="1" applyFont="1" applyFill="1" applyBorder="1" applyAlignment="1">
      <alignment vertical="top" shrinkToFit="1"/>
    </xf>
    <xf numFmtId="0" fontId="0" fillId="0" borderId="0" xfId="0" applyFill="1" applyBorder="1" applyAlignment="1">
      <alignment vertical="top"/>
    </xf>
    <xf numFmtId="0" fontId="15" fillId="0" borderId="0" xfId="0" applyFont="1" applyFill="1" applyBorder="1" applyAlignment="1">
      <alignment vertical="center" wrapText="1"/>
    </xf>
    <xf numFmtId="0" fontId="15" fillId="0" borderId="0" xfId="0" applyFont="1" applyFill="1" applyBorder="1" applyAlignment="1">
      <alignment vertical="top"/>
    </xf>
    <xf numFmtId="49" fontId="16" fillId="0" borderId="0" xfId="0" applyNumberFormat="1" applyFont="1"/>
    <xf numFmtId="0" fontId="16" fillId="0" borderId="0" xfId="0" applyFont="1"/>
    <xf numFmtId="0" fontId="16" fillId="0" borderId="0" xfId="0" applyFont="1" applyAlignment="1">
      <alignment horizontal="right"/>
    </xf>
    <xf numFmtId="3" fontId="16" fillId="0" borderId="0" xfId="0" applyNumberFormat="1" applyFont="1" applyAlignment="1">
      <alignment horizontal="right"/>
    </xf>
    <xf numFmtId="49" fontId="16" fillId="0" borderId="0" xfId="0" applyNumberFormat="1" applyFont="1" applyAlignment="1">
      <alignment horizontal="right"/>
    </xf>
    <xf numFmtId="171" fontId="16" fillId="0" borderId="0" xfId="0" applyNumberFormat="1" applyFont="1" applyFill="1" applyBorder="1" applyAlignment="1">
      <alignment vertical="top" shrinkToFit="1"/>
    </xf>
    <xf numFmtId="37" fontId="16" fillId="0" borderId="0" xfId="0" applyNumberFormat="1" applyFont="1" applyFill="1" applyBorder="1" applyAlignment="1">
      <alignment vertical="top" shrinkToFit="1"/>
    </xf>
    <xf numFmtId="49" fontId="16" fillId="0" borderId="0" xfId="0" applyNumberFormat="1" applyFont="1" applyAlignment="1">
      <alignment horizontal="center"/>
    </xf>
    <xf numFmtId="169" fontId="16" fillId="0" borderId="2" xfId="0" applyNumberFormat="1" applyFont="1" applyFill="1" applyBorder="1" applyAlignment="1">
      <alignment horizontal="left" vertical="center" shrinkToFit="1"/>
    </xf>
    <xf numFmtId="0" fontId="36" fillId="2" borderId="0" xfId="0" applyFont="1" applyFill="1"/>
    <xf numFmtId="0" fontId="36" fillId="3" borderId="0" xfId="0" applyFont="1" applyFill="1"/>
    <xf numFmtId="0" fontId="37" fillId="0" borderId="0" xfId="1" applyFont="1"/>
    <xf numFmtId="0" fontId="38" fillId="4" borderId="0" xfId="1" applyFont="1" applyFill="1"/>
    <xf numFmtId="0" fontId="39" fillId="0" borderId="0" xfId="1" applyFont="1"/>
    <xf numFmtId="0" fontId="40" fillId="5" borderId="0" xfId="1" applyFont="1" applyFill="1"/>
    <xf numFmtId="0" fontId="39" fillId="0" borderId="4" xfId="1" applyFont="1" applyBorder="1" applyAlignment="1" applyProtection="1">
      <alignment horizontal="left" indent="1"/>
      <protection hidden="1"/>
    </xf>
    <xf numFmtId="0" fontId="39" fillId="0" borderId="4" xfId="1" applyFont="1" applyBorder="1" applyAlignment="1" applyProtection="1">
      <alignment horizontal="center"/>
      <protection hidden="1"/>
    </xf>
    <xf numFmtId="0" fontId="39" fillId="6" borderId="4" xfId="1" applyFont="1" applyFill="1" applyBorder="1" applyAlignment="1">
      <alignment horizontal="left" vertical="center" wrapText="1" shrinkToFit="1"/>
    </xf>
    <xf numFmtId="0" fontId="41" fillId="0" borderId="0" xfId="1" applyFont="1"/>
    <xf numFmtId="0" fontId="42" fillId="0" borderId="0" xfId="1" applyFont="1"/>
    <xf numFmtId="0" fontId="37" fillId="7" borderId="4" xfId="1" applyFont="1" applyFill="1" applyBorder="1" applyAlignment="1" applyProtection="1">
      <alignment horizontal="center" vertical="center"/>
      <protection hidden="1"/>
    </xf>
    <xf numFmtId="0" fontId="37" fillId="7" borderId="4" xfId="1" applyFont="1" applyFill="1" applyBorder="1" applyAlignment="1" applyProtection="1">
      <alignment horizontal="center" vertical="center" wrapText="1"/>
      <protection hidden="1"/>
    </xf>
    <xf numFmtId="0" fontId="37" fillId="3" borderId="4" xfId="1" applyFont="1" applyFill="1" applyBorder="1" applyAlignment="1" applyProtection="1">
      <alignment horizontal="center" vertical="center"/>
      <protection hidden="1"/>
    </xf>
    <xf numFmtId="0" fontId="37" fillId="8" borderId="4" xfId="1" applyFont="1" applyFill="1" applyBorder="1" applyAlignment="1">
      <alignment horizontal="left" vertical="top" wrapText="1" shrinkToFit="1"/>
    </xf>
    <xf numFmtId="172" fontId="39" fillId="9" borderId="4" xfId="1" applyNumberFormat="1" applyFont="1" applyFill="1" applyBorder="1" applyAlignment="1">
      <alignment wrapText="1" shrinkToFit="1"/>
    </xf>
    <xf numFmtId="0" fontId="37" fillId="8" borderId="4" xfId="1" applyFont="1" applyFill="1" applyBorder="1" applyAlignment="1">
      <alignment horizontal="left" vertical="top" wrapText="1" indent="1" shrinkToFit="1"/>
    </xf>
    <xf numFmtId="0" fontId="37" fillId="8" borderId="4" xfId="1" applyFont="1" applyFill="1" applyBorder="1" applyAlignment="1">
      <alignment horizontal="left" vertical="top" wrapText="1" indent="2" shrinkToFit="1"/>
    </xf>
    <xf numFmtId="0" fontId="39" fillId="0" borderId="4" xfId="1" applyFont="1" applyBorder="1" applyAlignment="1" applyProtection="1">
      <alignment horizontal="left" indent="3"/>
      <protection hidden="1"/>
    </xf>
    <xf numFmtId="172" fontId="39" fillId="10" borderId="4" xfId="1" applyNumberFormat="1" applyFont="1" applyFill="1" applyBorder="1" applyAlignment="1" applyProtection="1">
      <alignment horizontal="right" vertical="center"/>
      <protection hidden="1"/>
    </xf>
    <xf numFmtId="172" fontId="39" fillId="11" borderId="4" xfId="1" applyNumberFormat="1" applyFont="1" applyFill="1" applyBorder="1" applyAlignment="1">
      <alignment horizontal="right" vertical="center" wrapText="1" shrinkToFit="1"/>
    </xf>
    <xf numFmtId="4" fontId="37" fillId="11" borderId="4" xfId="1" applyNumberFormat="1" applyFont="1" applyFill="1" applyBorder="1" applyAlignment="1">
      <alignment horizontal="left" wrapText="1" indent="3" shrinkToFit="1"/>
    </xf>
    <xf numFmtId="172" fontId="37" fillId="11" borderId="4" xfId="1" applyNumberFormat="1" applyFont="1" applyFill="1" applyBorder="1" applyAlignment="1">
      <alignment horizontal="right" vertical="center" wrapText="1" shrinkToFit="1"/>
    </xf>
    <xf numFmtId="0" fontId="43" fillId="0" borderId="0" xfId="1" applyFont="1"/>
    <xf numFmtId="0" fontId="39" fillId="5" borderId="4" xfId="1" applyFont="1" applyFill="1" applyBorder="1" applyAlignment="1" applyProtection="1">
      <alignment horizontal="left" indent="4"/>
      <protection hidden="1"/>
    </xf>
    <xf numFmtId="0" fontId="39" fillId="5" borderId="4" xfId="1" applyFont="1" applyFill="1" applyBorder="1" applyAlignment="1" applyProtection="1">
      <alignment horizontal="left" indent="3"/>
      <protection hidden="1"/>
    </xf>
    <xf numFmtId="0" fontId="39" fillId="12" borderId="4" xfId="1" applyFont="1" applyFill="1" applyBorder="1" applyAlignment="1" applyProtection="1">
      <alignment horizontal="left" indent="5"/>
      <protection hidden="1"/>
    </xf>
    <xf numFmtId="0" fontId="37" fillId="8" borderId="4" xfId="1" applyFont="1" applyFill="1" applyBorder="1" applyAlignment="1">
      <alignment horizontal="left" vertical="top" wrapText="1" indent="4" shrinkToFit="1"/>
    </xf>
    <xf numFmtId="4" fontId="37" fillId="11" borderId="4" xfId="1" applyNumberFormat="1" applyFont="1" applyFill="1" applyBorder="1" applyAlignment="1">
      <alignment horizontal="left" wrapText="1" indent="5" shrinkToFit="1"/>
    </xf>
    <xf numFmtId="0" fontId="39" fillId="5" borderId="4" xfId="1" applyFont="1" applyFill="1" applyBorder="1" applyAlignment="1" applyProtection="1">
      <alignment horizontal="left" indent="5"/>
      <protection hidden="1"/>
    </xf>
    <xf numFmtId="0" fontId="39" fillId="12" borderId="4" xfId="1" applyFont="1" applyFill="1" applyBorder="1" applyAlignment="1" applyProtection="1">
      <alignment horizontal="left" indent="6"/>
      <protection hidden="1"/>
    </xf>
    <xf numFmtId="0" fontId="39" fillId="5" borderId="4" xfId="1" applyFont="1" applyFill="1" applyBorder="1" applyAlignment="1" applyProtection="1">
      <alignment horizontal="left" wrapText="1" indent="5"/>
      <protection hidden="1"/>
    </xf>
    <xf numFmtId="0" fontId="39" fillId="0" borderId="4" xfId="1" applyFont="1" applyBorder="1" applyAlignment="1" applyProtection="1">
      <alignment horizontal="left" indent="5"/>
      <protection hidden="1"/>
    </xf>
    <xf numFmtId="0" fontId="39" fillId="5" borderId="4" xfId="1" applyFont="1" applyFill="1" applyBorder="1" applyAlignment="1" applyProtection="1">
      <alignment horizontal="left" indent="6"/>
      <protection hidden="1"/>
    </xf>
    <xf numFmtId="0" fontId="39" fillId="12" borderId="4" xfId="1" applyFont="1" applyFill="1" applyBorder="1" applyAlignment="1" applyProtection="1">
      <alignment horizontal="left" indent="7"/>
      <protection hidden="1"/>
    </xf>
    <xf numFmtId="4" fontId="37" fillId="11" borderId="4" xfId="1" applyNumberFormat="1" applyFont="1" applyFill="1" applyBorder="1" applyAlignment="1">
      <alignment horizontal="left" wrapText="1" indent="2" shrinkToFit="1"/>
    </xf>
    <xf numFmtId="0" fontId="39" fillId="12" borderId="4" xfId="1" applyFont="1" applyFill="1" applyBorder="1" applyAlignment="1" applyProtection="1">
      <alignment horizontal="left" indent="4"/>
      <protection hidden="1"/>
    </xf>
    <xf numFmtId="4" fontId="37" fillId="11" borderId="4" xfId="1" applyNumberFormat="1" applyFont="1" applyFill="1" applyBorder="1" applyAlignment="1">
      <alignment horizontal="left" wrapText="1" indent="1" shrinkToFit="1"/>
    </xf>
    <xf numFmtId="0" fontId="37" fillId="8" borderId="4" xfId="1" applyFont="1" applyFill="1" applyBorder="1" applyAlignment="1">
      <alignment vertical="top" wrapText="1" shrinkToFit="1"/>
    </xf>
    <xf numFmtId="0" fontId="39" fillId="0" borderId="4" xfId="1" applyFont="1" applyBorder="1" applyAlignment="1" applyProtection="1">
      <alignment horizontal="left" indent="2"/>
      <protection hidden="1"/>
    </xf>
    <xf numFmtId="4" fontId="39" fillId="0" borderId="4" xfId="1" applyNumberFormat="1" applyFont="1" applyBorder="1" applyAlignment="1">
      <alignment horizontal="left" wrapText="1" indent="2" shrinkToFit="1"/>
    </xf>
    <xf numFmtId="0" fontId="39" fillId="13" borderId="0" xfId="1" applyFont="1" applyFill="1"/>
    <xf numFmtId="1" fontId="39" fillId="13" borderId="0" xfId="1" applyNumberFormat="1" applyFont="1" applyFill="1"/>
    <xf numFmtId="172" fontId="39" fillId="0" borderId="0" xfId="1" applyNumberFormat="1" applyFont="1"/>
    <xf numFmtId="1" fontId="39" fillId="0" borderId="0" xfId="1" applyNumberFormat="1" applyFont="1"/>
    <xf numFmtId="0" fontId="44" fillId="0" borderId="0" xfId="1" applyFont="1"/>
    <xf numFmtId="172" fontId="39" fillId="10" borderId="4" xfId="1" applyNumberFormat="1" applyFont="1" applyFill="1" applyBorder="1" applyAlignment="1" applyProtection="1">
      <alignment horizontal="left" vertical="center"/>
      <protection hidden="1"/>
    </xf>
    <xf numFmtId="172" fontId="39" fillId="10" borderId="0" xfId="1" applyNumberFormat="1" applyFont="1" applyFill="1" applyAlignment="1" applyProtection="1">
      <alignment horizontal="left" vertical="center"/>
      <protection hidden="1"/>
    </xf>
    <xf numFmtId="0" fontId="45" fillId="3" borderId="4" xfId="0" applyFont="1" applyFill="1" applyBorder="1" applyAlignment="1" applyProtection="1">
      <protection hidden="1"/>
    </xf>
    <xf numFmtId="169" fontId="0" fillId="0" borderId="0" xfId="0" applyNumberFormat="1" applyFill="1" applyBorder="1" applyAlignment="1">
      <alignment horizontal="left" vertical="top"/>
    </xf>
    <xf numFmtId="3" fontId="0" fillId="0" borderId="0" xfId="0" applyNumberFormat="1" applyFill="1" applyBorder="1" applyAlignment="1">
      <alignment horizontal="left" vertical="top"/>
    </xf>
    <xf numFmtId="0" fontId="16" fillId="0" borderId="0" xfId="0" applyFont="1" applyFill="1" applyBorder="1" applyAlignment="1">
      <alignment horizontal="left" vertical="top"/>
    </xf>
    <xf numFmtId="0" fontId="35" fillId="0" borderId="0" xfId="0" applyFont="1" applyFill="1" applyBorder="1" applyAlignment="1">
      <alignment horizontal="left" vertical="top"/>
    </xf>
    <xf numFmtId="0" fontId="46" fillId="0" borderId="0" xfId="2" applyFont="1" applyAlignment="1">
      <alignment horizontal="left" vertical="top"/>
    </xf>
    <xf numFmtId="0" fontId="8" fillId="0" borderId="0" xfId="2"/>
    <xf numFmtId="0" fontId="46" fillId="5" borderId="0" xfId="2" applyFont="1" applyFill="1" applyAlignment="1">
      <alignment horizontal="left" vertical="top"/>
    </xf>
    <xf numFmtId="0" fontId="46" fillId="0" borderId="4" xfId="2" applyFont="1" applyBorder="1" applyAlignment="1">
      <alignment horizontal="left" vertical="top"/>
    </xf>
    <xf numFmtId="0" fontId="47" fillId="0" borderId="0" xfId="2" applyFont="1" applyAlignment="1">
      <alignment horizontal="left" vertical="top"/>
    </xf>
    <xf numFmtId="0" fontId="47" fillId="3" borderId="4" xfId="2" applyFont="1" applyFill="1" applyBorder="1" applyAlignment="1">
      <alignment horizontal="left" vertical="top"/>
    </xf>
    <xf numFmtId="0" fontId="49" fillId="5" borderId="4" xfId="3" applyFont="1" applyFill="1" applyBorder="1" applyAlignment="1">
      <alignment horizontal="left" vertical="top"/>
    </xf>
    <xf numFmtId="173" fontId="50" fillId="14" borderId="0" xfId="2" applyNumberFormat="1" applyFont="1" applyFill="1"/>
    <xf numFmtId="0" fontId="8" fillId="0" borderId="0" xfId="2" quotePrefix="1"/>
    <xf numFmtId="0" fontId="35" fillId="0" borderId="0" xfId="0" applyFont="1" applyFill="1" applyBorder="1" applyAlignment="1">
      <alignment horizontal="left" vertical="center"/>
    </xf>
    <xf numFmtId="0" fontId="16" fillId="0" borderId="0" xfId="0" applyFont="1" applyFill="1" applyBorder="1" applyAlignment="1">
      <alignment horizontal="left"/>
    </xf>
    <xf numFmtId="0" fontId="36" fillId="3" borderId="0" xfId="0" quotePrefix="1" applyFont="1" applyFill="1"/>
    <xf numFmtId="0" fontId="7" fillId="0" borderId="0" xfId="2" applyFont="1"/>
    <xf numFmtId="0" fontId="6" fillId="0" borderId="0" xfId="2" applyFont="1"/>
    <xf numFmtId="0" fontId="5" fillId="0" borderId="0" xfId="2" applyFont="1"/>
    <xf numFmtId="0" fontId="51" fillId="0" borderId="0" xfId="0" applyFont="1" applyFill="1" applyBorder="1" applyAlignment="1">
      <alignment horizontal="left" vertical="top"/>
    </xf>
    <xf numFmtId="0" fontId="5" fillId="0" borderId="0" xfId="2" quotePrefix="1" applyFont="1"/>
    <xf numFmtId="0" fontId="14" fillId="0" borderId="0" xfId="0" quotePrefix="1" applyFont="1" applyFill="1" applyBorder="1" applyAlignment="1">
      <alignment horizontal="left" vertical="top" wrapText="1"/>
    </xf>
    <xf numFmtId="0" fontId="51" fillId="0" borderId="0" xfId="0" quotePrefix="1" applyFont="1" applyFill="1" applyBorder="1" applyAlignment="1">
      <alignment horizontal="left" vertical="top"/>
    </xf>
    <xf numFmtId="0" fontId="14" fillId="0" borderId="2" xfId="0" quotePrefix="1" applyFont="1" applyFill="1" applyBorder="1" applyAlignment="1">
      <alignment horizontal="left" vertical="center" wrapText="1"/>
    </xf>
    <xf numFmtId="0" fontId="15" fillId="0" borderId="0" xfId="0" applyFont="1" applyFill="1" applyBorder="1" applyAlignment="1">
      <alignment horizontal="left" vertical="top" wrapText="1"/>
    </xf>
    <xf numFmtId="0" fontId="14" fillId="0" borderId="0" xfId="0" quotePrefix="1" applyFont="1" applyFill="1" applyBorder="1" applyAlignment="1">
      <alignment horizontal="right" vertical="top" wrapText="1"/>
    </xf>
    <xf numFmtId="0" fontId="39" fillId="0" borderId="0" xfId="4" applyFont="1"/>
    <xf numFmtId="172" fontId="39" fillId="10" borderId="4" xfId="4" applyNumberFormat="1" applyFont="1" applyFill="1" applyBorder="1" applyAlignment="1" applyProtection="1">
      <alignment horizontal="right" vertical="center"/>
      <protection hidden="1"/>
    </xf>
    <xf numFmtId="0" fontId="39" fillId="0" borderId="4" xfId="4" applyFont="1" applyBorder="1" applyAlignment="1" applyProtection="1">
      <alignment horizontal="left" indent="2"/>
      <protection hidden="1"/>
    </xf>
    <xf numFmtId="0" fontId="44" fillId="0" borderId="0" xfId="4" applyFont="1"/>
    <xf numFmtId="1" fontId="39" fillId="0" borderId="0" xfId="4" applyNumberFormat="1" applyFont="1"/>
    <xf numFmtId="1" fontId="39" fillId="13" borderId="0" xfId="4" applyNumberFormat="1" applyFont="1" applyFill="1"/>
    <xf numFmtId="0" fontId="39" fillId="13" borderId="0" xfId="4" applyFont="1" applyFill="1"/>
    <xf numFmtId="172" fontId="37" fillId="11" borderId="4" xfId="4" applyNumberFormat="1" applyFont="1" applyFill="1" applyBorder="1" applyAlignment="1">
      <alignment horizontal="right" vertical="center" wrapText="1" shrinkToFit="1"/>
    </xf>
    <xf numFmtId="0" fontId="39" fillId="0" borderId="4" xfId="4" applyFont="1" applyBorder="1" applyAlignment="1" applyProtection="1">
      <alignment horizontal="center"/>
      <protection hidden="1"/>
    </xf>
    <xf numFmtId="4" fontId="37" fillId="11" borderId="4" xfId="4" applyNumberFormat="1" applyFont="1" applyFill="1" applyBorder="1" applyAlignment="1">
      <alignment horizontal="left" wrapText="1" indent="2" shrinkToFit="1"/>
    </xf>
    <xf numFmtId="172" fontId="39" fillId="11" borderId="4" xfId="4" applyNumberFormat="1" applyFont="1" applyFill="1" applyBorder="1" applyAlignment="1">
      <alignment horizontal="right" vertical="center" wrapText="1" shrinkToFit="1"/>
    </xf>
    <xf numFmtId="174" fontId="37" fillId="11" borderId="4" xfId="4" applyNumberFormat="1" applyFont="1" applyFill="1" applyBorder="1" applyAlignment="1">
      <alignment horizontal="left" wrapText="1" indent="2" shrinkToFit="1"/>
    </xf>
    <xf numFmtId="0" fontId="39" fillId="9" borderId="4" xfId="4" applyFont="1" applyFill="1" applyBorder="1" applyAlignment="1">
      <alignment horizontal="center" vertical="center" wrapText="1" shrinkToFit="1"/>
    </xf>
    <xf numFmtId="0" fontId="37" fillId="8" borderId="4" xfId="4" applyFont="1" applyFill="1" applyBorder="1" applyAlignment="1">
      <alignment horizontal="left" vertical="top" wrapText="1" indent="1" shrinkToFit="1"/>
    </xf>
    <xf numFmtId="0" fontId="52" fillId="0" borderId="0" xfId="4" applyFont="1"/>
    <xf numFmtId="0" fontId="39" fillId="12" borderId="4" xfId="4" applyFont="1" applyFill="1" applyBorder="1" applyAlignment="1" applyProtection="1">
      <alignment horizontal="left" indent="4"/>
      <protection hidden="1"/>
    </xf>
    <xf numFmtId="0" fontId="39" fillId="5" borderId="4" xfId="4" applyFont="1" applyFill="1" applyBorder="1" applyAlignment="1" applyProtection="1">
      <alignment horizontal="left" indent="3"/>
      <protection hidden="1"/>
    </xf>
    <xf numFmtId="0" fontId="43" fillId="0" borderId="0" xfId="4" applyFont="1"/>
    <xf numFmtId="172" fontId="39" fillId="9" borderId="4" xfId="4" applyNumberFormat="1" applyFont="1" applyFill="1" applyBorder="1" applyAlignment="1">
      <alignment wrapText="1" shrinkToFit="1"/>
    </xf>
    <xf numFmtId="0" fontId="39" fillId="12" borderId="4" xfId="4" applyFont="1" applyFill="1" applyBorder="1" applyAlignment="1" applyProtection="1">
      <alignment horizontal="left" indent="6"/>
      <protection hidden="1"/>
    </xf>
    <xf numFmtId="0" fontId="39" fillId="5" borderId="4" xfId="4" applyFont="1" applyFill="1" applyBorder="1" applyAlignment="1" applyProtection="1">
      <alignment horizontal="left" indent="5"/>
      <protection hidden="1"/>
    </xf>
    <xf numFmtId="4" fontId="37" fillId="11" borderId="4" xfId="4" applyNumberFormat="1" applyFont="1" applyFill="1" applyBorder="1" applyAlignment="1">
      <alignment horizontal="left" wrapText="1" indent="4" shrinkToFit="1"/>
    </xf>
    <xf numFmtId="0" fontId="37" fillId="8" borderId="4" xfId="4" applyFont="1" applyFill="1" applyBorder="1" applyAlignment="1">
      <alignment horizontal="left" vertical="top" wrapText="1" indent="3" shrinkToFit="1"/>
    </xf>
    <xf numFmtId="4" fontId="37" fillId="11" borderId="4" xfId="4" applyNumberFormat="1" applyFont="1" applyFill="1" applyBorder="1" applyAlignment="1">
      <alignment horizontal="left" wrapText="1" indent="3" shrinkToFit="1"/>
    </xf>
    <xf numFmtId="0" fontId="39" fillId="12" borderId="4" xfId="4" applyFont="1" applyFill="1" applyBorder="1" applyAlignment="1" applyProtection="1">
      <alignment horizontal="left" indent="5"/>
      <protection hidden="1"/>
    </xf>
    <xf numFmtId="0" fontId="39" fillId="5" borderId="4" xfId="4" applyFont="1" applyFill="1" applyBorder="1" applyAlignment="1" applyProtection="1">
      <alignment horizontal="left" indent="4"/>
      <protection hidden="1"/>
    </xf>
    <xf numFmtId="3" fontId="39" fillId="10" borderId="4" xfId="4" applyNumberFormat="1" applyFont="1" applyFill="1" applyBorder="1" applyAlignment="1" applyProtection="1">
      <alignment horizontal="right" vertical="center"/>
      <protection hidden="1"/>
    </xf>
    <xf numFmtId="3" fontId="39" fillId="11" borderId="4" xfId="4" applyNumberFormat="1" applyFont="1" applyFill="1" applyBorder="1" applyAlignment="1">
      <alignment horizontal="right" vertical="center" wrapText="1" shrinkToFit="1"/>
    </xf>
    <xf numFmtId="0" fontId="39" fillId="0" borderId="4" xfId="4" applyFont="1" applyBorder="1" applyAlignment="1" applyProtection="1">
      <alignment horizontal="left" indent="3"/>
      <protection hidden="1"/>
    </xf>
    <xf numFmtId="0" fontId="37" fillId="8" borderId="4" xfId="4" applyFont="1" applyFill="1" applyBorder="1" applyAlignment="1">
      <alignment horizontal="left" vertical="top" wrapText="1" indent="2" shrinkToFit="1"/>
    </xf>
    <xf numFmtId="0" fontId="39" fillId="0" borderId="4" xfId="4" applyFont="1" applyBorder="1" applyAlignment="1" applyProtection="1">
      <alignment horizontal="left" indent="4"/>
      <protection hidden="1"/>
    </xf>
    <xf numFmtId="0" fontId="37" fillId="3" borderId="4" xfId="4" applyFont="1" applyFill="1" applyBorder="1" applyAlignment="1" applyProtection="1">
      <alignment horizontal="center" vertical="center"/>
      <protection hidden="1"/>
    </xf>
    <xf numFmtId="0" fontId="37" fillId="7" borderId="4" xfId="4" applyFont="1" applyFill="1" applyBorder="1" applyAlignment="1" applyProtection="1">
      <alignment horizontal="center" vertical="center" wrapText="1"/>
      <protection hidden="1"/>
    </xf>
    <xf numFmtId="0" fontId="41" fillId="0" borderId="0" xfId="4" applyFont="1"/>
    <xf numFmtId="0" fontId="42" fillId="0" borderId="0" xfId="4" applyFont="1"/>
    <xf numFmtId="0" fontId="39" fillId="6" borderId="4" xfId="4" applyFont="1" applyFill="1" applyBorder="1" applyAlignment="1">
      <alignment horizontal="left" vertical="center" wrapText="1" shrinkToFit="1"/>
    </xf>
    <xf numFmtId="0" fontId="39" fillId="0" borderId="4" xfId="4" applyFont="1" applyBorder="1" applyAlignment="1" applyProtection="1">
      <alignment horizontal="left" indent="1"/>
      <protection hidden="1"/>
    </xf>
    <xf numFmtId="0" fontId="40" fillId="5" borderId="0" xfId="4" applyFont="1" applyFill="1"/>
    <xf numFmtId="0" fontId="38" fillId="4" borderId="0" xfId="4" applyFont="1" applyFill="1"/>
    <xf numFmtId="0" fontId="37" fillId="0" borderId="0" xfId="4" applyFont="1"/>
    <xf numFmtId="4" fontId="43" fillId="0" borderId="0" xfId="4" applyNumberFormat="1" applyFont="1"/>
    <xf numFmtId="4" fontId="37" fillId="11" borderId="4" xfId="4" applyNumberFormat="1" applyFont="1" applyFill="1" applyBorder="1" applyAlignment="1">
      <alignment horizontal="left" wrapText="1" indent="1" shrinkToFit="1"/>
    </xf>
    <xf numFmtId="0" fontId="37" fillId="8" borderId="4" xfId="4" applyFont="1" applyFill="1" applyBorder="1" applyAlignment="1">
      <alignment vertical="top" wrapText="1" shrinkToFit="1"/>
    </xf>
    <xf numFmtId="172" fontId="39" fillId="0" borderId="0" xfId="4" applyNumberFormat="1" applyFont="1"/>
    <xf numFmtId="0" fontId="37" fillId="8" borderId="4" xfId="4" applyFont="1" applyFill="1" applyBorder="1" applyAlignment="1">
      <alignment horizontal="left" vertical="top" wrapText="1" shrinkToFit="1"/>
    </xf>
    <xf numFmtId="0" fontId="39" fillId="0" borderId="4" xfId="4" applyFont="1" applyBorder="1" applyAlignment="1" applyProtection="1">
      <alignment horizontal="left"/>
      <protection hidden="1"/>
    </xf>
    <xf numFmtId="0" fontId="53" fillId="4" borderId="0" xfId="4" applyFont="1" applyFill="1"/>
    <xf numFmtId="4" fontId="37" fillId="11" borderId="4" xfId="4" applyNumberFormat="1" applyFont="1" applyFill="1" applyBorder="1" applyAlignment="1">
      <alignment horizontal="left" wrapText="1" shrinkToFit="1"/>
    </xf>
    <xf numFmtId="0" fontId="40" fillId="0" borderId="0" xfId="4" applyFont="1"/>
    <xf numFmtId="0" fontId="39" fillId="0" borderId="4" xfId="4" applyFont="1" applyBorder="1" applyAlignment="1" applyProtection="1">
      <alignment horizontal="center" vertical="center"/>
      <protection hidden="1"/>
    </xf>
    <xf numFmtId="0" fontId="39" fillId="0" borderId="4" xfId="4" applyFont="1" applyBorder="1" applyAlignment="1" applyProtection="1">
      <alignment horizontal="left" vertical="center" wrapText="1" indent="1"/>
      <protection hidden="1"/>
    </xf>
    <xf numFmtId="0" fontId="54" fillId="4" borderId="0" xfId="4" applyFont="1" applyFill="1"/>
    <xf numFmtId="0" fontId="37" fillId="7" borderId="4" xfId="4" applyFont="1" applyFill="1" applyBorder="1" applyAlignment="1" applyProtection="1">
      <alignment horizontal="center" vertical="center"/>
      <protection hidden="1"/>
    </xf>
    <xf numFmtId="0" fontId="39" fillId="0" borderId="0" xfId="4" applyFont="1" applyBorder="1" applyAlignment="1" applyProtection="1">
      <alignment horizontal="left" indent="1"/>
      <protection hidden="1"/>
    </xf>
    <xf numFmtId="0" fontId="14" fillId="0" borderId="2" xfId="0" quotePrefix="1" applyFont="1" applyFill="1" applyBorder="1" applyAlignment="1">
      <alignment horizontal="left" vertical="top" wrapText="1"/>
    </xf>
    <xf numFmtId="0" fontId="4" fillId="0" borderId="0" xfId="2" applyFont="1"/>
    <xf numFmtId="173" fontId="50" fillId="17" borderId="0" xfId="2" applyNumberFormat="1" applyFont="1" applyFill="1"/>
    <xf numFmtId="0" fontId="4" fillId="0" borderId="0" xfId="2" quotePrefix="1" applyFont="1"/>
    <xf numFmtId="0" fontId="16" fillId="0" borderId="0" xfId="0" quotePrefix="1" applyFont="1" applyFill="1" applyBorder="1" applyAlignment="1">
      <alignment horizontal="left" vertical="top"/>
    </xf>
    <xf numFmtId="0" fontId="39" fillId="0" borderId="0" xfId="4" applyFont="1" applyBorder="1" applyAlignment="1" applyProtection="1">
      <alignment horizontal="left" indent="2"/>
      <protection hidden="1"/>
    </xf>
    <xf numFmtId="0" fontId="36" fillId="3" borderId="4" xfId="2" applyFont="1" applyFill="1" applyBorder="1" applyAlignment="1">
      <alignment horizontal="left" vertical="top"/>
    </xf>
    <xf numFmtId="0" fontId="15" fillId="0" borderId="1" xfId="0" applyFont="1" applyFill="1" applyBorder="1" applyAlignment="1">
      <alignment vertical="center" wrapText="1"/>
    </xf>
    <xf numFmtId="0" fontId="0" fillId="0" borderId="2" xfId="0" applyFill="1" applyBorder="1" applyAlignment="1">
      <alignment wrapText="1"/>
    </xf>
    <xf numFmtId="169" fontId="16" fillId="0" borderId="0" xfId="0" applyNumberFormat="1" applyFont="1" applyFill="1" applyBorder="1" applyAlignment="1">
      <alignment vertical="top" shrinkToFit="1"/>
    </xf>
    <xf numFmtId="6" fontId="15" fillId="0" borderId="0" xfId="0" applyNumberFormat="1" applyFont="1" applyFill="1" applyBorder="1" applyAlignment="1">
      <alignment vertical="top" wrapText="1"/>
    </xf>
    <xf numFmtId="3" fontId="16" fillId="0" borderId="1" xfId="0" applyNumberFormat="1" applyFont="1" applyFill="1" applyBorder="1" applyAlignment="1">
      <alignment vertical="top" shrinkToFit="1"/>
    </xf>
    <xf numFmtId="0" fontId="0" fillId="0" borderId="2" xfId="0" applyFill="1" applyBorder="1" applyAlignment="1">
      <alignment vertical="center" wrapText="1"/>
    </xf>
    <xf numFmtId="0" fontId="0" fillId="0" borderId="0" xfId="0" applyFill="1" applyBorder="1" applyAlignment="1">
      <alignment wrapText="1"/>
    </xf>
    <xf numFmtId="3" fontId="16" fillId="0" borderId="3" xfId="0" applyNumberFormat="1" applyFont="1" applyFill="1" applyBorder="1" applyAlignment="1">
      <alignment vertical="center" shrinkToFit="1"/>
    </xf>
    <xf numFmtId="37" fontId="16" fillId="0" borderId="3" xfId="0" applyNumberFormat="1" applyFont="1" applyFill="1" applyBorder="1" applyAlignment="1">
      <alignment vertical="center" shrinkToFit="1"/>
    </xf>
    <xf numFmtId="37" fontId="16" fillId="0" borderId="1" xfId="0" applyNumberFormat="1" applyFont="1" applyFill="1" applyBorder="1" applyAlignment="1">
      <alignment vertical="top" shrinkToFit="1"/>
    </xf>
    <xf numFmtId="0" fontId="15" fillId="0" borderId="1" xfId="0" applyFont="1" applyFill="1" applyBorder="1" applyAlignment="1">
      <alignment vertical="top" wrapText="1"/>
    </xf>
    <xf numFmtId="37" fontId="16" fillId="0" borderId="3" xfId="0" applyNumberFormat="1" applyFont="1" applyFill="1" applyBorder="1" applyAlignment="1">
      <alignment vertical="top" shrinkToFit="1"/>
    </xf>
    <xf numFmtId="0" fontId="15" fillId="0" borderId="3" xfId="0" applyFont="1" applyFill="1" applyBorder="1" applyAlignment="1">
      <alignment vertical="top" wrapText="1"/>
    </xf>
    <xf numFmtId="3" fontId="16" fillId="0" borderId="2" xfId="0" applyNumberFormat="1" applyFont="1" applyFill="1" applyBorder="1" applyAlignment="1">
      <alignment vertical="center" shrinkToFit="1"/>
    </xf>
    <xf numFmtId="37" fontId="16" fillId="0" borderId="2" xfId="0" applyNumberFormat="1" applyFont="1" applyFill="1" applyBorder="1" applyAlignment="1">
      <alignment vertical="center" shrinkToFit="1"/>
    </xf>
    <xf numFmtId="169" fontId="16" fillId="0" borderId="3" xfId="0" applyNumberFormat="1" applyFont="1" applyFill="1" applyBorder="1" applyAlignment="1">
      <alignment vertical="center" shrinkToFit="1"/>
    </xf>
    <xf numFmtId="0" fontId="3" fillId="0" borderId="0" xfId="2" applyFont="1"/>
    <xf numFmtId="0" fontId="3" fillId="0" borderId="0" xfId="2" quotePrefix="1" applyFont="1"/>
    <xf numFmtId="0" fontId="14" fillId="0" borderId="0" xfId="0" quotePrefix="1" applyFont="1" applyFill="1" applyBorder="1" applyAlignment="1">
      <alignment horizontal="left" vertical="top" wrapText="1"/>
    </xf>
    <xf numFmtId="49" fontId="35" fillId="0" borderId="0" xfId="0" quotePrefix="1" applyNumberFormat="1" applyFont="1"/>
    <xf numFmtId="0" fontId="2" fillId="0" borderId="0" xfId="2" applyFont="1"/>
    <xf numFmtId="0" fontId="2" fillId="0" borderId="0" xfId="2" quotePrefix="1" applyFont="1"/>
    <xf numFmtId="37" fontId="16" fillId="0" borderId="0" xfId="0" applyNumberFormat="1" applyFont="1" applyFill="1" applyBorder="1" applyAlignment="1">
      <alignment horizontal="right" vertical="top"/>
    </xf>
    <xf numFmtId="5" fontId="16" fillId="0" borderId="0" xfId="0" applyNumberFormat="1" applyFont="1" applyFill="1" applyBorder="1" applyAlignment="1">
      <alignment horizontal="right" vertical="top"/>
    </xf>
    <xf numFmtId="5" fontId="0" fillId="0" borderId="0" xfId="0" applyNumberFormat="1" applyFill="1" applyBorder="1" applyAlignment="1">
      <alignment horizontal="left" vertical="top"/>
    </xf>
    <xf numFmtId="0" fontId="1" fillId="0" borderId="0" xfId="2" applyFont="1"/>
    <xf numFmtId="0" fontId="1" fillId="0" borderId="0" xfId="2" quotePrefix="1" applyFont="1"/>
    <xf numFmtId="0" fontId="0" fillId="0" borderId="0" xfId="0" applyFill="1" applyBorder="1" applyAlignment="1">
      <alignment horizontal="left" vertical="top" wrapText="1"/>
    </xf>
    <xf numFmtId="0" fontId="15" fillId="0" borderId="0" xfId="0" applyFont="1" applyFill="1" applyBorder="1" applyAlignment="1">
      <alignment horizontal="left" vertical="top" wrapText="1" indent="6"/>
    </xf>
    <xf numFmtId="0" fontId="37" fillId="7" borderId="5" xfId="1" applyFont="1" applyFill="1" applyBorder="1" applyAlignment="1" applyProtection="1">
      <alignment horizontal="center" vertical="center"/>
      <protection hidden="1"/>
    </xf>
    <xf numFmtId="0" fontId="37" fillId="7" borderId="6" xfId="1" applyFont="1" applyFill="1" applyBorder="1" applyAlignment="1" applyProtection="1">
      <alignment horizontal="center" vertical="center"/>
      <protection hidden="1"/>
    </xf>
    <xf numFmtId="0" fontId="37" fillId="7" borderId="7" xfId="1" applyFont="1" applyFill="1" applyBorder="1" applyAlignment="1" applyProtection="1">
      <alignment horizontal="center" vertical="center"/>
      <protection hidden="1"/>
    </xf>
    <xf numFmtId="0" fontId="37" fillId="7" borderId="4" xfId="1" applyFont="1" applyFill="1" applyBorder="1" applyAlignment="1" applyProtection="1">
      <alignment horizontal="center" vertical="center"/>
      <protection hidden="1"/>
    </xf>
    <xf numFmtId="0" fontId="37" fillId="3" borderId="4" xfId="1" applyFont="1" applyFill="1" applyBorder="1" applyAlignment="1" applyProtection="1">
      <alignment horizontal="center" vertical="center"/>
      <protection hidden="1"/>
    </xf>
    <xf numFmtId="0" fontId="37" fillId="7" borderId="4" xfId="1" applyFont="1" applyFill="1" applyBorder="1" applyAlignment="1" applyProtection="1">
      <alignment horizontal="center" vertical="center" wrapText="1"/>
      <protection hidden="1"/>
    </xf>
    <xf numFmtId="49" fontId="16" fillId="0" borderId="0" xfId="0" applyNumberFormat="1" applyFont="1" applyAlignment="1">
      <alignment horizontal="center"/>
    </xf>
    <xf numFmtId="0" fontId="15" fillId="0" borderId="0" xfId="0" applyFont="1" applyFill="1" applyBorder="1" applyAlignment="1">
      <alignment horizontal="left" wrapText="1"/>
    </xf>
    <xf numFmtId="0" fontId="37" fillId="7" borderId="5" xfId="4" applyFont="1" applyFill="1" applyBorder="1" applyAlignment="1" applyProtection="1">
      <alignment horizontal="center" vertical="center"/>
      <protection hidden="1"/>
    </xf>
    <xf numFmtId="0" fontId="37" fillId="7" borderId="6" xfId="4" applyFont="1" applyFill="1" applyBorder="1" applyAlignment="1" applyProtection="1">
      <alignment horizontal="center" vertical="center"/>
      <protection hidden="1"/>
    </xf>
    <xf numFmtId="0" fontId="37" fillId="7" borderId="7" xfId="4" applyFont="1" applyFill="1" applyBorder="1" applyAlignment="1" applyProtection="1">
      <alignment horizontal="center" vertical="center"/>
      <protection hidden="1"/>
    </xf>
    <xf numFmtId="0" fontId="37" fillId="7" borderId="4" xfId="4" applyFont="1" applyFill="1" applyBorder="1" applyAlignment="1" applyProtection="1">
      <alignment horizontal="center" vertical="center"/>
      <protection hidden="1"/>
    </xf>
    <xf numFmtId="0" fontId="37" fillId="3" borderId="4" xfId="4" applyFont="1" applyFill="1" applyBorder="1" applyAlignment="1" applyProtection="1">
      <alignment horizontal="center" vertical="center"/>
      <protection hidden="1"/>
    </xf>
    <xf numFmtId="0" fontId="37" fillId="7" borderId="4" xfId="4" applyFont="1" applyFill="1" applyBorder="1" applyAlignment="1" applyProtection="1">
      <alignment horizontal="center" vertical="center" wrapText="1"/>
      <protection hidden="1"/>
    </xf>
    <xf numFmtId="0" fontId="37" fillId="15" borderId="9" xfId="4" applyFont="1" applyFill="1" applyBorder="1" applyAlignment="1" applyProtection="1">
      <alignment horizontal="center" vertical="center" wrapText="1"/>
      <protection hidden="1"/>
    </xf>
    <xf numFmtId="0" fontId="37" fillId="15" borderId="8" xfId="4" applyFont="1" applyFill="1" applyBorder="1" applyAlignment="1" applyProtection="1">
      <alignment horizontal="center" vertical="center" wrapText="1"/>
      <protection hidden="1"/>
    </xf>
    <xf numFmtId="0" fontId="37" fillId="7" borderId="9" xfId="4" applyFont="1" applyFill="1" applyBorder="1" applyAlignment="1" applyProtection="1">
      <alignment horizontal="center" vertical="center" wrapText="1"/>
      <protection hidden="1"/>
    </xf>
    <xf numFmtId="0" fontId="37" fillId="7" borderId="8" xfId="4" applyFont="1" applyFill="1" applyBorder="1" applyAlignment="1" applyProtection="1">
      <alignment horizontal="center" vertical="center" wrapText="1"/>
      <protection hidden="1"/>
    </xf>
    <xf numFmtId="0" fontId="37" fillId="7" borderId="5" xfId="4" applyFont="1" applyFill="1" applyBorder="1" applyAlignment="1" applyProtection="1">
      <alignment horizontal="left" vertical="center"/>
      <protection hidden="1"/>
    </xf>
    <xf numFmtId="0" fontId="37" fillId="7" borderId="6" xfId="4" applyFont="1" applyFill="1" applyBorder="1" applyAlignment="1" applyProtection="1">
      <alignment horizontal="left" vertical="center"/>
      <protection hidden="1"/>
    </xf>
    <xf numFmtId="0" fontId="37" fillId="7" borderId="7" xfId="4" applyFont="1" applyFill="1" applyBorder="1" applyAlignment="1" applyProtection="1">
      <alignment horizontal="left" vertical="center"/>
      <protection hidden="1"/>
    </xf>
    <xf numFmtId="0" fontId="37" fillId="16" borderId="5" xfId="4" applyFont="1" applyFill="1" applyBorder="1" applyAlignment="1" applyProtection="1">
      <alignment horizontal="center" vertical="center"/>
      <protection hidden="1"/>
    </xf>
    <xf numFmtId="0" fontId="37" fillId="16" borderId="6" xfId="4" applyFont="1" applyFill="1" applyBorder="1" applyAlignment="1" applyProtection="1">
      <alignment horizontal="center" vertical="center"/>
      <protection hidden="1"/>
    </xf>
    <xf numFmtId="0" fontId="37" fillId="16" borderId="7" xfId="4" applyFont="1" applyFill="1" applyBorder="1" applyAlignment="1" applyProtection="1">
      <alignment horizontal="center" vertical="center"/>
      <protection hidden="1"/>
    </xf>
    <xf numFmtId="0" fontId="37" fillId="12" borderId="5" xfId="4" applyFont="1" applyFill="1" applyBorder="1" applyAlignment="1" applyProtection="1">
      <alignment horizontal="center" vertical="center"/>
      <protection hidden="1"/>
    </xf>
    <xf numFmtId="0" fontId="37" fillId="12" borderId="6" xfId="4" applyFont="1" applyFill="1" applyBorder="1" applyAlignment="1" applyProtection="1">
      <alignment horizontal="center" vertical="center"/>
      <protection hidden="1"/>
    </xf>
    <xf numFmtId="0" fontId="37" fillId="12" borderId="7" xfId="4" applyFont="1" applyFill="1" applyBorder="1" applyAlignment="1" applyProtection="1">
      <alignment horizontal="center" vertical="center"/>
      <protection hidden="1"/>
    </xf>
    <xf numFmtId="0" fontId="37" fillId="15" borderId="5" xfId="4" applyFont="1" applyFill="1" applyBorder="1" applyAlignment="1" applyProtection="1">
      <alignment horizontal="center" vertical="center" wrapText="1"/>
      <protection hidden="1"/>
    </xf>
    <xf numFmtId="0" fontId="37" fillId="15" borderId="6" xfId="4" applyFont="1" applyFill="1" applyBorder="1" applyAlignment="1" applyProtection="1">
      <alignment horizontal="center" vertical="center" wrapText="1"/>
      <protection hidden="1"/>
    </xf>
    <xf numFmtId="0" fontId="37" fillId="15" borderId="7" xfId="4" applyFont="1" applyFill="1" applyBorder="1" applyAlignment="1" applyProtection="1">
      <alignment horizontal="center" vertical="center" wrapText="1"/>
      <protection hidden="1"/>
    </xf>
    <xf numFmtId="0" fontId="37" fillId="2" borderId="5" xfId="4" applyFont="1" applyFill="1" applyBorder="1" applyAlignment="1" applyProtection="1">
      <alignment horizontal="center" vertical="center" wrapText="1"/>
      <protection hidden="1"/>
    </xf>
    <xf numFmtId="0" fontId="37" fillId="2" borderId="6" xfId="4" applyFont="1" applyFill="1" applyBorder="1" applyAlignment="1" applyProtection="1">
      <alignment horizontal="center" vertical="center" wrapText="1"/>
      <protection hidden="1"/>
    </xf>
    <xf numFmtId="0" fontId="37" fillId="2" borderId="7" xfId="4" applyFont="1" applyFill="1" applyBorder="1" applyAlignment="1" applyProtection="1">
      <alignment horizontal="center" vertical="center" wrapText="1"/>
      <protection hidden="1"/>
    </xf>
    <xf numFmtId="0" fontId="37" fillId="13" borderId="5" xfId="4" applyFont="1" applyFill="1" applyBorder="1" applyAlignment="1" applyProtection="1">
      <alignment horizontal="center" vertical="center" wrapText="1"/>
      <protection hidden="1"/>
    </xf>
    <xf numFmtId="0" fontId="37" fillId="13" borderId="6" xfId="4" applyFont="1" applyFill="1" applyBorder="1" applyAlignment="1" applyProtection="1">
      <alignment horizontal="center" vertical="center" wrapText="1"/>
      <protection hidden="1"/>
    </xf>
    <xf numFmtId="0" fontId="37" fillId="13" borderId="7" xfId="4" applyFont="1" applyFill="1" applyBorder="1" applyAlignment="1" applyProtection="1">
      <alignment horizontal="center" vertical="center" wrapText="1"/>
      <protection hidden="1"/>
    </xf>
    <xf numFmtId="0" fontId="15" fillId="0" borderId="0" xfId="0" applyFont="1" applyFill="1" applyBorder="1" applyAlignment="1">
      <alignment horizontal="left" vertical="top" wrapText="1" indent="2"/>
    </xf>
    <xf numFmtId="0" fontId="14" fillId="0" borderId="0" xfId="0" quotePrefix="1" applyFont="1" applyFill="1" applyBorder="1" applyAlignment="1">
      <alignment horizontal="left" vertical="top" wrapText="1"/>
    </xf>
    <xf numFmtId="0" fontId="14" fillId="0" borderId="0" xfId="0" applyFont="1" applyFill="1" applyBorder="1" applyAlignment="1">
      <alignment horizontal="left" vertical="top" wrapText="1"/>
    </xf>
    <xf numFmtId="0" fontId="15" fillId="0" borderId="0" xfId="0" applyFont="1" applyFill="1" applyBorder="1" applyAlignment="1">
      <alignment horizontal="left" vertical="top" wrapText="1"/>
    </xf>
    <xf numFmtId="0" fontId="0" fillId="0" borderId="0" xfId="0" applyFill="1" applyBorder="1" applyAlignment="1">
      <alignment horizontal="left" wrapText="1"/>
    </xf>
    <xf numFmtId="0" fontId="19" fillId="0" borderId="0" xfId="0" applyFont="1" applyFill="1" applyBorder="1" applyAlignment="1">
      <alignment horizontal="right" vertical="top" wrapText="1" indent="1"/>
    </xf>
    <xf numFmtId="0" fontId="19" fillId="0" borderId="0" xfId="0" applyFont="1" applyFill="1" applyBorder="1" applyAlignment="1">
      <alignment horizontal="left" vertical="top" wrapText="1" indent="5"/>
    </xf>
    <xf numFmtId="0" fontId="19" fillId="0" borderId="0" xfId="0" applyFont="1" applyFill="1" applyBorder="1" applyAlignment="1">
      <alignment horizontal="left" vertical="center" wrapText="1" indent="5"/>
    </xf>
    <xf numFmtId="0" fontId="0" fillId="0" borderId="0" xfId="0" applyFill="1" applyBorder="1" applyAlignment="1">
      <alignment horizontal="left" vertical="center" wrapText="1"/>
    </xf>
    <xf numFmtId="0" fontId="21" fillId="0" borderId="0" xfId="0" applyFont="1" applyFill="1" applyBorder="1" applyAlignment="1">
      <alignment horizontal="left" vertical="top" wrapText="1"/>
    </xf>
    <xf numFmtId="3" fontId="22" fillId="0" borderId="0" xfId="0" applyNumberFormat="1" applyFont="1" applyFill="1" applyBorder="1" applyAlignment="1">
      <alignment horizontal="left" vertical="top" indent="7" shrinkToFit="1"/>
    </xf>
    <xf numFmtId="0" fontId="0" fillId="0" borderId="0" xfId="0" applyFill="1" applyBorder="1" applyAlignment="1">
      <alignment horizontal="center" vertical="top" wrapText="1"/>
    </xf>
    <xf numFmtId="0" fontId="21" fillId="0" borderId="0" xfId="0" applyFont="1" applyFill="1" applyBorder="1" applyAlignment="1">
      <alignment horizontal="left" vertical="top" wrapText="1" indent="2"/>
    </xf>
    <xf numFmtId="169" fontId="16" fillId="0" borderId="2" xfId="0" applyNumberFormat="1" applyFont="1" applyFill="1" applyBorder="1" applyAlignment="1">
      <alignment horizontal="left" vertical="top" shrinkToFit="1"/>
    </xf>
    <xf numFmtId="0" fontId="15" fillId="0" borderId="2" xfId="0" applyFont="1" applyFill="1" applyBorder="1" applyAlignment="1">
      <alignment horizontal="left" vertical="top" wrapText="1"/>
    </xf>
    <xf numFmtId="3" fontId="16" fillId="0" borderId="0" xfId="0" applyNumberFormat="1" applyFont="1" applyFill="1" applyBorder="1" applyAlignment="1">
      <alignment horizontal="left" vertical="top" indent="3" shrinkToFit="1"/>
    </xf>
    <xf numFmtId="3" fontId="16" fillId="0" borderId="0" xfId="0" applyNumberFormat="1" applyFont="1" applyFill="1" applyBorder="1" applyAlignment="1">
      <alignment horizontal="left" vertical="top" indent="4" shrinkToFit="1"/>
    </xf>
    <xf numFmtId="0" fontId="15" fillId="0" borderId="0" xfId="0" applyFont="1" applyFill="1" applyBorder="1" applyAlignment="1">
      <alignment horizontal="center" vertical="top" wrapText="1"/>
    </xf>
    <xf numFmtId="3" fontId="16" fillId="0" borderId="0" xfId="0" applyNumberFormat="1" applyFont="1" applyFill="1" applyBorder="1" applyAlignment="1">
      <alignment horizontal="left" vertical="top" indent="2" shrinkToFit="1"/>
    </xf>
    <xf numFmtId="3" fontId="16" fillId="0" borderId="0" xfId="0" applyNumberFormat="1" applyFont="1" applyFill="1" applyBorder="1" applyAlignment="1">
      <alignment horizontal="left" vertical="top" indent="5" shrinkToFit="1"/>
    </xf>
    <xf numFmtId="0" fontId="15" fillId="0" borderId="0" xfId="0" applyFont="1" applyFill="1" applyBorder="1" applyAlignment="1">
      <alignment horizontal="right" vertical="top" wrapText="1" indent="1"/>
    </xf>
    <xf numFmtId="0" fontId="21" fillId="0" borderId="3" xfId="0" applyFont="1" applyFill="1" applyBorder="1" applyAlignment="1">
      <alignment horizontal="left" vertical="top" wrapText="1" indent="2"/>
    </xf>
    <xf numFmtId="169" fontId="22" fillId="0" borderId="2" xfId="0" applyNumberFormat="1" applyFont="1" applyFill="1" applyBorder="1" applyAlignment="1">
      <alignment horizontal="left" vertical="top" shrinkToFit="1"/>
    </xf>
    <xf numFmtId="0" fontId="21" fillId="0" borderId="0" xfId="0" applyFont="1" applyFill="1" applyBorder="1" applyAlignment="1">
      <alignment horizontal="right" vertical="top" wrapText="1" indent="1"/>
    </xf>
    <xf numFmtId="0" fontId="21" fillId="0" borderId="0" xfId="0" applyFont="1" applyFill="1" applyBorder="1" applyAlignment="1">
      <alignment horizontal="left" vertical="top" wrapText="1" indent="6"/>
    </xf>
    <xf numFmtId="0" fontId="21" fillId="0" borderId="0" xfId="0" applyFont="1" applyFill="1" applyBorder="1" applyAlignment="1">
      <alignment horizontal="left" vertical="top" wrapText="1" indent="8"/>
    </xf>
    <xf numFmtId="0" fontId="21" fillId="0" borderId="0" xfId="0" applyFont="1" applyFill="1" applyBorder="1" applyAlignment="1">
      <alignment horizontal="center" vertical="top" wrapText="1"/>
    </xf>
    <xf numFmtId="0" fontId="21" fillId="0" borderId="0" xfId="0" applyFont="1" applyFill="1" applyBorder="1" applyAlignment="1">
      <alignment horizontal="left" vertical="top" wrapText="1" indent="11"/>
    </xf>
    <xf numFmtId="0" fontId="0" fillId="0" borderId="1" xfId="0" applyFill="1" applyBorder="1" applyAlignment="1">
      <alignment horizontal="left" wrapText="1"/>
    </xf>
    <xf numFmtId="0" fontId="12" fillId="0" borderId="0" xfId="0" applyFont="1" applyFill="1" applyBorder="1" applyAlignment="1">
      <alignment horizontal="left" vertical="top" wrapText="1"/>
    </xf>
    <xf numFmtId="0" fontId="0" fillId="0" borderId="0" xfId="0" applyFill="1" applyBorder="1" applyAlignment="1">
      <alignment horizontal="right" vertical="top" wrapText="1" indent="1"/>
    </xf>
    <xf numFmtId="0" fontId="0" fillId="0" borderId="1" xfId="0" applyFill="1" applyBorder="1" applyAlignment="1">
      <alignment horizontal="center" vertical="top" wrapText="1"/>
    </xf>
    <xf numFmtId="0" fontId="0" fillId="0" borderId="2" xfId="0" applyFill="1" applyBorder="1" applyAlignment="1">
      <alignment horizontal="left" wrapText="1"/>
    </xf>
    <xf numFmtId="0" fontId="21" fillId="0" borderId="0" xfId="0" applyFont="1" applyFill="1" applyBorder="1" applyAlignment="1">
      <alignment horizontal="right" vertical="top" wrapText="1"/>
    </xf>
    <xf numFmtId="0" fontId="21" fillId="0" borderId="0" xfId="0" applyFont="1" applyFill="1" applyBorder="1" applyAlignment="1">
      <alignment horizontal="right" vertical="top" wrapText="1" indent="3"/>
    </xf>
    <xf numFmtId="3" fontId="22" fillId="0" borderId="0" xfId="0" applyNumberFormat="1" applyFont="1" applyFill="1" applyBorder="1" applyAlignment="1">
      <alignment horizontal="left" vertical="top" indent="5" shrinkToFit="1"/>
    </xf>
    <xf numFmtId="3" fontId="22" fillId="0" borderId="0" xfId="0" applyNumberFormat="1" applyFont="1" applyFill="1" applyBorder="1" applyAlignment="1">
      <alignment horizontal="left" vertical="top" indent="4" shrinkToFit="1"/>
    </xf>
    <xf numFmtId="3" fontId="22" fillId="0" borderId="1" xfId="0" applyNumberFormat="1" applyFont="1" applyFill="1" applyBorder="1" applyAlignment="1">
      <alignment horizontal="left" vertical="top" indent="5" shrinkToFit="1"/>
    </xf>
    <xf numFmtId="3" fontId="22" fillId="0" borderId="3" xfId="0" applyNumberFormat="1" applyFont="1" applyFill="1" applyBorder="1" applyAlignment="1">
      <alignment horizontal="left" vertical="top" indent="4" shrinkToFit="1"/>
    </xf>
    <xf numFmtId="3" fontId="22" fillId="0" borderId="0" xfId="0" applyNumberFormat="1" applyFont="1" applyFill="1" applyBorder="1" applyAlignment="1">
      <alignment horizontal="left" vertical="center" indent="6" shrinkToFit="1"/>
    </xf>
    <xf numFmtId="3" fontId="22" fillId="0" borderId="0" xfId="0" applyNumberFormat="1" applyFont="1" applyFill="1" applyBorder="1" applyAlignment="1">
      <alignment horizontal="center" vertical="center" shrinkToFit="1"/>
    </xf>
    <xf numFmtId="3" fontId="22" fillId="0" borderId="0" xfId="0" applyNumberFormat="1" applyFont="1" applyFill="1" applyBorder="1" applyAlignment="1">
      <alignment horizontal="left" vertical="top" indent="6" shrinkToFit="1"/>
    </xf>
    <xf numFmtId="3" fontId="22" fillId="0" borderId="1" xfId="0" applyNumberFormat="1" applyFont="1" applyFill="1" applyBorder="1" applyAlignment="1">
      <alignment horizontal="left" vertical="top" indent="6" shrinkToFit="1"/>
    </xf>
    <xf numFmtId="169" fontId="22" fillId="0" borderId="3" xfId="0" applyNumberFormat="1" applyFont="1" applyFill="1" applyBorder="1" applyAlignment="1">
      <alignment horizontal="left" vertical="top" shrinkToFit="1"/>
    </xf>
    <xf numFmtId="169" fontId="22" fillId="0" borderId="0" xfId="0" applyNumberFormat="1" applyFont="1" applyFill="1" applyBorder="1" applyAlignment="1">
      <alignment horizontal="left" vertical="top" shrinkToFit="1"/>
    </xf>
  </cellXfs>
  <cellStyles count="5">
    <cellStyle name="Hyperlink 2" xfId="3" xr:uid="{68DC33BA-9F36-4A0B-8DBA-99B5DB255C73}"/>
    <cellStyle name="Normal" xfId="0" builtinId="0"/>
    <cellStyle name="Normal 2" xfId="1" xr:uid="{72F8166F-384D-478D-83FC-6187C8EF3098}"/>
    <cellStyle name="Normal 3" xfId="2" xr:uid="{77E58B47-C298-4193-A45A-0A0EB2252B36}"/>
    <cellStyle name="Normal 4" xfId="4" xr:uid="{CFD3D9E3-7218-4EFC-83AD-5CA885B3139D}"/>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xdr:colOff>
      <xdr:row>6</xdr:row>
      <xdr:rowOff>188039</xdr:rowOff>
    </xdr:from>
    <xdr:ext cx="989330" cy="0"/>
    <xdr:sp macro="" textlink="">
      <xdr:nvSpPr>
        <xdr:cNvPr id="2" name="Shape 2">
          <a:extLst>
            <a:ext uri="{FF2B5EF4-FFF2-40B4-BE49-F238E27FC236}">
              <a16:creationId xmlns:a16="http://schemas.microsoft.com/office/drawing/2014/main" id="{00000000-0008-0000-0000-000002000000}"/>
            </a:ext>
          </a:extLst>
        </xdr:cNvPr>
        <xdr:cNvSpPr/>
      </xdr:nvSpPr>
      <xdr:spPr>
        <a:xfrm>
          <a:off x="0" y="0"/>
          <a:ext cx="989330" cy="0"/>
        </a:xfrm>
        <a:custGeom>
          <a:avLst/>
          <a:gdLst/>
          <a:ahLst/>
          <a:cxnLst/>
          <a:rect l="0" t="0" r="0" b="0"/>
          <a:pathLst>
            <a:path w="989330">
              <a:moveTo>
                <a:pt x="0" y="0"/>
              </a:moveTo>
              <a:lnTo>
                <a:pt x="988905" y="0"/>
              </a:lnTo>
            </a:path>
          </a:pathLst>
        </a:custGeom>
        <a:ln w="11481">
          <a:solidFill>
            <a:srgbClr val="000000"/>
          </a:solidFill>
        </a:ln>
      </xdr:spPr>
    </xdr:sp>
    <xdr:clientData/>
  </xdr:oneCellAnchor>
  <xdr:oneCellAnchor>
    <xdr:from>
      <xdr:col>3</xdr:col>
      <xdr:colOff>-4</xdr:colOff>
      <xdr:row>6</xdr:row>
      <xdr:rowOff>188039</xdr:rowOff>
    </xdr:from>
    <xdr:ext cx="989330" cy="0"/>
    <xdr:sp macro="" textlink="">
      <xdr:nvSpPr>
        <xdr:cNvPr id="3" name="Shape 3">
          <a:extLst>
            <a:ext uri="{FF2B5EF4-FFF2-40B4-BE49-F238E27FC236}">
              <a16:creationId xmlns:a16="http://schemas.microsoft.com/office/drawing/2014/main" id="{00000000-0008-0000-0000-000003000000}"/>
            </a:ext>
          </a:extLst>
        </xdr:cNvPr>
        <xdr:cNvSpPr/>
      </xdr:nvSpPr>
      <xdr:spPr>
        <a:xfrm>
          <a:off x="0" y="0"/>
          <a:ext cx="989330" cy="0"/>
        </a:xfrm>
        <a:custGeom>
          <a:avLst/>
          <a:gdLst/>
          <a:ahLst/>
          <a:cxnLst/>
          <a:rect l="0" t="0" r="0" b="0"/>
          <a:pathLst>
            <a:path w="989330">
              <a:moveTo>
                <a:pt x="0" y="0"/>
              </a:moveTo>
              <a:lnTo>
                <a:pt x="988903" y="0"/>
              </a:lnTo>
            </a:path>
          </a:pathLst>
        </a:custGeom>
        <a:ln w="11484">
          <a:solidFill>
            <a:srgbClr val="000000"/>
          </a:solidFill>
        </a:ln>
      </xdr:spPr>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12</xdr:row>
      <xdr:rowOff>338328</xdr:rowOff>
    </xdr:from>
    <xdr:ext cx="1876425" cy="0"/>
    <xdr:sp macro="" textlink="">
      <xdr:nvSpPr>
        <xdr:cNvPr id="23" name="Shape 23">
          <a:extLst>
            <a:ext uri="{FF2B5EF4-FFF2-40B4-BE49-F238E27FC236}">
              <a16:creationId xmlns:a16="http://schemas.microsoft.com/office/drawing/2014/main" id="{00000000-0008-0000-0F00-000017000000}"/>
            </a:ext>
          </a:extLst>
        </xdr:cNvPr>
        <xdr:cNvSpPr/>
      </xdr:nvSpPr>
      <xdr:spPr>
        <a:xfrm>
          <a:off x="0" y="0"/>
          <a:ext cx="1876425" cy="0"/>
        </a:xfrm>
        <a:custGeom>
          <a:avLst/>
          <a:gdLst/>
          <a:ahLst/>
          <a:cxnLst/>
          <a:rect l="0" t="0" r="0" b="0"/>
          <a:pathLst>
            <a:path w="1876425">
              <a:moveTo>
                <a:pt x="0" y="0"/>
              </a:moveTo>
              <a:lnTo>
                <a:pt x="1876056" y="0"/>
              </a:lnTo>
            </a:path>
          </a:pathLst>
        </a:custGeom>
        <a:ln w="10667">
          <a:solidFill>
            <a:srgbClr val="000000"/>
          </a:solidFill>
        </a:ln>
      </xdr:spPr>
    </xdr:sp>
    <xdr:clientData/>
  </xdr:oneCellAnchor>
  <xdr:oneCellAnchor>
    <xdr:from>
      <xdr:col>1</xdr:col>
      <xdr:colOff>0</xdr:colOff>
      <xdr:row>17</xdr:row>
      <xdr:rowOff>338327</xdr:rowOff>
    </xdr:from>
    <xdr:ext cx="1876425" cy="0"/>
    <xdr:sp macro="" textlink="">
      <xdr:nvSpPr>
        <xdr:cNvPr id="24" name="Shape 24">
          <a:extLst>
            <a:ext uri="{FF2B5EF4-FFF2-40B4-BE49-F238E27FC236}">
              <a16:creationId xmlns:a16="http://schemas.microsoft.com/office/drawing/2014/main" id="{00000000-0008-0000-0F00-000018000000}"/>
            </a:ext>
          </a:extLst>
        </xdr:cNvPr>
        <xdr:cNvSpPr/>
      </xdr:nvSpPr>
      <xdr:spPr>
        <a:xfrm>
          <a:off x="0" y="0"/>
          <a:ext cx="1876425" cy="0"/>
        </a:xfrm>
        <a:custGeom>
          <a:avLst/>
          <a:gdLst/>
          <a:ahLst/>
          <a:cxnLst/>
          <a:rect l="0" t="0" r="0" b="0"/>
          <a:pathLst>
            <a:path w="1876425">
              <a:moveTo>
                <a:pt x="0" y="0"/>
              </a:moveTo>
              <a:lnTo>
                <a:pt x="1876056" y="0"/>
              </a:lnTo>
            </a:path>
          </a:pathLst>
        </a:custGeom>
        <a:ln w="10680">
          <a:solidFill>
            <a:srgbClr val="000000"/>
          </a:solidFill>
        </a:ln>
      </xdr:spPr>
    </xdr:sp>
    <xdr:clientData/>
  </xdr:oneCellAnchor>
  <xdr:oneCellAnchor>
    <xdr:from>
      <xdr:col>1</xdr:col>
      <xdr:colOff>0</xdr:colOff>
      <xdr:row>19</xdr:row>
      <xdr:rowOff>166794</xdr:rowOff>
    </xdr:from>
    <xdr:ext cx="1876425" cy="0"/>
    <xdr:sp macro="" textlink="">
      <xdr:nvSpPr>
        <xdr:cNvPr id="25" name="Shape 25">
          <a:extLst>
            <a:ext uri="{FF2B5EF4-FFF2-40B4-BE49-F238E27FC236}">
              <a16:creationId xmlns:a16="http://schemas.microsoft.com/office/drawing/2014/main" id="{00000000-0008-0000-0F00-000019000000}"/>
            </a:ext>
          </a:extLst>
        </xdr:cNvPr>
        <xdr:cNvSpPr/>
      </xdr:nvSpPr>
      <xdr:spPr>
        <a:xfrm>
          <a:off x="0" y="0"/>
          <a:ext cx="1876425" cy="0"/>
        </a:xfrm>
        <a:custGeom>
          <a:avLst/>
          <a:gdLst/>
          <a:ahLst/>
          <a:cxnLst/>
          <a:rect l="0" t="0" r="0" b="0"/>
          <a:pathLst>
            <a:path w="1876425">
              <a:moveTo>
                <a:pt x="0" y="0"/>
              </a:moveTo>
              <a:lnTo>
                <a:pt x="1876056" y="0"/>
              </a:lnTo>
            </a:path>
          </a:pathLst>
        </a:custGeom>
        <a:ln w="10667">
          <a:solidFill>
            <a:srgbClr val="000000"/>
          </a:solidFill>
        </a:ln>
      </xdr:spPr>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17</xdr:row>
      <xdr:rowOff>338328</xdr:rowOff>
    </xdr:from>
    <xdr:ext cx="934719" cy="0"/>
    <xdr:sp macro="" textlink="">
      <xdr:nvSpPr>
        <xdr:cNvPr id="26" name="Shape 26">
          <a:extLst>
            <a:ext uri="{FF2B5EF4-FFF2-40B4-BE49-F238E27FC236}">
              <a16:creationId xmlns:a16="http://schemas.microsoft.com/office/drawing/2014/main" id="{00000000-0008-0000-1000-00001A000000}"/>
            </a:ext>
          </a:extLst>
        </xdr:cNvPr>
        <xdr:cNvSpPr/>
      </xdr:nvSpPr>
      <xdr:spPr>
        <a:xfrm>
          <a:off x="0" y="0"/>
          <a:ext cx="934719" cy="0"/>
        </a:xfrm>
        <a:custGeom>
          <a:avLst/>
          <a:gdLst/>
          <a:ahLst/>
          <a:cxnLst/>
          <a:rect l="0" t="0" r="0" b="0"/>
          <a:pathLst>
            <a:path w="934719">
              <a:moveTo>
                <a:pt x="0" y="0"/>
              </a:moveTo>
              <a:lnTo>
                <a:pt x="934224" y="0"/>
              </a:lnTo>
            </a:path>
          </a:pathLst>
        </a:custGeom>
        <a:ln w="10667">
          <a:solidFill>
            <a:srgbClr val="000000"/>
          </a:solidFill>
        </a:ln>
      </xdr:spPr>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43</xdr:row>
      <xdr:rowOff>167646</xdr:rowOff>
    </xdr:from>
    <xdr:ext cx="2955290" cy="0"/>
    <xdr:sp macro="" textlink="">
      <xdr:nvSpPr>
        <xdr:cNvPr id="27" name="Shape 27">
          <a:extLst>
            <a:ext uri="{FF2B5EF4-FFF2-40B4-BE49-F238E27FC236}">
              <a16:creationId xmlns:a16="http://schemas.microsoft.com/office/drawing/2014/main" id="{00000000-0008-0000-1100-00001B000000}"/>
            </a:ext>
          </a:extLst>
        </xdr:cNvPr>
        <xdr:cNvSpPr/>
      </xdr:nvSpPr>
      <xdr:spPr>
        <a:xfrm>
          <a:off x="0" y="0"/>
          <a:ext cx="2955290" cy="0"/>
        </a:xfrm>
        <a:custGeom>
          <a:avLst/>
          <a:gdLst/>
          <a:ahLst/>
          <a:cxnLst/>
          <a:rect l="0" t="0" r="0" b="0"/>
          <a:pathLst>
            <a:path w="2955290">
              <a:moveTo>
                <a:pt x="0" y="0"/>
              </a:moveTo>
              <a:lnTo>
                <a:pt x="2955036" y="0"/>
              </a:lnTo>
            </a:path>
          </a:pathLst>
        </a:custGeom>
        <a:ln w="10668">
          <a:solidFill>
            <a:srgbClr val="000000"/>
          </a:solidFill>
        </a:ln>
      </xdr:spPr>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9</xdr:row>
      <xdr:rowOff>306323</xdr:rowOff>
    </xdr:from>
    <xdr:ext cx="2390140" cy="0"/>
    <xdr:sp macro="" textlink="">
      <xdr:nvSpPr>
        <xdr:cNvPr id="28" name="Shape 28">
          <a:extLst>
            <a:ext uri="{FF2B5EF4-FFF2-40B4-BE49-F238E27FC236}">
              <a16:creationId xmlns:a16="http://schemas.microsoft.com/office/drawing/2014/main" id="{00000000-0008-0000-1300-00001C000000}"/>
            </a:ext>
          </a:extLst>
        </xdr:cNvPr>
        <xdr:cNvSpPr/>
      </xdr:nvSpPr>
      <xdr:spPr>
        <a:xfrm>
          <a:off x="0" y="0"/>
          <a:ext cx="2390140" cy="0"/>
        </a:xfrm>
        <a:custGeom>
          <a:avLst/>
          <a:gdLst/>
          <a:ahLst/>
          <a:cxnLst/>
          <a:rect l="0" t="0" r="0" b="0"/>
          <a:pathLst>
            <a:path w="2390140">
              <a:moveTo>
                <a:pt x="0" y="0"/>
              </a:moveTo>
              <a:lnTo>
                <a:pt x="2389619" y="0"/>
              </a:lnTo>
            </a:path>
          </a:pathLst>
        </a:custGeom>
        <a:ln w="9144">
          <a:solidFill>
            <a:srgbClr val="000000"/>
          </a:solidFill>
        </a:ln>
      </xdr:spPr>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xdr:row>
      <xdr:rowOff>186502</xdr:rowOff>
    </xdr:from>
    <xdr:ext cx="3754754" cy="0"/>
    <xdr:sp macro="" textlink="">
      <xdr:nvSpPr>
        <xdr:cNvPr id="29" name="Shape 29">
          <a:extLst>
            <a:ext uri="{FF2B5EF4-FFF2-40B4-BE49-F238E27FC236}">
              <a16:creationId xmlns:a16="http://schemas.microsoft.com/office/drawing/2014/main" id="{00000000-0008-0000-1500-00001D000000}"/>
            </a:ext>
          </a:extLst>
        </xdr:cNvPr>
        <xdr:cNvSpPr/>
      </xdr:nvSpPr>
      <xdr:spPr>
        <a:xfrm>
          <a:off x="0" y="0"/>
          <a:ext cx="3754754" cy="0"/>
        </a:xfrm>
        <a:custGeom>
          <a:avLst/>
          <a:gdLst/>
          <a:ahLst/>
          <a:cxnLst/>
          <a:rect l="0" t="0" r="0" b="0"/>
          <a:pathLst>
            <a:path w="3754754">
              <a:moveTo>
                <a:pt x="0" y="0"/>
              </a:moveTo>
              <a:lnTo>
                <a:pt x="3754378" y="0"/>
              </a:lnTo>
            </a:path>
          </a:pathLst>
        </a:custGeom>
        <a:ln w="11389">
          <a:solidFill>
            <a:srgbClr val="000000"/>
          </a:solidFill>
        </a:ln>
      </xdr:spPr>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7</xdr:row>
      <xdr:rowOff>170872</xdr:rowOff>
    </xdr:from>
    <xdr:ext cx="3548379" cy="0"/>
    <xdr:sp macro="" textlink="">
      <xdr:nvSpPr>
        <xdr:cNvPr id="30" name="Shape 30">
          <a:extLst>
            <a:ext uri="{FF2B5EF4-FFF2-40B4-BE49-F238E27FC236}">
              <a16:creationId xmlns:a16="http://schemas.microsoft.com/office/drawing/2014/main" id="{00000000-0008-0000-1800-00001E000000}"/>
            </a:ext>
          </a:extLst>
        </xdr:cNvPr>
        <xdr:cNvSpPr/>
      </xdr:nvSpPr>
      <xdr:spPr>
        <a:xfrm>
          <a:off x="0" y="0"/>
          <a:ext cx="3548379" cy="0"/>
        </a:xfrm>
        <a:custGeom>
          <a:avLst/>
          <a:gdLst/>
          <a:ahLst/>
          <a:cxnLst/>
          <a:rect l="0" t="0" r="0" b="0"/>
          <a:pathLst>
            <a:path w="3548379">
              <a:moveTo>
                <a:pt x="0" y="0"/>
              </a:moveTo>
              <a:lnTo>
                <a:pt x="3547962" y="0"/>
              </a:lnTo>
            </a:path>
          </a:pathLst>
        </a:custGeom>
        <a:ln w="10436">
          <a:solidFill>
            <a:srgbClr val="000000"/>
          </a:solidFill>
        </a:ln>
      </xdr:spPr>
    </xdr:sp>
    <xdr:clientData/>
  </xdr:oneCellAnchor>
</xdr:wsDr>
</file>

<file path=xl/drawings/drawing16.xml><?xml version="1.0" encoding="utf-8"?>
<xdr:wsDr xmlns:xdr="http://schemas.openxmlformats.org/drawingml/2006/spreadsheetDrawing" xmlns:a="http://schemas.openxmlformats.org/drawingml/2006/main">
  <xdr:oneCellAnchor>
    <xdr:from>
      <xdr:col>3</xdr:col>
      <xdr:colOff>0</xdr:colOff>
      <xdr:row>5</xdr:row>
      <xdr:rowOff>190829</xdr:rowOff>
    </xdr:from>
    <xdr:ext cx="852169" cy="0"/>
    <xdr:sp macro="" textlink="">
      <xdr:nvSpPr>
        <xdr:cNvPr id="31" name="Shape 31">
          <a:extLst>
            <a:ext uri="{FF2B5EF4-FFF2-40B4-BE49-F238E27FC236}">
              <a16:creationId xmlns:a16="http://schemas.microsoft.com/office/drawing/2014/main" id="{00000000-0008-0000-1900-00001F000000}"/>
            </a:ext>
          </a:extLst>
        </xdr:cNvPr>
        <xdr:cNvSpPr/>
      </xdr:nvSpPr>
      <xdr:spPr>
        <a:xfrm>
          <a:off x="0" y="0"/>
          <a:ext cx="852169" cy="0"/>
        </a:xfrm>
        <a:custGeom>
          <a:avLst/>
          <a:gdLst/>
          <a:ahLst/>
          <a:cxnLst/>
          <a:rect l="0" t="0" r="0" b="0"/>
          <a:pathLst>
            <a:path w="852169">
              <a:moveTo>
                <a:pt x="0" y="0"/>
              </a:moveTo>
              <a:lnTo>
                <a:pt x="851828" y="0"/>
              </a:lnTo>
            </a:path>
          </a:pathLst>
        </a:custGeom>
        <a:ln w="11652">
          <a:solidFill>
            <a:srgbClr val="000000"/>
          </a:solidFill>
        </a:ln>
      </xdr:spPr>
    </xdr:sp>
    <xdr:clientData/>
  </xdr:oneCellAnchor>
</xdr:wsDr>
</file>

<file path=xl/drawings/drawing17.xml><?xml version="1.0" encoding="utf-8"?>
<xdr:wsDr xmlns:xdr="http://schemas.openxmlformats.org/drawingml/2006/spreadsheetDrawing" xmlns:a="http://schemas.openxmlformats.org/drawingml/2006/main">
  <xdr:oneCellAnchor>
    <xdr:from>
      <xdr:col>1</xdr:col>
      <xdr:colOff>0</xdr:colOff>
      <xdr:row>20</xdr:row>
      <xdr:rowOff>153720</xdr:rowOff>
    </xdr:from>
    <xdr:ext cx="4282440" cy="0"/>
    <xdr:sp macro="" textlink="">
      <xdr:nvSpPr>
        <xdr:cNvPr id="32" name="Shape 32">
          <a:extLst>
            <a:ext uri="{FF2B5EF4-FFF2-40B4-BE49-F238E27FC236}">
              <a16:creationId xmlns:a16="http://schemas.microsoft.com/office/drawing/2014/main" id="{00000000-0008-0000-1D00-000020000000}"/>
            </a:ext>
          </a:extLst>
        </xdr:cNvPr>
        <xdr:cNvSpPr/>
      </xdr:nvSpPr>
      <xdr:spPr>
        <a:xfrm>
          <a:off x="0" y="0"/>
          <a:ext cx="4282440" cy="0"/>
        </a:xfrm>
        <a:custGeom>
          <a:avLst/>
          <a:gdLst/>
          <a:ahLst/>
          <a:cxnLst/>
          <a:rect l="0" t="0" r="0" b="0"/>
          <a:pathLst>
            <a:path w="4282440">
              <a:moveTo>
                <a:pt x="0" y="0"/>
              </a:moveTo>
              <a:lnTo>
                <a:pt x="4281870" y="0"/>
              </a:lnTo>
            </a:path>
          </a:pathLst>
        </a:custGeom>
        <a:ln w="9386">
          <a:solidFill>
            <a:srgbClr val="000000"/>
          </a:solidFill>
        </a:ln>
      </xdr:spPr>
    </xdr:sp>
    <xdr:clientData/>
  </xdr:oneCellAnchor>
</xdr:wsDr>
</file>

<file path=xl/drawings/drawing18.xml><?xml version="1.0" encoding="utf-8"?>
<xdr:wsDr xmlns:xdr="http://schemas.openxmlformats.org/drawingml/2006/spreadsheetDrawing" xmlns:a="http://schemas.openxmlformats.org/drawingml/2006/main">
  <xdr:oneCellAnchor>
    <xdr:from>
      <xdr:col>1</xdr:col>
      <xdr:colOff>0</xdr:colOff>
      <xdr:row>10</xdr:row>
      <xdr:rowOff>158533</xdr:rowOff>
    </xdr:from>
    <xdr:ext cx="5030470" cy="0"/>
    <xdr:sp macro="" textlink="">
      <xdr:nvSpPr>
        <xdr:cNvPr id="33" name="Shape 33">
          <a:extLst>
            <a:ext uri="{FF2B5EF4-FFF2-40B4-BE49-F238E27FC236}">
              <a16:creationId xmlns:a16="http://schemas.microsoft.com/office/drawing/2014/main" id="{00000000-0008-0000-1E00-000021000000}"/>
            </a:ext>
          </a:extLst>
        </xdr:cNvPr>
        <xdr:cNvSpPr/>
      </xdr:nvSpPr>
      <xdr:spPr>
        <a:xfrm>
          <a:off x="0" y="0"/>
          <a:ext cx="5030470" cy="0"/>
        </a:xfrm>
        <a:custGeom>
          <a:avLst/>
          <a:gdLst/>
          <a:ahLst/>
          <a:cxnLst/>
          <a:rect l="0" t="0" r="0" b="0"/>
          <a:pathLst>
            <a:path w="5030470">
              <a:moveTo>
                <a:pt x="0" y="0"/>
              </a:moveTo>
              <a:lnTo>
                <a:pt x="5029851" y="0"/>
              </a:lnTo>
            </a:path>
          </a:pathLst>
        </a:custGeom>
        <a:ln w="9986">
          <a:solidFill>
            <a:srgbClr val="000000"/>
          </a:solidFill>
        </a:ln>
      </xdr:spPr>
    </xdr:sp>
    <xdr:clientData/>
  </xdr:oneCellAnchor>
</xdr:wsDr>
</file>

<file path=xl/drawings/drawing19.xml><?xml version="1.0" encoding="utf-8"?>
<xdr:wsDr xmlns:xdr="http://schemas.openxmlformats.org/drawingml/2006/spreadsheetDrawing" xmlns:a="http://schemas.openxmlformats.org/drawingml/2006/main">
  <xdr:oneCellAnchor>
    <xdr:from>
      <xdr:col>1</xdr:col>
      <xdr:colOff>0</xdr:colOff>
      <xdr:row>10</xdr:row>
      <xdr:rowOff>163527</xdr:rowOff>
    </xdr:from>
    <xdr:ext cx="5030470" cy="0"/>
    <xdr:sp macro="" textlink="">
      <xdr:nvSpPr>
        <xdr:cNvPr id="34" name="Shape 34">
          <a:extLst>
            <a:ext uri="{FF2B5EF4-FFF2-40B4-BE49-F238E27FC236}">
              <a16:creationId xmlns:a16="http://schemas.microsoft.com/office/drawing/2014/main" id="{00000000-0008-0000-1F00-000022000000}"/>
            </a:ext>
          </a:extLst>
        </xdr:cNvPr>
        <xdr:cNvSpPr/>
      </xdr:nvSpPr>
      <xdr:spPr>
        <a:xfrm>
          <a:off x="0" y="0"/>
          <a:ext cx="5030470" cy="0"/>
        </a:xfrm>
        <a:custGeom>
          <a:avLst/>
          <a:gdLst/>
          <a:ahLst/>
          <a:cxnLst/>
          <a:rect l="0" t="0" r="0" b="0"/>
          <a:pathLst>
            <a:path w="5030470">
              <a:moveTo>
                <a:pt x="0" y="0"/>
              </a:moveTo>
              <a:lnTo>
                <a:pt x="5029850" y="0"/>
              </a:lnTo>
            </a:path>
          </a:pathLst>
        </a:custGeom>
        <a:ln w="9986">
          <a:solidFill>
            <a:srgbClr val="000000"/>
          </a:solidFill>
        </a:ln>
      </xdr:spPr>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350296</xdr:colOff>
      <xdr:row>10</xdr:row>
      <xdr:rowOff>192927</xdr:rowOff>
    </xdr:from>
    <xdr:ext cx="823594" cy="12065"/>
    <xdr:grpSp>
      <xdr:nvGrpSpPr>
        <xdr:cNvPr id="4" name="Group 4">
          <a:extLst>
            <a:ext uri="{FF2B5EF4-FFF2-40B4-BE49-F238E27FC236}">
              <a16:creationId xmlns:a16="http://schemas.microsoft.com/office/drawing/2014/main" id="{00000000-0008-0000-0100-000004000000}"/>
            </a:ext>
          </a:extLst>
        </xdr:cNvPr>
        <xdr:cNvGrpSpPr/>
      </xdr:nvGrpSpPr>
      <xdr:grpSpPr>
        <a:xfrm>
          <a:off x="0" y="0"/>
          <a:ext cx="823594" cy="12065"/>
          <a:chOff x="0" y="0"/>
          <a:chExt cx="823594" cy="12065"/>
        </a:xfrm>
      </xdr:grpSpPr>
      <xdr:sp macro="" textlink="">
        <xdr:nvSpPr>
          <xdr:cNvPr id="5" name="Shape 5">
            <a:extLst>
              <a:ext uri="{FF2B5EF4-FFF2-40B4-BE49-F238E27FC236}">
                <a16:creationId xmlns:a16="http://schemas.microsoft.com/office/drawing/2014/main" id="{00000000-0008-0000-0100-000005000000}"/>
              </a:ext>
            </a:extLst>
          </xdr:cNvPr>
          <xdr:cNvSpPr/>
        </xdr:nvSpPr>
        <xdr:spPr>
          <a:xfrm>
            <a:off x="0" y="0"/>
            <a:ext cx="823594" cy="0"/>
          </a:xfrm>
          <a:custGeom>
            <a:avLst/>
            <a:gdLst/>
            <a:ahLst/>
            <a:cxnLst/>
            <a:rect l="0" t="0" r="0" b="0"/>
            <a:pathLst>
              <a:path w="823594">
                <a:moveTo>
                  <a:pt x="0" y="0"/>
                </a:moveTo>
                <a:lnTo>
                  <a:pt x="823009" y="0"/>
                </a:lnTo>
              </a:path>
            </a:pathLst>
          </a:custGeom>
          <a:ln w="3175">
            <a:solidFill>
              <a:srgbClr val="000000"/>
            </a:solidFill>
          </a:ln>
        </xdr:spPr>
      </xdr:sp>
      <xdr:sp macro="" textlink="">
        <xdr:nvSpPr>
          <xdr:cNvPr id="6" name="Shape 6">
            <a:extLst>
              <a:ext uri="{FF2B5EF4-FFF2-40B4-BE49-F238E27FC236}">
                <a16:creationId xmlns:a16="http://schemas.microsoft.com/office/drawing/2014/main" id="{00000000-0008-0000-0100-000006000000}"/>
              </a:ext>
            </a:extLst>
          </xdr:cNvPr>
          <xdr:cNvSpPr/>
        </xdr:nvSpPr>
        <xdr:spPr>
          <a:xfrm>
            <a:off x="0" y="5824"/>
            <a:ext cx="823594" cy="0"/>
          </a:xfrm>
          <a:custGeom>
            <a:avLst/>
            <a:gdLst/>
            <a:ahLst/>
            <a:cxnLst/>
            <a:rect l="0" t="0" r="0" b="0"/>
            <a:pathLst>
              <a:path w="823594">
                <a:moveTo>
                  <a:pt x="0" y="0"/>
                </a:moveTo>
                <a:lnTo>
                  <a:pt x="823009" y="0"/>
                </a:lnTo>
              </a:path>
            </a:pathLst>
          </a:custGeom>
          <a:ln w="11649">
            <a:solidFill>
              <a:srgbClr val="000000"/>
            </a:solidFill>
          </a:ln>
        </xdr:spPr>
      </xdr:sp>
    </xdr:grpSp>
    <xdr:clientData/>
  </xdr:oneCellAnchor>
  <xdr:oneCellAnchor>
    <xdr:from>
      <xdr:col>2</xdr:col>
      <xdr:colOff>258345</xdr:colOff>
      <xdr:row>10</xdr:row>
      <xdr:rowOff>192924</xdr:rowOff>
    </xdr:from>
    <xdr:ext cx="785495" cy="12065"/>
    <xdr:grpSp>
      <xdr:nvGrpSpPr>
        <xdr:cNvPr id="7" name="Group 7">
          <a:extLst>
            <a:ext uri="{FF2B5EF4-FFF2-40B4-BE49-F238E27FC236}">
              <a16:creationId xmlns:a16="http://schemas.microsoft.com/office/drawing/2014/main" id="{00000000-0008-0000-0100-000007000000}"/>
            </a:ext>
          </a:extLst>
        </xdr:cNvPr>
        <xdr:cNvGrpSpPr/>
      </xdr:nvGrpSpPr>
      <xdr:grpSpPr>
        <a:xfrm>
          <a:off x="0" y="0"/>
          <a:ext cx="785495" cy="12065"/>
          <a:chOff x="0" y="0"/>
          <a:chExt cx="785495" cy="12065"/>
        </a:xfrm>
      </xdr:grpSpPr>
      <xdr:sp macro="" textlink="">
        <xdr:nvSpPr>
          <xdr:cNvPr id="8" name="Shape 8">
            <a:extLst>
              <a:ext uri="{FF2B5EF4-FFF2-40B4-BE49-F238E27FC236}">
                <a16:creationId xmlns:a16="http://schemas.microsoft.com/office/drawing/2014/main" id="{00000000-0008-0000-0100-000008000000}"/>
              </a:ext>
            </a:extLst>
          </xdr:cNvPr>
          <xdr:cNvSpPr/>
        </xdr:nvSpPr>
        <xdr:spPr>
          <a:xfrm>
            <a:off x="0" y="0"/>
            <a:ext cx="785495" cy="0"/>
          </a:xfrm>
          <a:custGeom>
            <a:avLst/>
            <a:gdLst/>
            <a:ahLst/>
            <a:cxnLst/>
            <a:rect l="0" t="0" r="0" b="0"/>
            <a:pathLst>
              <a:path w="785495">
                <a:moveTo>
                  <a:pt x="0" y="0"/>
                </a:moveTo>
                <a:lnTo>
                  <a:pt x="785203" y="0"/>
                </a:lnTo>
              </a:path>
            </a:pathLst>
          </a:custGeom>
          <a:ln w="3175">
            <a:solidFill>
              <a:srgbClr val="000000"/>
            </a:solidFill>
          </a:ln>
        </xdr:spPr>
      </xdr:sp>
      <xdr:sp macro="" textlink="">
        <xdr:nvSpPr>
          <xdr:cNvPr id="9" name="Shape 9">
            <a:extLst>
              <a:ext uri="{FF2B5EF4-FFF2-40B4-BE49-F238E27FC236}">
                <a16:creationId xmlns:a16="http://schemas.microsoft.com/office/drawing/2014/main" id="{00000000-0008-0000-0100-000009000000}"/>
              </a:ext>
            </a:extLst>
          </xdr:cNvPr>
          <xdr:cNvSpPr/>
        </xdr:nvSpPr>
        <xdr:spPr>
          <a:xfrm>
            <a:off x="0" y="5824"/>
            <a:ext cx="785495" cy="0"/>
          </a:xfrm>
          <a:custGeom>
            <a:avLst/>
            <a:gdLst/>
            <a:ahLst/>
            <a:cxnLst/>
            <a:rect l="0" t="0" r="0" b="0"/>
            <a:pathLst>
              <a:path w="785495">
                <a:moveTo>
                  <a:pt x="0" y="0"/>
                </a:moveTo>
                <a:lnTo>
                  <a:pt x="785201" y="0"/>
                </a:lnTo>
              </a:path>
            </a:pathLst>
          </a:custGeom>
          <a:ln w="11649">
            <a:solidFill>
              <a:srgbClr val="000000"/>
            </a:solidFill>
          </a:ln>
        </xdr:spPr>
      </xdr:sp>
    </xdr:grpSp>
    <xdr:clientData/>
  </xdr:oneCellAnchor>
</xdr:wsDr>
</file>

<file path=xl/drawings/drawing20.xml><?xml version="1.0" encoding="utf-8"?>
<xdr:wsDr xmlns:xdr="http://schemas.openxmlformats.org/drawingml/2006/spreadsheetDrawing" xmlns:a="http://schemas.openxmlformats.org/drawingml/2006/main">
  <xdr:oneCellAnchor>
    <xdr:from>
      <xdr:col>1</xdr:col>
      <xdr:colOff>45</xdr:colOff>
      <xdr:row>11</xdr:row>
      <xdr:rowOff>160892</xdr:rowOff>
    </xdr:from>
    <xdr:ext cx="5078730" cy="0"/>
    <xdr:sp macro="" textlink="">
      <xdr:nvSpPr>
        <xdr:cNvPr id="35" name="Shape 35">
          <a:extLst>
            <a:ext uri="{FF2B5EF4-FFF2-40B4-BE49-F238E27FC236}">
              <a16:creationId xmlns:a16="http://schemas.microsoft.com/office/drawing/2014/main" id="{00000000-0008-0000-2000-000023000000}"/>
            </a:ext>
          </a:extLst>
        </xdr:cNvPr>
        <xdr:cNvSpPr/>
      </xdr:nvSpPr>
      <xdr:spPr>
        <a:xfrm>
          <a:off x="0" y="0"/>
          <a:ext cx="5078730" cy="0"/>
        </a:xfrm>
        <a:custGeom>
          <a:avLst/>
          <a:gdLst/>
          <a:ahLst/>
          <a:cxnLst/>
          <a:rect l="0" t="0" r="0" b="0"/>
          <a:pathLst>
            <a:path w="5078730">
              <a:moveTo>
                <a:pt x="0" y="0"/>
              </a:moveTo>
              <a:lnTo>
                <a:pt x="5078719" y="0"/>
              </a:lnTo>
            </a:path>
          </a:pathLst>
        </a:custGeom>
        <a:ln w="9825">
          <a:solidFill>
            <a:srgbClr val="000000"/>
          </a:solidFill>
        </a:ln>
      </xdr:spPr>
    </xdr:sp>
    <xdr:clientData/>
  </xdr:oneCellAnchor>
</xdr:wsDr>
</file>

<file path=xl/drawings/drawing21.xml><?xml version="1.0" encoding="utf-8"?>
<xdr:wsDr xmlns:xdr="http://schemas.openxmlformats.org/drawingml/2006/spreadsheetDrawing" xmlns:a="http://schemas.openxmlformats.org/drawingml/2006/main">
  <xdr:oneCellAnchor>
    <xdr:from>
      <xdr:col>5</xdr:col>
      <xdr:colOff>0</xdr:colOff>
      <xdr:row>0</xdr:row>
      <xdr:rowOff>358574</xdr:rowOff>
    </xdr:from>
    <xdr:ext cx="931544" cy="0"/>
    <xdr:sp macro="" textlink="">
      <xdr:nvSpPr>
        <xdr:cNvPr id="36" name="Shape 36">
          <a:extLst>
            <a:ext uri="{FF2B5EF4-FFF2-40B4-BE49-F238E27FC236}">
              <a16:creationId xmlns:a16="http://schemas.microsoft.com/office/drawing/2014/main" id="{00000000-0008-0000-2200-000024000000}"/>
            </a:ext>
          </a:extLst>
        </xdr:cNvPr>
        <xdr:cNvSpPr/>
      </xdr:nvSpPr>
      <xdr:spPr>
        <a:xfrm>
          <a:off x="0" y="0"/>
          <a:ext cx="931544" cy="0"/>
        </a:xfrm>
        <a:custGeom>
          <a:avLst/>
          <a:gdLst/>
          <a:ahLst/>
          <a:cxnLst/>
          <a:rect l="0" t="0" r="0" b="0"/>
          <a:pathLst>
            <a:path w="931544">
              <a:moveTo>
                <a:pt x="0" y="0"/>
              </a:moveTo>
              <a:lnTo>
                <a:pt x="930991" y="0"/>
              </a:lnTo>
            </a:path>
          </a:pathLst>
        </a:custGeom>
        <a:ln w="3175">
          <a:solidFill>
            <a:srgbClr val="000000"/>
          </a:solidFill>
        </a:ln>
      </xdr:spPr>
    </xdr:sp>
    <xdr:clientData/>
  </xdr:oneCellAnchor>
  <xdr:oneCellAnchor>
    <xdr:from>
      <xdr:col>7</xdr:col>
      <xdr:colOff>0</xdr:colOff>
      <xdr:row>0</xdr:row>
      <xdr:rowOff>358574</xdr:rowOff>
    </xdr:from>
    <xdr:ext cx="931544" cy="0"/>
    <xdr:sp macro="" textlink="">
      <xdr:nvSpPr>
        <xdr:cNvPr id="37" name="Shape 37">
          <a:extLst>
            <a:ext uri="{FF2B5EF4-FFF2-40B4-BE49-F238E27FC236}">
              <a16:creationId xmlns:a16="http://schemas.microsoft.com/office/drawing/2014/main" id="{00000000-0008-0000-2200-000025000000}"/>
            </a:ext>
          </a:extLst>
        </xdr:cNvPr>
        <xdr:cNvSpPr/>
      </xdr:nvSpPr>
      <xdr:spPr>
        <a:xfrm>
          <a:off x="0" y="0"/>
          <a:ext cx="931544" cy="0"/>
        </a:xfrm>
        <a:custGeom>
          <a:avLst/>
          <a:gdLst/>
          <a:ahLst/>
          <a:cxnLst/>
          <a:rect l="0" t="0" r="0" b="0"/>
          <a:pathLst>
            <a:path w="931544">
              <a:moveTo>
                <a:pt x="0" y="0"/>
              </a:moveTo>
              <a:lnTo>
                <a:pt x="930991" y="0"/>
              </a:lnTo>
            </a:path>
          </a:pathLst>
        </a:custGeom>
        <a:ln w="3175">
          <a:solidFill>
            <a:srgbClr val="000000"/>
          </a:solidFill>
        </a:ln>
      </xdr:spPr>
    </xdr:sp>
    <xdr:clientData/>
  </xdr:oneCellAnchor>
</xdr:wsDr>
</file>

<file path=xl/drawings/drawing22.xml><?xml version="1.0" encoding="utf-8"?>
<xdr:wsDr xmlns:xdr="http://schemas.openxmlformats.org/drawingml/2006/spreadsheetDrawing" xmlns:a="http://schemas.openxmlformats.org/drawingml/2006/main">
  <xdr:oneCellAnchor>
    <xdr:from>
      <xdr:col>1</xdr:col>
      <xdr:colOff>-1</xdr:colOff>
      <xdr:row>3</xdr:row>
      <xdr:rowOff>184084</xdr:rowOff>
    </xdr:from>
    <xdr:ext cx="1053465" cy="0"/>
    <xdr:sp macro="" textlink="">
      <xdr:nvSpPr>
        <xdr:cNvPr id="38" name="Shape 38">
          <a:extLst>
            <a:ext uri="{FF2B5EF4-FFF2-40B4-BE49-F238E27FC236}">
              <a16:creationId xmlns:a16="http://schemas.microsoft.com/office/drawing/2014/main" id="{00000000-0008-0000-2300-000026000000}"/>
            </a:ext>
          </a:extLst>
        </xdr:cNvPr>
        <xdr:cNvSpPr/>
      </xdr:nvSpPr>
      <xdr:spPr>
        <a:xfrm>
          <a:off x="0" y="0"/>
          <a:ext cx="1053465" cy="0"/>
        </a:xfrm>
        <a:custGeom>
          <a:avLst/>
          <a:gdLst/>
          <a:ahLst/>
          <a:cxnLst/>
          <a:rect l="0" t="0" r="0" b="0"/>
          <a:pathLst>
            <a:path w="1053465">
              <a:moveTo>
                <a:pt x="0" y="0"/>
              </a:moveTo>
              <a:lnTo>
                <a:pt x="1053279" y="0"/>
              </a:lnTo>
            </a:path>
          </a:pathLst>
        </a:custGeom>
        <a:ln w="11240">
          <a:solidFill>
            <a:srgbClr val="000000"/>
          </a:solidFill>
        </a:ln>
      </xdr:spPr>
    </xdr:sp>
    <xdr:clientData/>
  </xdr:oneCellAnchor>
  <xdr:oneCellAnchor>
    <xdr:from>
      <xdr:col>1</xdr:col>
      <xdr:colOff>-1</xdr:colOff>
      <xdr:row>6</xdr:row>
      <xdr:rowOff>184085</xdr:rowOff>
    </xdr:from>
    <xdr:ext cx="1053465" cy="0"/>
    <xdr:sp macro="" textlink="">
      <xdr:nvSpPr>
        <xdr:cNvPr id="39" name="Shape 39">
          <a:extLst>
            <a:ext uri="{FF2B5EF4-FFF2-40B4-BE49-F238E27FC236}">
              <a16:creationId xmlns:a16="http://schemas.microsoft.com/office/drawing/2014/main" id="{00000000-0008-0000-2300-000027000000}"/>
            </a:ext>
          </a:extLst>
        </xdr:cNvPr>
        <xdr:cNvSpPr/>
      </xdr:nvSpPr>
      <xdr:spPr>
        <a:xfrm>
          <a:off x="0" y="0"/>
          <a:ext cx="1053465" cy="0"/>
        </a:xfrm>
        <a:custGeom>
          <a:avLst/>
          <a:gdLst/>
          <a:ahLst/>
          <a:cxnLst/>
          <a:rect l="0" t="0" r="0" b="0"/>
          <a:pathLst>
            <a:path w="1053465">
              <a:moveTo>
                <a:pt x="0" y="0"/>
              </a:moveTo>
              <a:lnTo>
                <a:pt x="1053279" y="0"/>
              </a:lnTo>
            </a:path>
          </a:pathLst>
        </a:custGeom>
        <a:ln w="11241">
          <a:solidFill>
            <a:srgbClr val="000000"/>
          </a:solidFill>
        </a:ln>
      </xdr:spPr>
    </xdr:sp>
    <xdr:clientData/>
  </xdr:oneCellAnchor>
  <xdr:oneCellAnchor>
    <xdr:from>
      <xdr:col>3</xdr:col>
      <xdr:colOff>0</xdr:colOff>
      <xdr:row>6</xdr:row>
      <xdr:rowOff>184086</xdr:rowOff>
    </xdr:from>
    <xdr:ext cx="1053465" cy="0"/>
    <xdr:sp macro="" textlink="">
      <xdr:nvSpPr>
        <xdr:cNvPr id="40" name="Shape 40">
          <a:extLst>
            <a:ext uri="{FF2B5EF4-FFF2-40B4-BE49-F238E27FC236}">
              <a16:creationId xmlns:a16="http://schemas.microsoft.com/office/drawing/2014/main" id="{00000000-0008-0000-2300-000028000000}"/>
            </a:ext>
          </a:extLst>
        </xdr:cNvPr>
        <xdr:cNvSpPr/>
      </xdr:nvSpPr>
      <xdr:spPr>
        <a:xfrm>
          <a:off x="0" y="0"/>
          <a:ext cx="1053465" cy="0"/>
        </a:xfrm>
        <a:custGeom>
          <a:avLst/>
          <a:gdLst/>
          <a:ahLst/>
          <a:cxnLst/>
          <a:rect l="0" t="0" r="0" b="0"/>
          <a:pathLst>
            <a:path w="1053465">
              <a:moveTo>
                <a:pt x="0" y="0"/>
              </a:moveTo>
              <a:lnTo>
                <a:pt x="1053279" y="0"/>
              </a:lnTo>
            </a:path>
          </a:pathLst>
        </a:custGeom>
        <a:ln w="11240">
          <a:solidFill>
            <a:srgbClr val="000000"/>
          </a:solidFill>
        </a:ln>
      </xdr:spPr>
    </xdr:sp>
    <xdr:clientData/>
  </xdr:oneCellAnchor>
  <xdr:oneCellAnchor>
    <xdr:from>
      <xdr:col>3</xdr:col>
      <xdr:colOff>0</xdr:colOff>
      <xdr:row>9</xdr:row>
      <xdr:rowOff>184085</xdr:rowOff>
    </xdr:from>
    <xdr:ext cx="1053465" cy="0"/>
    <xdr:sp macro="" textlink="">
      <xdr:nvSpPr>
        <xdr:cNvPr id="41" name="Shape 41">
          <a:extLst>
            <a:ext uri="{FF2B5EF4-FFF2-40B4-BE49-F238E27FC236}">
              <a16:creationId xmlns:a16="http://schemas.microsoft.com/office/drawing/2014/main" id="{00000000-0008-0000-2300-000029000000}"/>
            </a:ext>
          </a:extLst>
        </xdr:cNvPr>
        <xdr:cNvSpPr/>
      </xdr:nvSpPr>
      <xdr:spPr>
        <a:xfrm>
          <a:off x="0" y="0"/>
          <a:ext cx="1053465" cy="0"/>
        </a:xfrm>
        <a:custGeom>
          <a:avLst/>
          <a:gdLst/>
          <a:ahLst/>
          <a:cxnLst/>
          <a:rect l="0" t="0" r="0" b="0"/>
          <a:pathLst>
            <a:path w="1053465">
              <a:moveTo>
                <a:pt x="0" y="0"/>
              </a:moveTo>
              <a:lnTo>
                <a:pt x="1053279" y="0"/>
              </a:lnTo>
            </a:path>
          </a:pathLst>
        </a:custGeom>
        <a:ln w="11241">
          <a:solidFill>
            <a:srgbClr val="000000"/>
          </a:solidFill>
        </a:ln>
      </xdr:spPr>
    </xdr:sp>
    <xdr:clientData/>
  </xdr:oneCellAnchor>
  <xdr:oneCellAnchor>
    <xdr:from>
      <xdr:col>5</xdr:col>
      <xdr:colOff>0</xdr:colOff>
      <xdr:row>3</xdr:row>
      <xdr:rowOff>184085</xdr:rowOff>
    </xdr:from>
    <xdr:ext cx="1053465" cy="0"/>
    <xdr:sp macro="" textlink="">
      <xdr:nvSpPr>
        <xdr:cNvPr id="42" name="Shape 42">
          <a:extLst>
            <a:ext uri="{FF2B5EF4-FFF2-40B4-BE49-F238E27FC236}">
              <a16:creationId xmlns:a16="http://schemas.microsoft.com/office/drawing/2014/main" id="{00000000-0008-0000-2300-00002A000000}"/>
            </a:ext>
          </a:extLst>
        </xdr:cNvPr>
        <xdr:cNvSpPr/>
      </xdr:nvSpPr>
      <xdr:spPr>
        <a:xfrm>
          <a:off x="0" y="0"/>
          <a:ext cx="1053465" cy="0"/>
        </a:xfrm>
        <a:custGeom>
          <a:avLst/>
          <a:gdLst/>
          <a:ahLst/>
          <a:cxnLst/>
          <a:rect l="0" t="0" r="0" b="0"/>
          <a:pathLst>
            <a:path w="1053465">
              <a:moveTo>
                <a:pt x="0" y="0"/>
              </a:moveTo>
              <a:lnTo>
                <a:pt x="1053279" y="0"/>
              </a:lnTo>
            </a:path>
          </a:pathLst>
        </a:custGeom>
        <a:ln w="11241">
          <a:solidFill>
            <a:srgbClr val="000000"/>
          </a:solidFill>
        </a:ln>
      </xdr:spPr>
    </xdr:sp>
    <xdr:clientData/>
  </xdr:oneCellAnchor>
</xdr:wsDr>
</file>

<file path=xl/drawings/drawing23.xml><?xml version="1.0" encoding="utf-8"?>
<xdr:wsDr xmlns:xdr="http://schemas.openxmlformats.org/drawingml/2006/spreadsheetDrawing" xmlns:a="http://schemas.openxmlformats.org/drawingml/2006/main">
  <xdr:oneCellAnchor>
    <xdr:from>
      <xdr:col>1</xdr:col>
      <xdr:colOff>-1</xdr:colOff>
      <xdr:row>13</xdr:row>
      <xdr:rowOff>159540</xdr:rowOff>
    </xdr:from>
    <xdr:ext cx="794385" cy="0"/>
    <xdr:sp macro="" textlink="">
      <xdr:nvSpPr>
        <xdr:cNvPr id="43" name="Shape 43">
          <a:extLst>
            <a:ext uri="{FF2B5EF4-FFF2-40B4-BE49-F238E27FC236}">
              <a16:creationId xmlns:a16="http://schemas.microsoft.com/office/drawing/2014/main" id="{00000000-0008-0000-2400-00002B000000}"/>
            </a:ext>
          </a:extLst>
        </xdr:cNvPr>
        <xdr:cNvSpPr/>
      </xdr:nvSpPr>
      <xdr:spPr>
        <a:xfrm>
          <a:off x="0" y="0"/>
          <a:ext cx="794385" cy="0"/>
        </a:xfrm>
        <a:custGeom>
          <a:avLst/>
          <a:gdLst/>
          <a:ahLst/>
          <a:cxnLst/>
          <a:rect l="0" t="0" r="0" b="0"/>
          <a:pathLst>
            <a:path w="794385">
              <a:moveTo>
                <a:pt x="0" y="0"/>
              </a:moveTo>
              <a:lnTo>
                <a:pt x="794100" y="0"/>
              </a:lnTo>
            </a:path>
          </a:pathLst>
        </a:custGeom>
        <a:ln w="9742">
          <a:solidFill>
            <a:srgbClr val="000000"/>
          </a:solidFill>
        </a:ln>
      </xdr:spPr>
    </xdr:sp>
    <xdr:clientData/>
  </xdr:oneCellAnchor>
  <xdr:oneCellAnchor>
    <xdr:from>
      <xdr:col>3</xdr:col>
      <xdr:colOff>-1</xdr:colOff>
      <xdr:row>13</xdr:row>
      <xdr:rowOff>159540</xdr:rowOff>
    </xdr:from>
    <xdr:ext cx="794385" cy="0"/>
    <xdr:sp macro="" textlink="">
      <xdr:nvSpPr>
        <xdr:cNvPr id="44" name="Shape 44">
          <a:extLst>
            <a:ext uri="{FF2B5EF4-FFF2-40B4-BE49-F238E27FC236}">
              <a16:creationId xmlns:a16="http://schemas.microsoft.com/office/drawing/2014/main" id="{00000000-0008-0000-2400-00002C000000}"/>
            </a:ext>
          </a:extLst>
        </xdr:cNvPr>
        <xdr:cNvSpPr/>
      </xdr:nvSpPr>
      <xdr:spPr>
        <a:xfrm>
          <a:off x="0" y="0"/>
          <a:ext cx="794385" cy="0"/>
        </a:xfrm>
        <a:custGeom>
          <a:avLst/>
          <a:gdLst/>
          <a:ahLst/>
          <a:cxnLst/>
          <a:rect l="0" t="0" r="0" b="0"/>
          <a:pathLst>
            <a:path w="794385">
              <a:moveTo>
                <a:pt x="0" y="0"/>
              </a:moveTo>
              <a:lnTo>
                <a:pt x="794097" y="0"/>
              </a:lnTo>
            </a:path>
          </a:pathLst>
        </a:custGeom>
        <a:ln w="9742">
          <a:solidFill>
            <a:srgbClr val="000000"/>
          </a:solidFill>
        </a:ln>
      </xdr:spPr>
    </xdr:sp>
    <xdr:clientData/>
  </xdr:oneCellAnchor>
  <xdr:oneCellAnchor>
    <xdr:from>
      <xdr:col>1</xdr:col>
      <xdr:colOff>0</xdr:colOff>
      <xdr:row>25</xdr:row>
      <xdr:rowOff>159538</xdr:rowOff>
    </xdr:from>
    <xdr:ext cx="794385" cy="0"/>
    <xdr:sp macro="" textlink="">
      <xdr:nvSpPr>
        <xdr:cNvPr id="45" name="Shape 45">
          <a:extLst>
            <a:ext uri="{FF2B5EF4-FFF2-40B4-BE49-F238E27FC236}">
              <a16:creationId xmlns:a16="http://schemas.microsoft.com/office/drawing/2014/main" id="{00000000-0008-0000-2400-00002D000000}"/>
            </a:ext>
          </a:extLst>
        </xdr:cNvPr>
        <xdr:cNvSpPr/>
      </xdr:nvSpPr>
      <xdr:spPr>
        <a:xfrm>
          <a:off x="0" y="0"/>
          <a:ext cx="794385" cy="0"/>
        </a:xfrm>
        <a:custGeom>
          <a:avLst/>
          <a:gdLst/>
          <a:ahLst/>
          <a:cxnLst/>
          <a:rect l="0" t="0" r="0" b="0"/>
          <a:pathLst>
            <a:path w="794385">
              <a:moveTo>
                <a:pt x="0" y="0"/>
              </a:moveTo>
              <a:lnTo>
                <a:pt x="794100" y="0"/>
              </a:lnTo>
            </a:path>
          </a:pathLst>
        </a:custGeom>
        <a:ln w="9742">
          <a:solidFill>
            <a:srgbClr val="000000"/>
          </a:solidFill>
        </a:ln>
      </xdr:spPr>
    </xdr:sp>
    <xdr:clientData/>
  </xdr:oneCellAnchor>
  <xdr:oneCellAnchor>
    <xdr:from>
      <xdr:col>3</xdr:col>
      <xdr:colOff>0</xdr:colOff>
      <xdr:row>25</xdr:row>
      <xdr:rowOff>159538</xdr:rowOff>
    </xdr:from>
    <xdr:ext cx="794385" cy="0"/>
    <xdr:sp macro="" textlink="">
      <xdr:nvSpPr>
        <xdr:cNvPr id="46" name="Shape 46">
          <a:extLst>
            <a:ext uri="{FF2B5EF4-FFF2-40B4-BE49-F238E27FC236}">
              <a16:creationId xmlns:a16="http://schemas.microsoft.com/office/drawing/2014/main" id="{00000000-0008-0000-2400-00002E000000}"/>
            </a:ext>
          </a:extLst>
        </xdr:cNvPr>
        <xdr:cNvSpPr/>
      </xdr:nvSpPr>
      <xdr:spPr>
        <a:xfrm>
          <a:off x="0" y="0"/>
          <a:ext cx="794385" cy="0"/>
        </a:xfrm>
        <a:custGeom>
          <a:avLst/>
          <a:gdLst/>
          <a:ahLst/>
          <a:cxnLst/>
          <a:rect l="0" t="0" r="0" b="0"/>
          <a:pathLst>
            <a:path w="794385">
              <a:moveTo>
                <a:pt x="0" y="0"/>
              </a:moveTo>
              <a:lnTo>
                <a:pt x="794097" y="0"/>
              </a:lnTo>
            </a:path>
          </a:pathLst>
        </a:custGeom>
        <a:ln w="9742">
          <a:solidFill>
            <a:srgbClr val="000000"/>
          </a:solidFill>
        </a:ln>
      </xdr:spPr>
    </xdr:sp>
    <xdr:clientData/>
  </xdr:oneCellAnchor>
  <xdr:oneCellAnchor>
    <xdr:from>
      <xdr:col>3</xdr:col>
      <xdr:colOff>0</xdr:colOff>
      <xdr:row>37</xdr:row>
      <xdr:rowOff>159538</xdr:rowOff>
    </xdr:from>
    <xdr:ext cx="794385" cy="0"/>
    <xdr:sp macro="" textlink="">
      <xdr:nvSpPr>
        <xdr:cNvPr id="47" name="Shape 47">
          <a:extLst>
            <a:ext uri="{FF2B5EF4-FFF2-40B4-BE49-F238E27FC236}">
              <a16:creationId xmlns:a16="http://schemas.microsoft.com/office/drawing/2014/main" id="{00000000-0008-0000-2400-00002F000000}"/>
            </a:ext>
          </a:extLst>
        </xdr:cNvPr>
        <xdr:cNvSpPr/>
      </xdr:nvSpPr>
      <xdr:spPr>
        <a:xfrm>
          <a:off x="0" y="0"/>
          <a:ext cx="794385" cy="0"/>
        </a:xfrm>
        <a:custGeom>
          <a:avLst/>
          <a:gdLst/>
          <a:ahLst/>
          <a:cxnLst/>
          <a:rect l="0" t="0" r="0" b="0"/>
          <a:pathLst>
            <a:path w="794385">
              <a:moveTo>
                <a:pt x="0" y="0"/>
              </a:moveTo>
              <a:lnTo>
                <a:pt x="794097" y="0"/>
              </a:lnTo>
            </a:path>
          </a:pathLst>
        </a:custGeom>
        <a:ln w="9741">
          <a:solidFill>
            <a:srgbClr val="000000"/>
          </a:solidFill>
        </a:ln>
      </xdr:spPr>
    </xdr:sp>
    <xdr:clientData/>
  </xdr:oneCellAnchor>
  <xdr:oneCellAnchor>
    <xdr:from>
      <xdr:col>5</xdr:col>
      <xdr:colOff>0</xdr:colOff>
      <xdr:row>13</xdr:row>
      <xdr:rowOff>159540</xdr:rowOff>
    </xdr:from>
    <xdr:ext cx="794385" cy="0"/>
    <xdr:sp macro="" textlink="">
      <xdr:nvSpPr>
        <xdr:cNvPr id="48" name="Shape 48">
          <a:extLst>
            <a:ext uri="{FF2B5EF4-FFF2-40B4-BE49-F238E27FC236}">
              <a16:creationId xmlns:a16="http://schemas.microsoft.com/office/drawing/2014/main" id="{00000000-0008-0000-2400-000030000000}"/>
            </a:ext>
          </a:extLst>
        </xdr:cNvPr>
        <xdr:cNvSpPr/>
      </xdr:nvSpPr>
      <xdr:spPr>
        <a:xfrm>
          <a:off x="0" y="0"/>
          <a:ext cx="794385" cy="0"/>
        </a:xfrm>
        <a:custGeom>
          <a:avLst/>
          <a:gdLst/>
          <a:ahLst/>
          <a:cxnLst/>
          <a:rect l="0" t="0" r="0" b="0"/>
          <a:pathLst>
            <a:path w="794385">
              <a:moveTo>
                <a:pt x="0" y="0"/>
              </a:moveTo>
              <a:lnTo>
                <a:pt x="794100" y="0"/>
              </a:lnTo>
            </a:path>
          </a:pathLst>
        </a:custGeom>
        <a:ln w="9742">
          <a:solidFill>
            <a:srgbClr val="000000"/>
          </a:solidFill>
        </a:ln>
      </xdr:spPr>
    </xdr:sp>
    <xdr:clientData/>
  </xdr:oneCellAnchor>
  <xdr:oneCellAnchor>
    <xdr:from>
      <xdr:col>5</xdr:col>
      <xdr:colOff>0</xdr:colOff>
      <xdr:row>25</xdr:row>
      <xdr:rowOff>159538</xdr:rowOff>
    </xdr:from>
    <xdr:ext cx="794385" cy="0"/>
    <xdr:sp macro="" textlink="">
      <xdr:nvSpPr>
        <xdr:cNvPr id="49" name="Shape 49">
          <a:extLst>
            <a:ext uri="{FF2B5EF4-FFF2-40B4-BE49-F238E27FC236}">
              <a16:creationId xmlns:a16="http://schemas.microsoft.com/office/drawing/2014/main" id="{00000000-0008-0000-2400-000031000000}"/>
            </a:ext>
          </a:extLst>
        </xdr:cNvPr>
        <xdr:cNvSpPr/>
      </xdr:nvSpPr>
      <xdr:spPr>
        <a:xfrm>
          <a:off x="0" y="0"/>
          <a:ext cx="794385" cy="0"/>
        </a:xfrm>
        <a:custGeom>
          <a:avLst/>
          <a:gdLst/>
          <a:ahLst/>
          <a:cxnLst/>
          <a:rect l="0" t="0" r="0" b="0"/>
          <a:pathLst>
            <a:path w="794385">
              <a:moveTo>
                <a:pt x="0" y="0"/>
              </a:moveTo>
              <a:lnTo>
                <a:pt x="794100" y="0"/>
              </a:lnTo>
            </a:path>
          </a:pathLst>
        </a:custGeom>
        <a:ln w="9742">
          <a:solidFill>
            <a:srgbClr val="000000"/>
          </a:solidFill>
        </a:ln>
      </xdr:spPr>
    </xdr:sp>
    <xdr:clientData/>
  </xdr:oneCellAnchor>
  <xdr:oneCellAnchor>
    <xdr:from>
      <xdr:col>5</xdr:col>
      <xdr:colOff>0</xdr:colOff>
      <xdr:row>37</xdr:row>
      <xdr:rowOff>159538</xdr:rowOff>
    </xdr:from>
    <xdr:ext cx="794385" cy="0"/>
    <xdr:sp macro="" textlink="">
      <xdr:nvSpPr>
        <xdr:cNvPr id="50" name="Shape 50">
          <a:extLst>
            <a:ext uri="{FF2B5EF4-FFF2-40B4-BE49-F238E27FC236}">
              <a16:creationId xmlns:a16="http://schemas.microsoft.com/office/drawing/2014/main" id="{00000000-0008-0000-2400-000032000000}"/>
            </a:ext>
          </a:extLst>
        </xdr:cNvPr>
        <xdr:cNvSpPr/>
      </xdr:nvSpPr>
      <xdr:spPr>
        <a:xfrm>
          <a:off x="0" y="0"/>
          <a:ext cx="794385" cy="0"/>
        </a:xfrm>
        <a:custGeom>
          <a:avLst/>
          <a:gdLst/>
          <a:ahLst/>
          <a:cxnLst/>
          <a:rect l="0" t="0" r="0" b="0"/>
          <a:pathLst>
            <a:path w="794385">
              <a:moveTo>
                <a:pt x="0" y="0"/>
              </a:moveTo>
              <a:lnTo>
                <a:pt x="794100" y="0"/>
              </a:lnTo>
            </a:path>
          </a:pathLst>
        </a:custGeom>
        <a:ln w="9741">
          <a:solidFill>
            <a:srgbClr val="000000"/>
          </a:solidFill>
        </a:ln>
      </xdr:spPr>
    </xdr:sp>
    <xdr:clientData/>
  </xdr:oneCellAnchor>
</xdr:wsDr>
</file>

<file path=xl/drawings/drawing24.xml><?xml version="1.0" encoding="utf-8"?>
<xdr:wsDr xmlns:xdr="http://schemas.openxmlformats.org/drawingml/2006/spreadsheetDrawing" xmlns:a="http://schemas.openxmlformats.org/drawingml/2006/main">
  <xdr:oneCellAnchor>
    <xdr:from>
      <xdr:col>1</xdr:col>
      <xdr:colOff>0</xdr:colOff>
      <xdr:row>5</xdr:row>
      <xdr:rowOff>169869</xdr:rowOff>
    </xdr:from>
    <xdr:ext cx="955040" cy="0"/>
    <xdr:sp macro="" textlink="">
      <xdr:nvSpPr>
        <xdr:cNvPr id="51" name="Shape 51">
          <a:extLst>
            <a:ext uri="{FF2B5EF4-FFF2-40B4-BE49-F238E27FC236}">
              <a16:creationId xmlns:a16="http://schemas.microsoft.com/office/drawing/2014/main" id="{00000000-0008-0000-2500-000033000000}"/>
            </a:ext>
          </a:extLst>
        </xdr:cNvPr>
        <xdr:cNvSpPr/>
      </xdr:nvSpPr>
      <xdr:spPr>
        <a:xfrm>
          <a:off x="0" y="0"/>
          <a:ext cx="955040" cy="0"/>
        </a:xfrm>
        <a:custGeom>
          <a:avLst/>
          <a:gdLst/>
          <a:ahLst/>
          <a:cxnLst/>
          <a:rect l="0" t="0" r="0" b="0"/>
          <a:pathLst>
            <a:path w="955040">
              <a:moveTo>
                <a:pt x="0" y="0"/>
              </a:moveTo>
              <a:lnTo>
                <a:pt x="954740" y="0"/>
              </a:lnTo>
            </a:path>
          </a:pathLst>
        </a:custGeom>
        <a:ln w="10373">
          <a:solidFill>
            <a:srgbClr val="000000"/>
          </a:solidFill>
        </a:ln>
      </xdr:spPr>
    </xdr:sp>
    <xdr:clientData/>
  </xdr:oneCellAnchor>
  <xdr:oneCellAnchor>
    <xdr:from>
      <xdr:col>1</xdr:col>
      <xdr:colOff>0</xdr:colOff>
      <xdr:row>10</xdr:row>
      <xdr:rowOff>169869</xdr:rowOff>
    </xdr:from>
    <xdr:ext cx="955040" cy="0"/>
    <xdr:sp macro="" textlink="">
      <xdr:nvSpPr>
        <xdr:cNvPr id="52" name="Shape 52">
          <a:extLst>
            <a:ext uri="{FF2B5EF4-FFF2-40B4-BE49-F238E27FC236}">
              <a16:creationId xmlns:a16="http://schemas.microsoft.com/office/drawing/2014/main" id="{00000000-0008-0000-2500-000034000000}"/>
            </a:ext>
          </a:extLst>
        </xdr:cNvPr>
        <xdr:cNvSpPr/>
      </xdr:nvSpPr>
      <xdr:spPr>
        <a:xfrm>
          <a:off x="0" y="0"/>
          <a:ext cx="955040" cy="0"/>
        </a:xfrm>
        <a:custGeom>
          <a:avLst/>
          <a:gdLst/>
          <a:ahLst/>
          <a:cxnLst/>
          <a:rect l="0" t="0" r="0" b="0"/>
          <a:pathLst>
            <a:path w="955040">
              <a:moveTo>
                <a:pt x="0" y="0"/>
              </a:moveTo>
              <a:lnTo>
                <a:pt x="954740" y="0"/>
              </a:lnTo>
            </a:path>
          </a:pathLst>
        </a:custGeom>
        <a:ln w="10373">
          <a:solidFill>
            <a:srgbClr val="000000"/>
          </a:solidFill>
        </a:ln>
      </xdr:spPr>
    </xdr:sp>
    <xdr:clientData/>
  </xdr:oneCellAnchor>
  <xdr:oneCellAnchor>
    <xdr:from>
      <xdr:col>1</xdr:col>
      <xdr:colOff>0</xdr:colOff>
      <xdr:row>15</xdr:row>
      <xdr:rowOff>169869</xdr:rowOff>
    </xdr:from>
    <xdr:ext cx="955040" cy="0"/>
    <xdr:sp macro="" textlink="">
      <xdr:nvSpPr>
        <xdr:cNvPr id="53" name="Shape 53">
          <a:extLst>
            <a:ext uri="{FF2B5EF4-FFF2-40B4-BE49-F238E27FC236}">
              <a16:creationId xmlns:a16="http://schemas.microsoft.com/office/drawing/2014/main" id="{00000000-0008-0000-2500-000035000000}"/>
            </a:ext>
          </a:extLst>
        </xdr:cNvPr>
        <xdr:cNvSpPr/>
      </xdr:nvSpPr>
      <xdr:spPr>
        <a:xfrm>
          <a:off x="0" y="0"/>
          <a:ext cx="955040" cy="0"/>
        </a:xfrm>
        <a:custGeom>
          <a:avLst/>
          <a:gdLst/>
          <a:ahLst/>
          <a:cxnLst/>
          <a:rect l="0" t="0" r="0" b="0"/>
          <a:pathLst>
            <a:path w="955040">
              <a:moveTo>
                <a:pt x="0" y="0"/>
              </a:moveTo>
              <a:lnTo>
                <a:pt x="954740" y="0"/>
              </a:lnTo>
            </a:path>
          </a:pathLst>
        </a:custGeom>
        <a:ln w="10373">
          <a:solidFill>
            <a:srgbClr val="000000"/>
          </a:solidFill>
        </a:ln>
      </xdr:spPr>
    </xdr:sp>
    <xdr:clientData/>
  </xdr:oneCellAnchor>
  <xdr:oneCellAnchor>
    <xdr:from>
      <xdr:col>3</xdr:col>
      <xdr:colOff>0</xdr:colOff>
      <xdr:row>5</xdr:row>
      <xdr:rowOff>169869</xdr:rowOff>
    </xdr:from>
    <xdr:ext cx="955040" cy="0"/>
    <xdr:sp macro="" textlink="">
      <xdr:nvSpPr>
        <xdr:cNvPr id="54" name="Shape 54">
          <a:extLst>
            <a:ext uri="{FF2B5EF4-FFF2-40B4-BE49-F238E27FC236}">
              <a16:creationId xmlns:a16="http://schemas.microsoft.com/office/drawing/2014/main" id="{00000000-0008-0000-2500-000036000000}"/>
            </a:ext>
          </a:extLst>
        </xdr:cNvPr>
        <xdr:cNvSpPr/>
      </xdr:nvSpPr>
      <xdr:spPr>
        <a:xfrm>
          <a:off x="0" y="0"/>
          <a:ext cx="955040" cy="0"/>
        </a:xfrm>
        <a:custGeom>
          <a:avLst/>
          <a:gdLst/>
          <a:ahLst/>
          <a:cxnLst/>
          <a:rect l="0" t="0" r="0" b="0"/>
          <a:pathLst>
            <a:path w="955040">
              <a:moveTo>
                <a:pt x="0" y="0"/>
              </a:moveTo>
              <a:lnTo>
                <a:pt x="954739" y="0"/>
              </a:lnTo>
            </a:path>
          </a:pathLst>
        </a:custGeom>
        <a:ln w="10373">
          <a:solidFill>
            <a:srgbClr val="000000"/>
          </a:solidFill>
        </a:ln>
      </xdr:spPr>
    </xdr:sp>
    <xdr:clientData/>
  </xdr:oneCellAnchor>
  <xdr:oneCellAnchor>
    <xdr:from>
      <xdr:col>3</xdr:col>
      <xdr:colOff>0</xdr:colOff>
      <xdr:row>10</xdr:row>
      <xdr:rowOff>169869</xdr:rowOff>
    </xdr:from>
    <xdr:ext cx="955040" cy="0"/>
    <xdr:sp macro="" textlink="">
      <xdr:nvSpPr>
        <xdr:cNvPr id="55" name="Shape 55">
          <a:extLst>
            <a:ext uri="{FF2B5EF4-FFF2-40B4-BE49-F238E27FC236}">
              <a16:creationId xmlns:a16="http://schemas.microsoft.com/office/drawing/2014/main" id="{00000000-0008-0000-2500-000037000000}"/>
            </a:ext>
          </a:extLst>
        </xdr:cNvPr>
        <xdr:cNvSpPr/>
      </xdr:nvSpPr>
      <xdr:spPr>
        <a:xfrm>
          <a:off x="0" y="0"/>
          <a:ext cx="955040" cy="0"/>
        </a:xfrm>
        <a:custGeom>
          <a:avLst/>
          <a:gdLst/>
          <a:ahLst/>
          <a:cxnLst/>
          <a:rect l="0" t="0" r="0" b="0"/>
          <a:pathLst>
            <a:path w="955040">
              <a:moveTo>
                <a:pt x="0" y="0"/>
              </a:moveTo>
              <a:lnTo>
                <a:pt x="954739" y="0"/>
              </a:lnTo>
            </a:path>
          </a:pathLst>
        </a:custGeom>
        <a:ln w="10373">
          <a:solidFill>
            <a:srgbClr val="000000"/>
          </a:solidFill>
        </a:ln>
      </xdr:spPr>
    </xdr:sp>
    <xdr:clientData/>
  </xdr:oneCellAnchor>
  <xdr:oneCellAnchor>
    <xdr:from>
      <xdr:col>3</xdr:col>
      <xdr:colOff>0</xdr:colOff>
      <xdr:row>15</xdr:row>
      <xdr:rowOff>169869</xdr:rowOff>
    </xdr:from>
    <xdr:ext cx="955040" cy="0"/>
    <xdr:sp macro="" textlink="">
      <xdr:nvSpPr>
        <xdr:cNvPr id="56" name="Shape 56">
          <a:extLst>
            <a:ext uri="{FF2B5EF4-FFF2-40B4-BE49-F238E27FC236}">
              <a16:creationId xmlns:a16="http://schemas.microsoft.com/office/drawing/2014/main" id="{00000000-0008-0000-2500-000038000000}"/>
            </a:ext>
          </a:extLst>
        </xdr:cNvPr>
        <xdr:cNvSpPr/>
      </xdr:nvSpPr>
      <xdr:spPr>
        <a:xfrm>
          <a:off x="0" y="0"/>
          <a:ext cx="955040" cy="0"/>
        </a:xfrm>
        <a:custGeom>
          <a:avLst/>
          <a:gdLst/>
          <a:ahLst/>
          <a:cxnLst/>
          <a:rect l="0" t="0" r="0" b="0"/>
          <a:pathLst>
            <a:path w="955040">
              <a:moveTo>
                <a:pt x="0" y="0"/>
              </a:moveTo>
              <a:lnTo>
                <a:pt x="954739" y="0"/>
              </a:lnTo>
            </a:path>
          </a:pathLst>
        </a:custGeom>
        <a:ln w="10373">
          <a:solidFill>
            <a:srgbClr val="000000"/>
          </a:solidFill>
        </a:ln>
      </xdr:spPr>
    </xdr:sp>
    <xdr:clientData/>
  </xdr:oneCellAnchor>
</xdr:wsDr>
</file>

<file path=xl/drawings/drawing25.xml><?xml version="1.0" encoding="utf-8"?>
<xdr:wsDr xmlns:xdr="http://schemas.openxmlformats.org/drawingml/2006/spreadsheetDrawing" xmlns:a="http://schemas.openxmlformats.org/drawingml/2006/main">
  <xdr:oneCellAnchor>
    <xdr:from>
      <xdr:col>4</xdr:col>
      <xdr:colOff>0</xdr:colOff>
      <xdr:row>7</xdr:row>
      <xdr:rowOff>166979</xdr:rowOff>
    </xdr:from>
    <xdr:ext cx="1035685" cy="0"/>
    <xdr:sp macro="" textlink="">
      <xdr:nvSpPr>
        <xdr:cNvPr id="57" name="Shape 57">
          <a:extLst>
            <a:ext uri="{FF2B5EF4-FFF2-40B4-BE49-F238E27FC236}">
              <a16:creationId xmlns:a16="http://schemas.microsoft.com/office/drawing/2014/main" id="{00000000-0008-0000-2600-000039000000}"/>
            </a:ext>
          </a:extLst>
        </xdr:cNvPr>
        <xdr:cNvSpPr/>
      </xdr:nvSpPr>
      <xdr:spPr>
        <a:xfrm>
          <a:off x="0" y="0"/>
          <a:ext cx="1035685" cy="0"/>
        </a:xfrm>
        <a:custGeom>
          <a:avLst/>
          <a:gdLst/>
          <a:ahLst/>
          <a:cxnLst/>
          <a:rect l="0" t="0" r="0" b="0"/>
          <a:pathLst>
            <a:path w="1035685">
              <a:moveTo>
                <a:pt x="0" y="0"/>
              </a:moveTo>
              <a:lnTo>
                <a:pt x="1035216" y="0"/>
              </a:lnTo>
            </a:path>
          </a:pathLst>
        </a:custGeom>
        <a:ln w="10198">
          <a:solidFill>
            <a:srgbClr val="000000"/>
          </a:solidFill>
        </a:ln>
      </xdr:spPr>
    </xdr:sp>
    <xdr:clientData/>
  </xdr:oneCellAnchor>
  <xdr:oneCellAnchor>
    <xdr:from>
      <xdr:col>6</xdr:col>
      <xdr:colOff>0</xdr:colOff>
      <xdr:row>7</xdr:row>
      <xdr:rowOff>166978</xdr:rowOff>
    </xdr:from>
    <xdr:ext cx="1035685" cy="0"/>
    <xdr:sp macro="" textlink="">
      <xdr:nvSpPr>
        <xdr:cNvPr id="58" name="Shape 58">
          <a:extLst>
            <a:ext uri="{FF2B5EF4-FFF2-40B4-BE49-F238E27FC236}">
              <a16:creationId xmlns:a16="http://schemas.microsoft.com/office/drawing/2014/main" id="{00000000-0008-0000-2600-00003A000000}"/>
            </a:ext>
          </a:extLst>
        </xdr:cNvPr>
        <xdr:cNvSpPr/>
      </xdr:nvSpPr>
      <xdr:spPr>
        <a:xfrm>
          <a:off x="0" y="0"/>
          <a:ext cx="1035685" cy="0"/>
        </a:xfrm>
        <a:custGeom>
          <a:avLst/>
          <a:gdLst/>
          <a:ahLst/>
          <a:cxnLst/>
          <a:rect l="0" t="0" r="0" b="0"/>
          <a:pathLst>
            <a:path w="1035685">
              <a:moveTo>
                <a:pt x="0" y="0"/>
              </a:moveTo>
              <a:lnTo>
                <a:pt x="1035216" y="0"/>
              </a:lnTo>
            </a:path>
          </a:pathLst>
        </a:custGeom>
        <a:ln w="10197">
          <a:solidFill>
            <a:srgbClr val="000000"/>
          </a:solidFill>
        </a:ln>
      </xdr:spPr>
    </xdr:sp>
    <xdr:clientData/>
  </xdr:oneCellAnchor>
</xdr:wsDr>
</file>

<file path=xl/drawings/drawing26.xml><?xml version="1.0" encoding="utf-8"?>
<xdr:wsDr xmlns:xdr="http://schemas.openxmlformats.org/drawingml/2006/spreadsheetDrawing" xmlns:a="http://schemas.openxmlformats.org/drawingml/2006/main">
  <xdr:oneCellAnchor>
    <xdr:from>
      <xdr:col>2</xdr:col>
      <xdr:colOff>76496</xdr:colOff>
      <xdr:row>5</xdr:row>
      <xdr:rowOff>179679</xdr:rowOff>
    </xdr:from>
    <xdr:ext cx="773430" cy="11430"/>
    <xdr:grpSp>
      <xdr:nvGrpSpPr>
        <xdr:cNvPr id="59" name="Group 59">
          <a:extLst>
            <a:ext uri="{FF2B5EF4-FFF2-40B4-BE49-F238E27FC236}">
              <a16:creationId xmlns:a16="http://schemas.microsoft.com/office/drawing/2014/main" id="{00000000-0008-0000-2800-00003B000000}"/>
            </a:ext>
          </a:extLst>
        </xdr:cNvPr>
        <xdr:cNvGrpSpPr/>
      </xdr:nvGrpSpPr>
      <xdr:grpSpPr>
        <a:xfrm>
          <a:off x="0" y="0"/>
          <a:ext cx="773430" cy="11430"/>
          <a:chOff x="0" y="0"/>
          <a:chExt cx="773430" cy="11430"/>
        </a:xfrm>
      </xdr:grpSpPr>
      <xdr:sp macro="" textlink="">
        <xdr:nvSpPr>
          <xdr:cNvPr id="60" name="Shape 60">
            <a:extLst>
              <a:ext uri="{FF2B5EF4-FFF2-40B4-BE49-F238E27FC236}">
                <a16:creationId xmlns:a16="http://schemas.microsoft.com/office/drawing/2014/main" id="{00000000-0008-0000-2800-00003C000000}"/>
              </a:ext>
            </a:extLst>
          </xdr:cNvPr>
          <xdr:cNvSpPr/>
        </xdr:nvSpPr>
        <xdr:spPr>
          <a:xfrm>
            <a:off x="0" y="0"/>
            <a:ext cx="773430" cy="0"/>
          </a:xfrm>
          <a:custGeom>
            <a:avLst/>
            <a:gdLst/>
            <a:ahLst/>
            <a:cxnLst/>
            <a:rect l="0" t="0" r="0" b="0"/>
            <a:pathLst>
              <a:path w="773430">
                <a:moveTo>
                  <a:pt x="0" y="0"/>
                </a:moveTo>
                <a:lnTo>
                  <a:pt x="772892" y="0"/>
                </a:lnTo>
              </a:path>
            </a:pathLst>
          </a:custGeom>
          <a:ln w="3175">
            <a:solidFill>
              <a:srgbClr val="000000"/>
            </a:solidFill>
          </a:ln>
        </xdr:spPr>
      </xdr:sp>
      <xdr:sp macro="" textlink="">
        <xdr:nvSpPr>
          <xdr:cNvPr id="61" name="Shape 61">
            <a:extLst>
              <a:ext uri="{FF2B5EF4-FFF2-40B4-BE49-F238E27FC236}">
                <a16:creationId xmlns:a16="http://schemas.microsoft.com/office/drawing/2014/main" id="{00000000-0008-0000-2800-00003D000000}"/>
              </a:ext>
            </a:extLst>
          </xdr:cNvPr>
          <xdr:cNvSpPr/>
        </xdr:nvSpPr>
        <xdr:spPr>
          <a:xfrm>
            <a:off x="0" y="5582"/>
            <a:ext cx="773430" cy="0"/>
          </a:xfrm>
          <a:custGeom>
            <a:avLst/>
            <a:gdLst/>
            <a:ahLst/>
            <a:cxnLst/>
            <a:rect l="0" t="0" r="0" b="0"/>
            <a:pathLst>
              <a:path w="773430">
                <a:moveTo>
                  <a:pt x="0" y="0"/>
                </a:moveTo>
                <a:lnTo>
                  <a:pt x="772892" y="0"/>
                </a:lnTo>
              </a:path>
            </a:pathLst>
          </a:custGeom>
          <a:ln w="11165">
            <a:solidFill>
              <a:srgbClr val="000000"/>
            </a:solidFill>
          </a:ln>
        </xdr:spPr>
      </xdr:sp>
    </xdr:grpSp>
    <xdr:clientData/>
  </xdr:oneCellAnchor>
  <xdr:oneCellAnchor>
    <xdr:from>
      <xdr:col>2</xdr:col>
      <xdr:colOff>76497</xdr:colOff>
      <xdr:row>6</xdr:row>
      <xdr:rowOff>180046</xdr:rowOff>
    </xdr:from>
    <xdr:ext cx="773430" cy="11430"/>
    <xdr:grpSp>
      <xdr:nvGrpSpPr>
        <xdr:cNvPr id="62" name="Group 62">
          <a:extLst>
            <a:ext uri="{FF2B5EF4-FFF2-40B4-BE49-F238E27FC236}">
              <a16:creationId xmlns:a16="http://schemas.microsoft.com/office/drawing/2014/main" id="{00000000-0008-0000-2800-00003E000000}"/>
            </a:ext>
          </a:extLst>
        </xdr:cNvPr>
        <xdr:cNvGrpSpPr/>
      </xdr:nvGrpSpPr>
      <xdr:grpSpPr>
        <a:xfrm>
          <a:off x="0" y="0"/>
          <a:ext cx="773430" cy="11430"/>
          <a:chOff x="0" y="0"/>
          <a:chExt cx="773430" cy="11430"/>
        </a:xfrm>
      </xdr:grpSpPr>
      <xdr:sp macro="" textlink="">
        <xdr:nvSpPr>
          <xdr:cNvPr id="63" name="Shape 63">
            <a:extLst>
              <a:ext uri="{FF2B5EF4-FFF2-40B4-BE49-F238E27FC236}">
                <a16:creationId xmlns:a16="http://schemas.microsoft.com/office/drawing/2014/main" id="{00000000-0008-0000-2800-00003F000000}"/>
              </a:ext>
            </a:extLst>
          </xdr:cNvPr>
          <xdr:cNvSpPr/>
        </xdr:nvSpPr>
        <xdr:spPr>
          <a:xfrm>
            <a:off x="0" y="0"/>
            <a:ext cx="773430" cy="0"/>
          </a:xfrm>
          <a:custGeom>
            <a:avLst/>
            <a:gdLst/>
            <a:ahLst/>
            <a:cxnLst/>
            <a:rect l="0" t="0" r="0" b="0"/>
            <a:pathLst>
              <a:path w="773430">
                <a:moveTo>
                  <a:pt x="0" y="0"/>
                </a:moveTo>
                <a:lnTo>
                  <a:pt x="772892" y="0"/>
                </a:lnTo>
              </a:path>
            </a:pathLst>
          </a:custGeom>
          <a:ln w="3175">
            <a:solidFill>
              <a:srgbClr val="000000"/>
            </a:solidFill>
          </a:ln>
        </xdr:spPr>
      </xdr:sp>
      <xdr:sp macro="" textlink="">
        <xdr:nvSpPr>
          <xdr:cNvPr id="64" name="Shape 64">
            <a:extLst>
              <a:ext uri="{FF2B5EF4-FFF2-40B4-BE49-F238E27FC236}">
                <a16:creationId xmlns:a16="http://schemas.microsoft.com/office/drawing/2014/main" id="{00000000-0008-0000-2800-000040000000}"/>
              </a:ext>
            </a:extLst>
          </xdr:cNvPr>
          <xdr:cNvSpPr/>
        </xdr:nvSpPr>
        <xdr:spPr>
          <a:xfrm>
            <a:off x="0" y="5582"/>
            <a:ext cx="773430" cy="0"/>
          </a:xfrm>
          <a:custGeom>
            <a:avLst/>
            <a:gdLst/>
            <a:ahLst/>
            <a:cxnLst/>
            <a:rect l="0" t="0" r="0" b="0"/>
            <a:pathLst>
              <a:path w="773430">
                <a:moveTo>
                  <a:pt x="0" y="0"/>
                </a:moveTo>
                <a:lnTo>
                  <a:pt x="772892" y="0"/>
                </a:lnTo>
              </a:path>
            </a:pathLst>
          </a:custGeom>
          <a:ln w="11165">
            <a:solidFill>
              <a:srgbClr val="000000"/>
            </a:solidFill>
          </a:ln>
        </xdr:spPr>
      </xdr:sp>
    </xdr:grpSp>
    <xdr:clientData/>
  </xdr:oneCellAnchor>
  <xdr:oneCellAnchor>
    <xdr:from>
      <xdr:col>2</xdr:col>
      <xdr:colOff>76497</xdr:colOff>
      <xdr:row>14</xdr:row>
      <xdr:rowOff>179317</xdr:rowOff>
    </xdr:from>
    <xdr:ext cx="773430" cy="11430"/>
    <xdr:grpSp>
      <xdr:nvGrpSpPr>
        <xdr:cNvPr id="65" name="Group 65">
          <a:extLst>
            <a:ext uri="{FF2B5EF4-FFF2-40B4-BE49-F238E27FC236}">
              <a16:creationId xmlns:a16="http://schemas.microsoft.com/office/drawing/2014/main" id="{00000000-0008-0000-2800-000041000000}"/>
            </a:ext>
          </a:extLst>
        </xdr:cNvPr>
        <xdr:cNvGrpSpPr/>
      </xdr:nvGrpSpPr>
      <xdr:grpSpPr>
        <a:xfrm>
          <a:off x="0" y="0"/>
          <a:ext cx="773430" cy="11430"/>
          <a:chOff x="0" y="0"/>
          <a:chExt cx="773430" cy="11430"/>
        </a:xfrm>
      </xdr:grpSpPr>
      <xdr:sp macro="" textlink="">
        <xdr:nvSpPr>
          <xdr:cNvPr id="66" name="Shape 66">
            <a:extLst>
              <a:ext uri="{FF2B5EF4-FFF2-40B4-BE49-F238E27FC236}">
                <a16:creationId xmlns:a16="http://schemas.microsoft.com/office/drawing/2014/main" id="{00000000-0008-0000-2800-000042000000}"/>
              </a:ext>
            </a:extLst>
          </xdr:cNvPr>
          <xdr:cNvSpPr/>
        </xdr:nvSpPr>
        <xdr:spPr>
          <a:xfrm>
            <a:off x="0" y="0"/>
            <a:ext cx="773430" cy="0"/>
          </a:xfrm>
          <a:custGeom>
            <a:avLst/>
            <a:gdLst/>
            <a:ahLst/>
            <a:cxnLst/>
            <a:rect l="0" t="0" r="0" b="0"/>
            <a:pathLst>
              <a:path w="773430">
                <a:moveTo>
                  <a:pt x="0" y="0"/>
                </a:moveTo>
                <a:lnTo>
                  <a:pt x="772892" y="0"/>
                </a:lnTo>
              </a:path>
            </a:pathLst>
          </a:custGeom>
          <a:ln w="3175">
            <a:solidFill>
              <a:srgbClr val="000000"/>
            </a:solidFill>
          </a:ln>
        </xdr:spPr>
      </xdr:sp>
      <xdr:sp macro="" textlink="">
        <xdr:nvSpPr>
          <xdr:cNvPr id="67" name="Shape 67">
            <a:extLst>
              <a:ext uri="{FF2B5EF4-FFF2-40B4-BE49-F238E27FC236}">
                <a16:creationId xmlns:a16="http://schemas.microsoft.com/office/drawing/2014/main" id="{00000000-0008-0000-2800-000043000000}"/>
              </a:ext>
            </a:extLst>
          </xdr:cNvPr>
          <xdr:cNvSpPr/>
        </xdr:nvSpPr>
        <xdr:spPr>
          <a:xfrm>
            <a:off x="0" y="5583"/>
            <a:ext cx="773430" cy="0"/>
          </a:xfrm>
          <a:custGeom>
            <a:avLst/>
            <a:gdLst/>
            <a:ahLst/>
            <a:cxnLst/>
            <a:rect l="0" t="0" r="0" b="0"/>
            <a:pathLst>
              <a:path w="773430">
                <a:moveTo>
                  <a:pt x="0" y="0"/>
                </a:moveTo>
                <a:lnTo>
                  <a:pt x="772891" y="0"/>
                </a:lnTo>
              </a:path>
            </a:pathLst>
          </a:custGeom>
          <a:ln w="11165">
            <a:solidFill>
              <a:srgbClr val="000000"/>
            </a:solidFill>
          </a:ln>
        </xdr:spPr>
      </xdr:sp>
    </xdr:grpSp>
    <xdr:clientData/>
  </xdr:oneCellAnchor>
  <xdr:oneCellAnchor>
    <xdr:from>
      <xdr:col>2</xdr:col>
      <xdr:colOff>76498</xdr:colOff>
      <xdr:row>15</xdr:row>
      <xdr:rowOff>180047</xdr:rowOff>
    </xdr:from>
    <xdr:ext cx="773430" cy="11430"/>
    <xdr:grpSp>
      <xdr:nvGrpSpPr>
        <xdr:cNvPr id="68" name="Group 68">
          <a:extLst>
            <a:ext uri="{FF2B5EF4-FFF2-40B4-BE49-F238E27FC236}">
              <a16:creationId xmlns:a16="http://schemas.microsoft.com/office/drawing/2014/main" id="{00000000-0008-0000-2800-000044000000}"/>
            </a:ext>
          </a:extLst>
        </xdr:cNvPr>
        <xdr:cNvGrpSpPr/>
      </xdr:nvGrpSpPr>
      <xdr:grpSpPr>
        <a:xfrm>
          <a:off x="0" y="0"/>
          <a:ext cx="773430" cy="11430"/>
          <a:chOff x="0" y="0"/>
          <a:chExt cx="773430" cy="11430"/>
        </a:xfrm>
      </xdr:grpSpPr>
      <xdr:sp macro="" textlink="">
        <xdr:nvSpPr>
          <xdr:cNvPr id="69" name="Shape 69">
            <a:extLst>
              <a:ext uri="{FF2B5EF4-FFF2-40B4-BE49-F238E27FC236}">
                <a16:creationId xmlns:a16="http://schemas.microsoft.com/office/drawing/2014/main" id="{00000000-0008-0000-2800-000045000000}"/>
              </a:ext>
            </a:extLst>
          </xdr:cNvPr>
          <xdr:cNvSpPr/>
        </xdr:nvSpPr>
        <xdr:spPr>
          <a:xfrm>
            <a:off x="0" y="0"/>
            <a:ext cx="773430" cy="0"/>
          </a:xfrm>
          <a:custGeom>
            <a:avLst/>
            <a:gdLst/>
            <a:ahLst/>
            <a:cxnLst/>
            <a:rect l="0" t="0" r="0" b="0"/>
            <a:pathLst>
              <a:path w="773430">
                <a:moveTo>
                  <a:pt x="0" y="0"/>
                </a:moveTo>
                <a:lnTo>
                  <a:pt x="772892" y="0"/>
                </a:lnTo>
              </a:path>
            </a:pathLst>
          </a:custGeom>
          <a:ln w="3175">
            <a:solidFill>
              <a:srgbClr val="000000"/>
            </a:solidFill>
          </a:ln>
        </xdr:spPr>
      </xdr:sp>
      <xdr:sp macro="" textlink="">
        <xdr:nvSpPr>
          <xdr:cNvPr id="70" name="Shape 70">
            <a:extLst>
              <a:ext uri="{FF2B5EF4-FFF2-40B4-BE49-F238E27FC236}">
                <a16:creationId xmlns:a16="http://schemas.microsoft.com/office/drawing/2014/main" id="{00000000-0008-0000-2800-000046000000}"/>
              </a:ext>
            </a:extLst>
          </xdr:cNvPr>
          <xdr:cNvSpPr/>
        </xdr:nvSpPr>
        <xdr:spPr>
          <a:xfrm>
            <a:off x="0" y="5583"/>
            <a:ext cx="773430" cy="0"/>
          </a:xfrm>
          <a:custGeom>
            <a:avLst/>
            <a:gdLst/>
            <a:ahLst/>
            <a:cxnLst/>
            <a:rect l="0" t="0" r="0" b="0"/>
            <a:pathLst>
              <a:path w="773430">
                <a:moveTo>
                  <a:pt x="0" y="0"/>
                </a:moveTo>
                <a:lnTo>
                  <a:pt x="772891" y="0"/>
                </a:lnTo>
              </a:path>
            </a:pathLst>
          </a:custGeom>
          <a:ln w="11165">
            <a:solidFill>
              <a:srgbClr val="000000"/>
            </a:solidFill>
          </a:ln>
        </xdr:spPr>
      </xdr:sp>
    </xdr:grpSp>
    <xdr:clientData/>
  </xdr:oneCellAnchor>
</xdr:wsDr>
</file>

<file path=xl/drawings/drawing27.xml><?xml version="1.0" encoding="utf-8"?>
<xdr:wsDr xmlns:xdr="http://schemas.openxmlformats.org/drawingml/2006/spreadsheetDrawing" xmlns:a="http://schemas.openxmlformats.org/drawingml/2006/main">
  <xdr:oneCellAnchor>
    <xdr:from>
      <xdr:col>1</xdr:col>
      <xdr:colOff>0</xdr:colOff>
      <xdr:row>7</xdr:row>
      <xdr:rowOff>192451</xdr:rowOff>
    </xdr:from>
    <xdr:ext cx="791845" cy="0"/>
    <xdr:sp macro="" textlink="">
      <xdr:nvSpPr>
        <xdr:cNvPr id="71" name="Shape 71">
          <a:extLst>
            <a:ext uri="{FF2B5EF4-FFF2-40B4-BE49-F238E27FC236}">
              <a16:creationId xmlns:a16="http://schemas.microsoft.com/office/drawing/2014/main" id="{00000000-0008-0000-2A00-000047000000}"/>
            </a:ext>
          </a:extLst>
        </xdr:cNvPr>
        <xdr:cNvSpPr/>
      </xdr:nvSpPr>
      <xdr:spPr>
        <a:xfrm>
          <a:off x="0" y="0"/>
          <a:ext cx="791845" cy="0"/>
        </a:xfrm>
        <a:custGeom>
          <a:avLst/>
          <a:gdLst/>
          <a:ahLst/>
          <a:cxnLst/>
          <a:rect l="0" t="0" r="0" b="0"/>
          <a:pathLst>
            <a:path w="791845">
              <a:moveTo>
                <a:pt x="0" y="0"/>
              </a:moveTo>
              <a:lnTo>
                <a:pt x="791512" y="0"/>
              </a:lnTo>
            </a:path>
          </a:pathLst>
        </a:custGeom>
        <a:ln w="11752">
          <a:solidFill>
            <a:srgbClr val="000000"/>
          </a:solidFill>
        </a:ln>
      </xdr:spPr>
    </xdr:sp>
    <xdr:clientData/>
  </xdr:oneCellAnchor>
</xdr:wsDr>
</file>

<file path=xl/drawings/drawing28.xml><?xml version="1.0" encoding="utf-8"?>
<xdr:wsDr xmlns:xdr="http://schemas.openxmlformats.org/drawingml/2006/spreadsheetDrawing" xmlns:a="http://schemas.openxmlformats.org/drawingml/2006/main">
  <xdr:oneCellAnchor>
    <xdr:from>
      <xdr:col>1</xdr:col>
      <xdr:colOff>0</xdr:colOff>
      <xdr:row>7</xdr:row>
      <xdr:rowOff>195504</xdr:rowOff>
    </xdr:from>
    <xdr:ext cx="1061085" cy="0"/>
    <xdr:sp macro="" textlink="">
      <xdr:nvSpPr>
        <xdr:cNvPr id="72" name="Shape 72">
          <a:extLst>
            <a:ext uri="{FF2B5EF4-FFF2-40B4-BE49-F238E27FC236}">
              <a16:creationId xmlns:a16="http://schemas.microsoft.com/office/drawing/2014/main" id="{00000000-0008-0000-2C00-000048000000}"/>
            </a:ext>
          </a:extLst>
        </xdr:cNvPr>
        <xdr:cNvSpPr/>
      </xdr:nvSpPr>
      <xdr:spPr>
        <a:xfrm>
          <a:off x="0" y="0"/>
          <a:ext cx="1061085" cy="0"/>
        </a:xfrm>
        <a:custGeom>
          <a:avLst/>
          <a:gdLst/>
          <a:ahLst/>
          <a:cxnLst/>
          <a:rect l="0" t="0" r="0" b="0"/>
          <a:pathLst>
            <a:path w="1061085">
              <a:moveTo>
                <a:pt x="0" y="0"/>
              </a:moveTo>
              <a:lnTo>
                <a:pt x="1060789" y="0"/>
              </a:lnTo>
            </a:path>
          </a:pathLst>
        </a:custGeom>
        <a:ln w="11940">
          <a:solidFill>
            <a:srgbClr val="000000"/>
          </a:solidFill>
        </a:ln>
      </xdr:spPr>
    </xdr:sp>
    <xdr:clientData/>
  </xdr:oneCellAnchor>
</xdr:wsDr>
</file>

<file path=xl/drawings/drawing29.xml><?xml version="1.0" encoding="utf-8"?>
<xdr:wsDr xmlns:xdr="http://schemas.openxmlformats.org/drawingml/2006/spreadsheetDrawing" xmlns:a="http://schemas.openxmlformats.org/drawingml/2006/main">
  <xdr:oneCellAnchor>
    <xdr:from>
      <xdr:col>1</xdr:col>
      <xdr:colOff>0</xdr:colOff>
      <xdr:row>36</xdr:row>
      <xdr:rowOff>166298</xdr:rowOff>
    </xdr:from>
    <xdr:ext cx="882650" cy="0"/>
    <xdr:sp macro="" textlink="">
      <xdr:nvSpPr>
        <xdr:cNvPr id="73" name="Shape 73">
          <a:extLst>
            <a:ext uri="{FF2B5EF4-FFF2-40B4-BE49-F238E27FC236}">
              <a16:creationId xmlns:a16="http://schemas.microsoft.com/office/drawing/2014/main" id="{00000000-0008-0000-3200-000049000000}"/>
            </a:ext>
          </a:extLst>
        </xdr:cNvPr>
        <xdr:cNvSpPr/>
      </xdr:nvSpPr>
      <xdr:spPr>
        <a:xfrm>
          <a:off x="0" y="0"/>
          <a:ext cx="882650" cy="0"/>
        </a:xfrm>
        <a:custGeom>
          <a:avLst/>
          <a:gdLst/>
          <a:ahLst/>
          <a:cxnLst/>
          <a:rect l="0" t="0" r="0" b="0"/>
          <a:pathLst>
            <a:path w="882650">
              <a:moveTo>
                <a:pt x="0" y="0"/>
              </a:moveTo>
              <a:lnTo>
                <a:pt x="882114" y="0"/>
              </a:lnTo>
            </a:path>
          </a:pathLst>
        </a:custGeom>
        <a:ln w="10155">
          <a:solidFill>
            <a:srgbClr val="00000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12</xdr:row>
      <xdr:rowOff>190414</xdr:rowOff>
    </xdr:from>
    <xdr:ext cx="784860" cy="0"/>
    <xdr:sp macro="" textlink="">
      <xdr:nvSpPr>
        <xdr:cNvPr id="10" name="Shape 10">
          <a:extLst>
            <a:ext uri="{FF2B5EF4-FFF2-40B4-BE49-F238E27FC236}">
              <a16:creationId xmlns:a16="http://schemas.microsoft.com/office/drawing/2014/main" id="{00000000-0008-0000-0200-00000A000000}"/>
            </a:ext>
          </a:extLst>
        </xdr:cNvPr>
        <xdr:cNvSpPr/>
      </xdr:nvSpPr>
      <xdr:spPr>
        <a:xfrm>
          <a:off x="0" y="0"/>
          <a:ext cx="784860" cy="0"/>
        </a:xfrm>
        <a:custGeom>
          <a:avLst/>
          <a:gdLst/>
          <a:ahLst/>
          <a:cxnLst/>
          <a:rect l="0" t="0" r="0" b="0"/>
          <a:pathLst>
            <a:path w="784860">
              <a:moveTo>
                <a:pt x="0" y="0"/>
              </a:moveTo>
              <a:lnTo>
                <a:pt x="784404" y="0"/>
              </a:lnTo>
            </a:path>
          </a:pathLst>
        </a:custGeom>
        <a:ln w="11628">
          <a:solidFill>
            <a:srgbClr val="000000"/>
          </a:solidFill>
        </a:ln>
      </xdr:spPr>
    </xdr:sp>
    <xdr:clientData/>
  </xdr:oneCellAnchor>
</xdr:wsDr>
</file>

<file path=xl/drawings/drawing30.xml><?xml version="1.0" encoding="utf-8"?>
<xdr:wsDr xmlns:xdr="http://schemas.openxmlformats.org/drawingml/2006/spreadsheetDrawing" xmlns:a="http://schemas.openxmlformats.org/drawingml/2006/main">
  <xdr:oneCellAnchor>
    <xdr:from>
      <xdr:col>1</xdr:col>
      <xdr:colOff>0</xdr:colOff>
      <xdr:row>6</xdr:row>
      <xdr:rowOff>174714</xdr:rowOff>
    </xdr:from>
    <xdr:ext cx="1778635" cy="0"/>
    <xdr:sp macro="" textlink="">
      <xdr:nvSpPr>
        <xdr:cNvPr id="74" name="Shape 74">
          <a:extLst>
            <a:ext uri="{FF2B5EF4-FFF2-40B4-BE49-F238E27FC236}">
              <a16:creationId xmlns:a16="http://schemas.microsoft.com/office/drawing/2014/main" id="{00000000-0008-0000-3300-00004A000000}"/>
            </a:ext>
          </a:extLst>
        </xdr:cNvPr>
        <xdr:cNvSpPr/>
      </xdr:nvSpPr>
      <xdr:spPr>
        <a:xfrm>
          <a:off x="0" y="0"/>
          <a:ext cx="1778635" cy="0"/>
        </a:xfrm>
        <a:custGeom>
          <a:avLst/>
          <a:gdLst/>
          <a:ahLst/>
          <a:cxnLst/>
          <a:rect l="0" t="0" r="0" b="0"/>
          <a:pathLst>
            <a:path w="1778635">
              <a:moveTo>
                <a:pt x="0" y="0"/>
              </a:moveTo>
              <a:lnTo>
                <a:pt x="1778493" y="0"/>
              </a:lnTo>
            </a:path>
          </a:pathLst>
        </a:custGeom>
        <a:ln w="10669">
          <a:solidFill>
            <a:srgbClr val="000000"/>
          </a:solidFill>
        </a:ln>
      </xdr:spPr>
    </xdr:sp>
    <xdr:clientData/>
  </xdr:oneCellAnchor>
</xdr:wsDr>
</file>

<file path=xl/drawings/drawing31.xml><?xml version="1.0" encoding="utf-8"?>
<xdr:wsDr xmlns:xdr="http://schemas.openxmlformats.org/drawingml/2006/spreadsheetDrawing" xmlns:a="http://schemas.openxmlformats.org/drawingml/2006/main">
  <xdr:oneCellAnchor>
    <xdr:from>
      <xdr:col>1</xdr:col>
      <xdr:colOff>0</xdr:colOff>
      <xdr:row>7</xdr:row>
      <xdr:rowOff>168031</xdr:rowOff>
    </xdr:from>
    <xdr:ext cx="3241675" cy="0"/>
    <xdr:sp macro="" textlink="">
      <xdr:nvSpPr>
        <xdr:cNvPr id="75" name="Shape 75">
          <a:extLst>
            <a:ext uri="{FF2B5EF4-FFF2-40B4-BE49-F238E27FC236}">
              <a16:creationId xmlns:a16="http://schemas.microsoft.com/office/drawing/2014/main" id="{00000000-0008-0000-3700-00004B000000}"/>
            </a:ext>
          </a:extLst>
        </xdr:cNvPr>
        <xdr:cNvSpPr/>
      </xdr:nvSpPr>
      <xdr:spPr>
        <a:xfrm>
          <a:off x="0" y="0"/>
          <a:ext cx="3241675" cy="0"/>
        </a:xfrm>
        <a:custGeom>
          <a:avLst/>
          <a:gdLst/>
          <a:ahLst/>
          <a:cxnLst/>
          <a:rect l="0" t="0" r="0" b="0"/>
          <a:pathLst>
            <a:path w="3241675">
              <a:moveTo>
                <a:pt x="0" y="0"/>
              </a:moveTo>
              <a:lnTo>
                <a:pt x="3241232" y="0"/>
              </a:lnTo>
            </a:path>
          </a:pathLst>
        </a:custGeom>
        <a:ln w="10261">
          <a:solidFill>
            <a:srgbClr val="000000"/>
          </a:solidFill>
        </a:ln>
      </xdr:spPr>
    </xdr:sp>
    <xdr:clientData/>
  </xdr:oneCellAnchor>
</xdr:wsDr>
</file>

<file path=xl/drawings/drawing32.xml><?xml version="1.0" encoding="utf-8"?>
<xdr:wsDr xmlns:xdr="http://schemas.openxmlformats.org/drawingml/2006/spreadsheetDrawing" xmlns:a="http://schemas.openxmlformats.org/drawingml/2006/main">
  <xdr:oneCellAnchor>
    <xdr:from>
      <xdr:col>1</xdr:col>
      <xdr:colOff>0</xdr:colOff>
      <xdr:row>16</xdr:row>
      <xdr:rowOff>155171</xdr:rowOff>
    </xdr:from>
    <xdr:ext cx="4210685" cy="0"/>
    <xdr:sp macro="" textlink="">
      <xdr:nvSpPr>
        <xdr:cNvPr id="76" name="Shape 76">
          <a:extLst>
            <a:ext uri="{FF2B5EF4-FFF2-40B4-BE49-F238E27FC236}">
              <a16:creationId xmlns:a16="http://schemas.microsoft.com/office/drawing/2014/main" id="{00000000-0008-0000-3800-00004C000000}"/>
            </a:ext>
          </a:extLst>
        </xdr:cNvPr>
        <xdr:cNvSpPr/>
      </xdr:nvSpPr>
      <xdr:spPr>
        <a:xfrm>
          <a:off x="0" y="0"/>
          <a:ext cx="4210685" cy="0"/>
        </a:xfrm>
        <a:custGeom>
          <a:avLst/>
          <a:gdLst/>
          <a:ahLst/>
          <a:cxnLst/>
          <a:rect l="0" t="0" r="0" b="0"/>
          <a:pathLst>
            <a:path w="4210685">
              <a:moveTo>
                <a:pt x="0" y="0"/>
              </a:moveTo>
              <a:lnTo>
                <a:pt x="4210181" y="0"/>
              </a:lnTo>
            </a:path>
          </a:pathLst>
        </a:custGeom>
        <a:ln w="9474">
          <a:solidFill>
            <a:srgbClr val="000000"/>
          </a:solidFill>
        </a:ln>
      </xdr:spPr>
    </xdr:sp>
    <xdr:clientData/>
  </xdr:oneCellAnchor>
</xdr:wsDr>
</file>

<file path=xl/drawings/drawing33.xml><?xml version="1.0" encoding="utf-8"?>
<xdr:wsDr xmlns:xdr="http://schemas.openxmlformats.org/drawingml/2006/spreadsheetDrawing" xmlns:a="http://schemas.openxmlformats.org/drawingml/2006/main">
  <xdr:oneCellAnchor>
    <xdr:from>
      <xdr:col>1</xdr:col>
      <xdr:colOff>0</xdr:colOff>
      <xdr:row>0</xdr:row>
      <xdr:rowOff>175092</xdr:rowOff>
    </xdr:from>
    <xdr:ext cx="1183640" cy="0"/>
    <xdr:sp macro="" textlink="">
      <xdr:nvSpPr>
        <xdr:cNvPr id="77" name="Shape 77">
          <a:extLst>
            <a:ext uri="{FF2B5EF4-FFF2-40B4-BE49-F238E27FC236}">
              <a16:creationId xmlns:a16="http://schemas.microsoft.com/office/drawing/2014/main" id="{00000000-0008-0000-3900-00004D000000}"/>
            </a:ext>
          </a:extLst>
        </xdr:cNvPr>
        <xdr:cNvSpPr/>
      </xdr:nvSpPr>
      <xdr:spPr>
        <a:xfrm>
          <a:off x="0" y="0"/>
          <a:ext cx="1183640" cy="0"/>
        </a:xfrm>
        <a:custGeom>
          <a:avLst/>
          <a:gdLst/>
          <a:ahLst/>
          <a:cxnLst/>
          <a:rect l="0" t="0" r="0" b="0"/>
          <a:pathLst>
            <a:path w="1183640">
              <a:moveTo>
                <a:pt x="0" y="0"/>
              </a:moveTo>
              <a:lnTo>
                <a:pt x="1183597" y="0"/>
              </a:lnTo>
            </a:path>
          </a:pathLst>
        </a:custGeom>
        <a:ln w="11381">
          <a:solidFill>
            <a:srgbClr val="000000"/>
          </a:solidFill>
        </a:ln>
      </xdr:spPr>
    </xdr:sp>
    <xdr:clientData/>
  </xdr:oneCellAnchor>
  <xdr:oneCellAnchor>
    <xdr:from>
      <xdr:col>1</xdr:col>
      <xdr:colOff>0</xdr:colOff>
      <xdr:row>3</xdr:row>
      <xdr:rowOff>375587</xdr:rowOff>
    </xdr:from>
    <xdr:ext cx="1183640" cy="0"/>
    <xdr:sp macro="" textlink="">
      <xdr:nvSpPr>
        <xdr:cNvPr id="78" name="Shape 78">
          <a:extLst>
            <a:ext uri="{FF2B5EF4-FFF2-40B4-BE49-F238E27FC236}">
              <a16:creationId xmlns:a16="http://schemas.microsoft.com/office/drawing/2014/main" id="{00000000-0008-0000-3900-00004E000000}"/>
            </a:ext>
          </a:extLst>
        </xdr:cNvPr>
        <xdr:cNvSpPr/>
      </xdr:nvSpPr>
      <xdr:spPr>
        <a:xfrm>
          <a:off x="0" y="0"/>
          <a:ext cx="1183640" cy="0"/>
        </a:xfrm>
        <a:custGeom>
          <a:avLst/>
          <a:gdLst/>
          <a:ahLst/>
          <a:cxnLst/>
          <a:rect l="0" t="0" r="0" b="0"/>
          <a:pathLst>
            <a:path w="1183640">
              <a:moveTo>
                <a:pt x="0" y="0"/>
              </a:moveTo>
              <a:lnTo>
                <a:pt x="1183597" y="0"/>
              </a:lnTo>
            </a:path>
          </a:pathLst>
        </a:custGeom>
        <a:ln w="11381">
          <a:solidFill>
            <a:srgbClr val="000000"/>
          </a:solidFill>
        </a:ln>
      </xdr:spPr>
    </xdr:sp>
    <xdr:clientData/>
  </xdr:oneCellAnchor>
</xdr:wsDr>
</file>

<file path=xl/drawings/drawing34.xml><?xml version="1.0" encoding="utf-8"?>
<xdr:wsDr xmlns:xdr="http://schemas.openxmlformats.org/drawingml/2006/spreadsheetDrawing" xmlns:a="http://schemas.openxmlformats.org/drawingml/2006/main">
  <xdr:oneCellAnchor>
    <xdr:from>
      <xdr:col>1</xdr:col>
      <xdr:colOff>0</xdr:colOff>
      <xdr:row>14</xdr:row>
      <xdr:rowOff>176081</xdr:rowOff>
    </xdr:from>
    <xdr:ext cx="856615" cy="0"/>
    <xdr:sp macro="" textlink="">
      <xdr:nvSpPr>
        <xdr:cNvPr id="79" name="Shape 79">
          <a:extLst>
            <a:ext uri="{FF2B5EF4-FFF2-40B4-BE49-F238E27FC236}">
              <a16:creationId xmlns:a16="http://schemas.microsoft.com/office/drawing/2014/main" id="{00000000-0008-0000-3C00-00004F000000}"/>
            </a:ext>
          </a:extLst>
        </xdr:cNvPr>
        <xdr:cNvSpPr/>
      </xdr:nvSpPr>
      <xdr:spPr>
        <a:xfrm>
          <a:off x="0" y="0"/>
          <a:ext cx="856615" cy="0"/>
        </a:xfrm>
        <a:custGeom>
          <a:avLst/>
          <a:gdLst/>
          <a:ahLst/>
          <a:cxnLst/>
          <a:rect l="0" t="0" r="0" b="0"/>
          <a:pathLst>
            <a:path w="856615">
              <a:moveTo>
                <a:pt x="0" y="0"/>
              </a:moveTo>
              <a:lnTo>
                <a:pt x="856337" y="0"/>
              </a:lnTo>
            </a:path>
          </a:pathLst>
        </a:custGeom>
        <a:ln w="10753">
          <a:solidFill>
            <a:srgbClr val="000000"/>
          </a:solidFill>
        </a:ln>
      </xdr:spPr>
    </xdr:sp>
    <xdr:clientData/>
  </xdr:oneCellAnchor>
  <xdr:oneCellAnchor>
    <xdr:from>
      <xdr:col>2</xdr:col>
      <xdr:colOff>60595</xdr:colOff>
      <xdr:row>14</xdr:row>
      <xdr:rowOff>176080</xdr:rowOff>
    </xdr:from>
    <xdr:ext cx="856615" cy="0"/>
    <xdr:sp macro="" textlink="">
      <xdr:nvSpPr>
        <xdr:cNvPr id="80" name="Shape 80">
          <a:extLst>
            <a:ext uri="{FF2B5EF4-FFF2-40B4-BE49-F238E27FC236}">
              <a16:creationId xmlns:a16="http://schemas.microsoft.com/office/drawing/2014/main" id="{00000000-0008-0000-3C00-000050000000}"/>
            </a:ext>
          </a:extLst>
        </xdr:cNvPr>
        <xdr:cNvSpPr/>
      </xdr:nvSpPr>
      <xdr:spPr>
        <a:xfrm>
          <a:off x="0" y="0"/>
          <a:ext cx="856615" cy="0"/>
        </a:xfrm>
        <a:custGeom>
          <a:avLst/>
          <a:gdLst/>
          <a:ahLst/>
          <a:cxnLst/>
          <a:rect l="0" t="0" r="0" b="0"/>
          <a:pathLst>
            <a:path w="856615">
              <a:moveTo>
                <a:pt x="0" y="0"/>
              </a:moveTo>
              <a:lnTo>
                <a:pt x="856336" y="0"/>
              </a:lnTo>
            </a:path>
          </a:pathLst>
        </a:custGeom>
        <a:ln w="10753">
          <a:solidFill>
            <a:srgbClr val="000000"/>
          </a:solidFill>
        </a:ln>
      </xdr:spPr>
    </xdr:sp>
    <xdr:clientData/>
  </xdr:oneCellAnchor>
  <xdr:oneCellAnchor>
    <xdr:from>
      <xdr:col>3</xdr:col>
      <xdr:colOff>35543</xdr:colOff>
      <xdr:row>14</xdr:row>
      <xdr:rowOff>176073</xdr:rowOff>
    </xdr:from>
    <xdr:ext cx="856615" cy="0"/>
    <xdr:sp macro="" textlink="">
      <xdr:nvSpPr>
        <xdr:cNvPr id="81" name="Shape 81">
          <a:extLst>
            <a:ext uri="{FF2B5EF4-FFF2-40B4-BE49-F238E27FC236}">
              <a16:creationId xmlns:a16="http://schemas.microsoft.com/office/drawing/2014/main" id="{00000000-0008-0000-3C00-000051000000}"/>
            </a:ext>
          </a:extLst>
        </xdr:cNvPr>
        <xdr:cNvSpPr/>
      </xdr:nvSpPr>
      <xdr:spPr>
        <a:xfrm>
          <a:off x="0" y="0"/>
          <a:ext cx="856615" cy="0"/>
        </a:xfrm>
        <a:custGeom>
          <a:avLst/>
          <a:gdLst/>
          <a:ahLst/>
          <a:cxnLst/>
          <a:rect l="0" t="0" r="0" b="0"/>
          <a:pathLst>
            <a:path w="856615">
              <a:moveTo>
                <a:pt x="0" y="0"/>
              </a:moveTo>
              <a:lnTo>
                <a:pt x="856337" y="0"/>
              </a:lnTo>
            </a:path>
          </a:pathLst>
        </a:custGeom>
        <a:ln w="10753">
          <a:solidFill>
            <a:srgbClr val="000000"/>
          </a:solidFill>
        </a:ln>
      </xdr:spPr>
    </xdr:sp>
    <xdr:clientData/>
  </xdr:oneCellAnchor>
</xdr:wsDr>
</file>

<file path=xl/drawings/drawing35.xml><?xml version="1.0" encoding="utf-8"?>
<xdr:wsDr xmlns:xdr="http://schemas.openxmlformats.org/drawingml/2006/spreadsheetDrawing" xmlns:a="http://schemas.openxmlformats.org/drawingml/2006/main">
  <xdr:oneCellAnchor>
    <xdr:from>
      <xdr:col>1</xdr:col>
      <xdr:colOff>0</xdr:colOff>
      <xdr:row>17</xdr:row>
      <xdr:rowOff>168470</xdr:rowOff>
    </xdr:from>
    <xdr:ext cx="861694" cy="0"/>
    <xdr:sp macro="" textlink="">
      <xdr:nvSpPr>
        <xdr:cNvPr id="82" name="Shape 82">
          <a:extLst>
            <a:ext uri="{FF2B5EF4-FFF2-40B4-BE49-F238E27FC236}">
              <a16:creationId xmlns:a16="http://schemas.microsoft.com/office/drawing/2014/main" id="{00000000-0008-0000-3D00-000052000000}"/>
            </a:ext>
          </a:extLst>
        </xdr:cNvPr>
        <xdr:cNvSpPr/>
      </xdr:nvSpPr>
      <xdr:spPr>
        <a:xfrm>
          <a:off x="0" y="0"/>
          <a:ext cx="861694" cy="0"/>
        </a:xfrm>
        <a:custGeom>
          <a:avLst/>
          <a:gdLst/>
          <a:ahLst/>
          <a:cxnLst/>
          <a:rect l="0" t="0" r="0" b="0"/>
          <a:pathLst>
            <a:path w="861694">
              <a:moveTo>
                <a:pt x="0" y="0"/>
              </a:moveTo>
              <a:lnTo>
                <a:pt x="861508" y="0"/>
              </a:lnTo>
            </a:path>
          </a:pathLst>
        </a:custGeom>
        <a:ln w="10288">
          <a:solidFill>
            <a:srgbClr val="000000"/>
          </a:solidFill>
        </a:ln>
      </xdr:spPr>
    </xdr:sp>
    <xdr:clientData/>
  </xdr:oneCellAnchor>
  <xdr:oneCellAnchor>
    <xdr:from>
      <xdr:col>2</xdr:col>
      <xdr:colOff>66434</xdr:colOff>
      <xdr:row>17</xdr:row>
      <xdr:rowOff>168469</xdr:rowOff>
    </xdr:from>
    <xdr:ext cx="861694" cy="0"/>
    <xdr:sp macro="" textlink="">
      <xdr:nvSpPr>
        <xdr:cNvPr id="83" name="Shape 83">
          <a:extLst>
            <a:ext uri="{FF2B5EF4-FFF2-40B4-BE49-F238E27FC236}">
              <a16:creationId xmlns:a16="http://schemas.microsoft.com/office/drawing/2014/main" id="{00000000-0008-0000-3D00-000053000000}"/>
            </a:ext>
          </a:extLst>
        </xdr:cNvPr>
        <xdr:cNvSpPr/>
      </xdr:nvSpPr>
      <xdr:spPr>
        <a:xfrm>
          <a:off x="0" y="0"/>
          <a:ext cx="861694" cy="0"/>
        </a:xfrm>
        <a:custGeom>
          <a:avLst/>
          <a:gdLst/>
          <a:ahLst/>
          <a:cxnLst/>
          <a:rect l="0" t="0" r="0" b="0"/>
          <a:pathLst>
            <a:path w="861694">
              <a:moveTo>
                <a:pt x="0" y="0"/>
              </a:moveTo>
              <a:lnTo>
                <a:pt x="861506" y="0"/>
              </a:lnTo>
            </a:path>
          </a:pathLst>
        </a:custGeom>
        <a:ln w="10288">
          <a:solidFill>
            <a:srgbClr val="000000"/>
          </a:solidFill>
        </a:ln>
      </xdr:spPr>
    </xdr:sp>
    <xdr:clientData/>
  </xdr:oneCellAnchor>
  <xdr:oneCellAnchor>
    <xdr:from>
      <xdr:col>3</xdr:col>
      <xdr:colOff>46843</xdr:colOff>
      <xdr:row>17</xdr:row>
      <xdr:rowOff>168465</xdr:rowOff>
    </xdr:from>
    <xdr:ext cx="861694" cy="0"/>
    <xdr:sp macro="" textlink="">
      <xdr:nvSpPr>
        <xdr:cNvPr id="84" name="Shape 84">
          <a:extLst>
            <a:ext uri="{FF2B5EF4-FFF2-40B4-BE49-F238E27FC236}">
              <a16:creationId xmlns:a16="http://schemas.microsoft.com/office/drawing/2014/main" id="{00000000-0008-0000-3D00-000054000000}"/>
            </a:ext>
          </a:extLst>
        </xdr:cNvPr>
        <xdr:cNvSpPr/>
      </xdr:nvSpPr>
      <xdr:spPr>
        <a:xfrm>
          <a:off x="0" y="0"/>
          <a:ext cx="861694" cy="0"/>
        </a:xfrm>
        <a:custGeom>
          <a:avLst/>
          <a:gdLst/>
          <a:ahLst/>
          <a:cxnLst/>
          <a:rect l="0" t="0" r="0" b="0"/>
          <a:pathLst>
            <a:path w="861694">
              <a:moveTo>
                <a:pt x="0" y="0"/>
              </a:moveTo>
              <a:lnTo>
                <a:pt x="861508" y="0"/>
              </a:lnTo>
            </a:path>
          </a:pathLst>
        </a:custGeom>
        <a:ln w="10288">
          <a:solidFill>
            <a:srgbClr val="000000"/>
          </a:solidFill>
        </a:ln>
      </xdr:spPr>
    </xdr:sp>
    <xdr:clientData/>
  </xdr:oneCellAnchor>
</xdr:wsDr>
</file>

<file path=xl/drawings/drawing36.xml><?xml version="1.0" encoding="utf-8"?>
<xdr:wsDr xmlns:xdr="http://schemas.openxmlformats.org/drawingml/2006/spreadsheetDrawing" xmlns:a="http://schemas.openxmlformats.org/drawingml/2006/main">
  <xdr:oneCellAnchor>
    <xdr:from>
      <xdr:col>3</xdr:col>
      <xdr:colOff>0</xdr:colOff>
      <xdr:row>4</xdr:row>
      <xdr:rowOff>193458</xdr:rowOff>
    </xdr:from>
    <xdr:ext cx="1021715" cy="0"/>
    <xdr:sp macro="" textlink="">
      <xdr:nvSpPr>
        <xdr:cNvPr id="85" name="Shape 85">
          <a:extLst>
            <a:ext uri="{FF2B5EF4-FFF2-40B4-BE49-F238E27FC236}">
              <a16:creationId xmlns:a16="http://schemas.microsoft.com/office/drawing/2014/main" id="{00000000-0008-0000-3E00-000055000000}"/>
            </a:ext>
          </a:extLst>
        </xdr:cNvPr>
        <xdr:cNvSpPr/>
      </xdr:nvSpPr>
      <xdr:spPr>
        <a:xfrm>
          <a:off x="0" y="0"/>
          <a:ext cx="1021715" cy="0"/>
        </a:xfrm>
        <a:custGeom>
          <a:avLst/>
          <a:gdLst/>
          <a:ahLst/>
          <a:cxnLst/>
          <a:rect l="0" t="0" r="0" b="0"/>
          <a:pathLst>
            <a:path w="1021715">
              <a:moveTo>
                <a:pt x="0" y="0"/>
              </a:moveTo>
              <a:lnTo>
                <a:pt x="1021617" y="0"/>
              </a:lnTo>
            </a:path>
          </a:pathLst>
        </a:custGeom>
        <a:ln w="11295">
          <a:solidFill>
            <a:srgbClr val="000000"/>
          </a:solidFill>
        </a:ln>
      </xdr:spPr>
    </xdr:sp>
    <xdr:clientData/>
  </xdr:oneCellAnchor>
</xdr:wsDr>
</file>

<file path=xl/drawings/drawing37.xml><?xml version="1.0" encoding="utf-8"?>
<xdr:wsDr xmlns:xdr="http://schemas.openxmlformats.org/drawingml/2006/spreadsheetDrawing" xmlns:a="http://schemas.openxmlformats.org/drawingml/2006/main">
  <xdr:oneCellAnchor>
    <xdr:from>
      <xdr:col>2</xdr:col>
      <xdr:colOff>0</xdr:colOff>
      <xdr:row>6</xdr:row>
      <xdr:rowOff>196890</xdr:rowOff>
    </xdr:from>
    <xdr:ext cx="871855" cy="0"/>
    <xdr:sp macro="" textlink="">
      <xdr:nvSpPr>
        <xdr:cNvPr id="86" name="Shape 86">
          <a:extLst>
            <a:ext uri="{FF2B5EF4-FFF2-40B4-BE49-F238E27FC236}">
              <a16:creationId xmlns:a16="http://schemas.microsoft.com/office/drawing/2014/main" id="{00000000-0008-0000-3F00-000056000000}"/>
            </a:ext>
          </a:extLst>
        </xdr:cNvPr>
        <xdr:cNvSpPr/>
      </xdr:nvSpPr>
      <xdr:spPr>
        <a:xfrm>
          <a:off x="0" y="0"/>
          <a:ext cx="871855" cy="0"/>
        </a:xfrm>
        <a:custGeom>
          <a:avLst/>
          <a:gdLst/>
          <a:ahLst/>
          <a:cxnLst/>
          <a:rect l="0" t="0" r="0" b="0"/>
          <a:pathLst>
            <a:path w="871855">
              <a:moveTo>
                <a:pt x="0" y="0"/>
              </a:moveTo>
              <a:lnTo>
                <a:pt x="871348" y="0"/>
              </a:lnTo>
            </a:path>
          </a:pathLst>
        </a:custGeom>
        <a:ln w="12023">
          <a:solidFill>
            <a:srgbClr val="000000"/>
          </a:solidFill>
        </a:ln>
      </xdr:spPr>
    </xdr:sp>
    <xdr:clientData/>
  </xdr:oneCellAnchor>
</xdr:wsDr>
</file>

<file path=xl/drawings/drawing38.xml><?xml version="1.0" encoding="utf-8"?>
<xdr:wsDr xmlns:xdr="http://schemas.openxmlformats.org/drawingml/2006/spreadsheetDrawing" xmlns:a="http://schemas.openxmlformats.org/drawingml/2006/main">
  <xdr:oneCellAnchor>
    <xdr:from>
      <xdr:col>3</xdr:col>
      <xdr:colOff>0</xdr:colOff>
      <xdr:row>5</xdr:row>
      <xdr:rowOff>180467</xdr:rowOff>
    </xdr:from>
    <xdr:ext cx="994410" cy="0"/>
    <xdr:sp macro="" textlink="">
      <xdr:nvSpPr>
        <xdr:cNvPr id="87" name="Shape 87">
          <a:extLst>
            <a:ext uri="{FF2B5EF4-FFF2-40B4-BE49-F238E27FC236}">
              <a16:creationId xmlns:a16="http://schemas.microsoft.com/office/drawing/2014/main" id="{00000000-0008-0000-4000-000057000000}"/>
            </a:ext>
          </a:extLst>
        </xdr:cNvPr>
        <xdr:cNvSpPr/>
      </xdr:nvSpPr>
      <xdr:spPr>
        <a:xfrm>
          <a:off x="0" y="0"/>
          <a:ext cx="994410" cy="0"/>
        </a:xfrm>
        <a:custGeom>
          <a:avLst/>
          <a:gdLst/>
          <a:ahLst/>
          <a:cxnLst/>
          <a:rect l="0" t="0" r="0" b="0"/>
          <a:pathLst>
            <a:path w="994410">
              <a:moveTo>
                <a:pt x="0" y="0"/>
              </a:moveTo>
              <a:lnTo>
                <a:pt x="994219" y="0"/>
              </a:lnTo>
            </a:path>
          </a:pathLst>
        </a:custGeom>
        <a:ln w="11020">
          <a:solidFill>
            <a:srgbClr val="000000"/>
          </a:solidFill>
        </a:ln>
      </xdr:spPr>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1395776</xdr:colOff>
      <xdr:row>4</xdr:row>
      <xdr:rowOff>12309</xdr:rowOff>
    </xdr:from>
    <xdr:ext cx="63500" cy="478790"/>
    <xdr:grpSp>
      <xdr:nvGrpSpPr>
        <xdr:cNvPr id="11" name="Group 11">
          <a:extLst>
            <a:ext uri="{FF2B5EF4-FFF2-40B4-BE49-F238E27FC236}">
              <a16:creationId xmlns:a16="http://schemas.microsoft.com/office/drawing/2014/main" id="{00000000-0008-0000-0700-00000B000000}"/>
            </a:ext>
          </a:extLst>
        </xdr:cNvPr>
        <xdr:cNvGrpSpPr/>
      </xdr:nvGrpSpPr>
      <xdr:grpSpPr>
        <a:xfrm>
          <a:off x="6434501" y="660009"/>
          <a:ext cx="63500" cy="478790"/>
          <a:chOff x="0" y="0"/>
          <a:chExt cx="63500" cy="478790"/>
        </a:xfrm>
      </xdr:grpSpPr>
      <xdr:sp macro="" textlink="">
        <xdr:nvSpPr>
          <xdr:cNvPr id="12" name="Shape 12">
            <a:extLst>
              <a:ext uri="{FF2B5EF4-FFF2-40B4-BE49-F238E27FC236}">
                <a16:creationId xmlns:a16="http://schemas.microsoft.com/office/drawing/2014/main" id="{00000000-0008-0000-0700-00000C000000}"/>
              </a:ext>
            </a:extLst>
          </xdr:cNvPr>
          <xdr:cNvSpPr/>
        </xdr:nvSpPr>
        <xdr:spPr>
          <a:xfrm>
            <a:off x="31714" y="0"/>
            <a:ext cx="0" cy="447040"/>
          </a:xfrm>
          <a:custGeom>
            <a:avLst/>
            <a:gdLst/>
            <a:ahLst/>
            <a:cxnLst/>
            <a:rect l="0" t="0" r="0" b="0"/>
            <a:pathLst>
              <a:path h="447040">
                <a:moveTo>
                  <a:pt x="0" y="0"/>
                </a:moveTo>
                <a:lnTo>
                  <a:pt x="0" y="414879"/>
                </a:lnTo>
                <a:lnTo>
                  <a:pt x="0" y="446694"/>
                </a:lnTo>
              </a:path>
            </a:pathLst>
          </a:custGeom>
          <a:ln w="3175">
            <a:solidFill>
              <a:srgbClr val="000000"/>
            </a:solidFill>
          </a:ln>
        </xdr:spPr>
      </xdr:sp>
      <xdr:sp macro="" textlink="">
        <xdr:nvSpPr>
          <xdr:cNvPr id="13" name="Shape 13">
            <a:extLst>
              <a:ext uri="{FF2B5EF4-FFF2-40B4-BE49-F238E27FC236}">
                <a16:creationId xmlns:a16="http://schemas.microsoft.com/office/drawing/2014/main" id="{00000000-0008-0000-0700-00000D000000}"/>
              </a:ext>
            </a:extLst>
          </xdr:cNvPr>
          <xdr:cNvSpPr/>
        </xdr:nvSpPr>
        <xdr:spPr>
          <a:xfrm>
            <a:off x="0" y="414860"/>
            <a:ext cx="63500" cy="64135"/>
          </a:xfrm>
          <a:custGeom>
            <a:avLst/>
            <a:gdLst/>
            <a:ahLst/>
            <a:cxnLst/>
            <a:rect l="0" t="0" r="0" b="0"/>
            <a:pathLst>
              <a:path w="63500" h="64135">
                <a:moveTo>
                  <a:pt x="31713" y="63628"/>
                </a:moveTo>
                <a:lnTo>
                  <a:pt x="0" y="31813"/>
                </a:lnTo>
                <a:lnTo>
                  <a:pt x="31716" y="0"/>
                </a:lnTo>
                <a:lnTo>
                  <a:pt x="63429" y="31815"/>
                </a:lnTo>
                <a:lnTo>
                  <a:pt x="31713" y="63628"/>
                </a:lnTo>
                <a:close/>
              </a:path>
            </a:pathLst>
          </a:custGeom>
          <a:solidFill>
            <a:srgbClr val="000000"/>
          </a:solidFill>
        </xdr:spPr>
      </xdr:sp>
    </xdr:grp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0</xdr:colOff>
      <xdr:row>56</xdr:row>
      <xdr:rowOff>167646</xdr:rowOff>
    </xdr:from>
    <xdr:ext cx="1986280" cy="0"/>
    <xdr:sp macro="" textlink="">
      <xdr:nvSpPr>
        <xdr:cNvPr id="14" name="Shape 14">
          <a:extLst>
            <a:ext uri="{FF2B5EF4-FFF2-40B4-BE49-F238E27FC236}">
              <a16:creationId xmlns:a16="http://schemas.microsoft.com/office/drawing/2014/main" id="{00000000-0008-0000-0900-00000E000000}"/>
            </a:ext>
          </a:extLst>
        </xdr:cNvPr>
        <xdr:cNvSpPr/>
      </xdr:nvSpPr>
      <xdr:spPr>
        <a:xfrm>
          <a:off x="0" y="0"/>
          <a:ext cx="1986280" cy="0"/>
        </a:xfrm>
        <a:custGeom>
          <a:avLst/>
          <a:gdLst/>
          <a:ahLst/>
          <a:cxnLst/>
          <a:rect l="0" t="0" r="0" b="0"/>
          <a:pathLst>
            <a:path w="1986280">
              <a:moveTo>
                <a:pt x="0" y="0"/>
              </a:moveTo>
              <a:lnTo>
                <a:pt x="1985772" y="0"/>
              </a:lnTo>
            </a:path>
          </a:pathLst>
        </a:custGeom>
        <a:ln w="10668">
          <a:solidFill>
            <a:srgbClr val="000000"/>
          </a:solidFill>
        </a:ln>
      </xdr:spPr>
    </xdr:sp>
    <xdr:clientData/>
  </xdr:oneCellAnchor>
</xdr:wsDr>
</file>

<file path=xl/drawings/drawing6.xml><?xml version="1.0" encoding="utf-8"?>
<xdr:wsDr xmlns:xdr="http://schemas.openxmlformats.org/drawingml/2006/spreadsheetDrawing" xmlns:a="http://schemas.openxmlformats.org/drawingml/2006/main">
  <xdr:oneCellAnchor>
    <xdr:from>
      <xdr:col>4</xdr:col>
      <xdr:colOff>0</xdr:colOff>
      <xdr:row>21</xdr:row>
      <xdr:rowOff>164591</xdr:rowOff>
    </xdr:from>
    <xdr:ext cx="4284345" cy="0"/>
    <xdr:sp macro="" textlink="">
      <xdr:nvSpPr>
        <xdr:cNvPr id="18" name="Shape 18">
          <a:extLst>
            <a:ext uri="{FF2B5EF4-FFF2-40B4-BE49-F238E27FC236}">
              <a16:creationId xmlns:a16="http://schemas.microsoft.com/office/drawing/2014/main" id="{00000000-0008-0000-0B00-000012000000}"/>
            </a:ext>
          </a:extLst>
        </xdr:cNvPr>
        <xdr:cNvSpPr/>
      </xdr:nvSpPr>
      <xdr:spPr>
        <a:xfrm>
          <a:off x="0" y="0"/>
          <a:ext cx="4284345" cy="0"/>
        </a:xfrm>
        <a:custGeom>
          <a:avLst/>
          <a:gdLst/>
          <a:ahLst/>
          <a:cxnLst/>
          <a:rect l="0" t="0" r="0" b="0"/>
          <a:pathLst>
            <a:path w="4284345">
              <a:moveTo>
                <a:pt x="0" y="0"/>
              </a:moveTo>
              <a:lnTo>
                <a:pt x="4283963" y="0"/>
              </a:lnTo>
            </a:path>
          </a:pathLst>
        </a:custGeom>
        <a:ln w="10667">
          <a:solidFill>
            <a:srgbClr val="000000"/>
          </a:solidFill>
        </a:ln>
      </xdr:spPr>
    </xdr:sp>
    <xdr:clientData/>
  </xdr:oneCellAnchor>
  <xdr:oneCellAnchor>
    <xdr:from>
      <xdr:col>4</xdr:col>
      <xdr:colOff>0</xdr:colOff>
      <xdr:row>42</xdr:row>
      <xdr:rowOff>332231</xdr:rowOff>
    </xdr:from>
    <xdr:ext cx="4284345" cy="0"/>
    <xdr:sp macro="" textlink="">
      <xdr:nvSpPr>
        <xdr:cNvPr id="19" name="Shape 19">
          <a:extLst>
            <a:ext uri="{FF2B5EF4-FFF2-40B4-BE49-F238E27FC236}">
              <a16:creationId xmlns:a16="http://schemas.microsoft.com/office/drawing/2014/main" id="{00000000-0008-0000-0B00-000013000000}"/>
            </a:ext>
          </a:extLst>
        </xdr:cNvPr>
        <xdr:cNvSpPr/>
      </xdr:nvSpPr>
      <xdr:spPr>
        <a:xfrm>
          <a:off x="0" y="0"/>
          <a:ext cx="4284345" cy="0"/>
        </a:xfrm>
        <a:custGeom>
          <a:avLst/>
          <a:gdLst/>
          <a:ahLst/>
          <a:cxnLst/>
          <a:rect l="0" t="0" r="0" b="0"/>
          <a:pathLst>
            <a:path w="4284345">
              <a:moveTo>
                <a:pt x="0" y="0"/>
              </a:moveTo>
              <a:lnTo>
                <a:pt x="4283963" y="0"/>
              </a:lnTo>
            </a:path>
          </a:pathLst>
        </a:custGeom>
        <a:ln w="10668">
          <a:solidFill>
            <a:srgbClr val="000000"/>
          </a:solidFill>
        </a:ln>
      </xdr:spPr>
    </xdr:sp>
    <xdr:clientData/>
  </xdr:oneCellAnchor>
</xdr:wsDr>
</file>

<file path=xl/drawings/drawing7.xml><?xml version="1.0" encoding="utf-8"?>
<xdr:wsDr xmlns:xdr="http://schemas.openxmlformats.org/drawingml/2006/spreadsheetDrawing" xmlns:a="http://schemas.openxmlformats.org/drawingml/2006/main">
  <xdr:oneCellAnchor>
    <xdr:from>
      <xdr:col>3</xdr:col>
      <xdr:colOff>0</xdr:colOff>
      <xdr:row>35</xdr:row>
      <xdr:rowOff>361187</xdr:rowOff>
    </xdr:from>
    <xdr:ext cx="1003300" cy="0"/>
    <xdr:sp macro="" textlink="">
      <xdr:nvSpPr>
        <xdr:cNvPr id="20" name="Shape 20">
          <a:extLst>
            <a:ext uri="{FF2B5EF4-FFF2-40B4-BE49-F238E27FC236}">
              <a16:creationId xmlns:a16="http://schemas.microsoft.com/office/drawing/2014/main" id="{00000000-0008-0000-0C00-000014000000}"/>
            </a:ext>
          </a:extLst>
        </xdr:cNvPr>
        <xdr:cNvSpPr/>
      </xdr:nvSpPr>
      <xdr:spPr>
        <a:xfrm>
          <a:off x="0" y="0"/>
          <a:ext cx="1003300" cy="0"/>
        </a:xfrm>
        <a:custGeom>
          <a:avLst/>
          <a:gdLst/>
          <a:ahLst/>
          <a:cxnLst/>
          <a:rect l="0" t="0" r="0" b="0"/>
          <a:pathLst>
            <a:path w="1003300">
              <a:moveTo>
                <a:pt x="0" y="0"/>
              </a:moveTo>
              <a:lnTo>
                <a:pt x="1002791" y="0"/>
              </a:lnTo>
            </a:path>
          </a:pathLst>
        </a:custGeom>
        <a:ln w="10668">
          <a:solidFill>
            <a:srgbClr val="000000"/>
          </a:solidFill>
        </a:ln>
      </xdr:spPr>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0</xdr:colOff>
      <xdr:row>36</xdr:row>
      <xdr:rowOff>332238</xdr:rowOff>
    </xdr:from>
    <xdr:ext cx="4284345" cy="0"/>
    <xdr:sp macro="" textlink="">
      <xdr:nvSpPr>
        <xdr:cNvPr id="21" name="Shape 21">
          <a:extLst>
            <a:ext uri="{FF2B5EF4-FFF2-40B4-BE49-F238E27FC236}">
              <a16:creationId xmlns:a16="http://schemas.microsoft.com/office/drawing/2014/main" id="{00000000-0008-0000-0D00-000015000000}"/>
            </a:ext>
          </a:extLst>
        </xdr:cNvPr>
        <xdr:cNvSpPr/>
      </xdr:nvSpPr>
      <xdr:spPr>
        <a:xfrm>
          <a:off x="0" y="0"/>
          <a:ext cx="4284345" cy="0"/>
        </a:xfrm>
        <a:custGeom>
          <a:avLst/>
          <a:gdLst/>
          <a:ahLst/>
          <a:cxnLst/>
          <a:rect l="0" t="0" r="0" b="0"/>
          <a:pathLst>
            <a:path w="4284345">
              <a:moveTo>
                <a:pt x="0" y="0"/>
              </a:moveTo>
              <a:lnTo>
                <a:pt x="4283963" y="0"/>
              </a:lnTo>
            </a:path>
          </a:pathLst>
        </a:custGeom>
        <a:ln w="10668">
          <a:solidFill>
            <a:srgbClr val="000000"/>
          </a:solidFill>
        </a:ln>
      </xdr:spPr>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874839</xdr:colOff>
      <xdr:row>40</xdr:row>
      <xdr:rowOff>291084</xdr:rowOff>
    </xdr:from>
    <xdr:ext cx="1003300" cy="0"/>
    <xdr:sp macro="" textlink="">
      <xdr:nvSpPr>
        <xdr:cNvPr id="22" name="Shape 22">
          <a:extLst>
            <a:ext uri="{FF2B5EF4-FFF2-40B4-BE49-F238E27FC236}">
              <a16:creationId xmlns:a16="http://schemas.microsoft.com/office/drawing/2014/main" id="{00000000-0008-0000-0E00-000016000000}"/>
            </a:ext>
          </a:extLst>
        </xdr:cNvPr>
        <xdr:cNvSpPr/>
      </xdr:nvSpPr>
      <xdr:spPr>
        <a:xfrm>
          <a:off x="0" y="0"/>
          <a:ext cx="1003300" cy="0"/>
        </a:xfrm>
        <a:custGeom>
          <a:avLst/>
          <a:gdLst/>
          <a:ahLst/>
          <a:cxnLst/>
          <a:rect l="0" t="0" r="0" b="0"/>
          <a:pathLst>
            <a:path w="1003300">
              <a:moveTo>
                <a:pt x="0" y="0"/>
              </a:moveTo>
              <a:lnTo>
                <a:pt x="1002791" y="0"/>
              </a:lnTo>
            </a:path>
          </a:pathLst>
        </a:custGeom>
        <a:ln w="10668">
          <a:solidFill>
            <a:srgbClr val="000000"/>
          </a:solidFill>
        </a:ln>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9.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3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9"/>
  <sheetViews>
    <sheetView workbookViewId="0">
      <selection sqref="A1:C1"/>
    </sheetView>
  </sheetViews>
  <sheetFormatPr defaultRowHeight="12.75" x14ac:dyDescent="0.2"/>
  <cols>
    <col min="1" max="1" width="70.1640625" customWidth="1"/>
    <col min="2" max="2" width="18" customWidth="1"/>
    <col min="3" max="3" width="2.6640625" customWidth="1"/>
    <col min="4" max="4" width="17.83203125" customWidth="1"/>
  </cols>
  <sheetData>
    <row r="1" spans="1:4" ht="14.25" customHeight="1" x14ac:dyDescent="0.2">
      <c r="A1" s="1"/>
      <c r="B1" s="2">
        <v>2017</v>
      </c>
      <c r="C1" s="1"/>
      <c r="D1" s="2">
        <v>2018</v>
      </c>
    </row>
    <row r="2" spans="1:4" ht="33.75" customHeight="1" x14ac:dyDescent="0.2">
      <c r="A2" s="3" t="s">
        <v>0</v>
      </c>
      <c r="B2" s="4"/>
      <c r="C2" s="5"/>
      <c r="D2" s="4"/>
    </row>
    <row r="3" spans="1:4" ht="15" customHeight="1" x14ac:dyDescent="0.2">
      <c r="A3" s="6" t="s">
        <v>1</v>
      </c>
      <c r="B3" s="7">
        <v>592.1</v>
      </c>
      <c r="C3" s="1"/>
      <c r="D3" s="7">
        <v>559.79999999999995</v>
      </c>
    </row>
    <row r="4" spans="1:4" ht="15.4" customHeight="1" x14ac:dyDescent="0.2">
      <c r="A4" s="6" t="s">
        <v>2</v>
      </c>
      <c r="B4" s="8">
        <v>510.2</v>
      </c>
      <c r="C4" s="1"/>
      <c r="D4" s="8">
        <v>590.29999999999995</v>
      </c>
    </row>
    <row r="5" spans="1:4" ht="15.75" customHeight="1" x14ac:dyDescent="0.2">
      <c r="A5" s="9" t="s">
        <v>3</v>
      </c>
      <c r="B5" s="10">
        <v>1102.3</v>
      </c>
      <c r="C5" s="1"/>
      <c r="D5" s="10">
        <v>1150.0999999999999</v>
      </c>
    </row>
    <row r="6" spans="1:4" ht="34.5" customHeight="1" x14ac:dyDescent="0.2">
      <c r="A6" s="3" t="s">
        <v>4</v>
      </c>
      <c r="B6" s="11">
        <v>92.6</v>
      </c>
      <c r="C6" s="5"/>
      <c r="D6" s="11">
        <v>50.3</v>
      </c>
    </row>
    <row r="7" spans="1:4" ht="16.5" customHeight="1" x14ac:dyDescent="0.2">
      <c r="A7" s="9" t="s">
        <v>5</v>
      </c>
      <c r="B7" s="12">
        <v>1194.9000000000001</v>
      </c>
      <c r="C7" s="1"/>
      <c r="D7" s="12">
        <v>1200.4000000000001</v>
      </c>
    </row>
    <row r="8" spans="1:4" ht="33.75" customHeight="1" x14ac:dyDescent="0.2">
      <c r="A8" s="3" t="s">
        <v>6</v>
      </c>
      <c r="B8" s="4"/>
      <c r="C8" s="5"/>
      <c r="D8" s="4"/>
    </row>
    <row r="9" spans="1:4" ht="15" customHeight="1" x14ac:dyDescent="0.2">
      <c r="A9" s="6" t="s">
        <v>7</v>
      </c>
      <c r="B9" s="7">
        <v>572.5</v>
      </c>
      <c r="C9" s="1"/>
      <c r="D9" s="7">
        <v>481.6</v>
      </c>
    </row>
    <row r="10" spans="1:4" ht="15.4" customHeight="1" x14ac:dyDescent="0.2">
      <c r="A10" s="6" t="s">
        <v>8</v>
      </c>
      <c r="B10" s="8">
        <v>31</v>
      </c>
      <c r="C10" s="1"/>
      <c r="D10" s="8">
        <v>46.2</v>
      </c>
    </row>
    <row r="11" spans="1:4" ht="15" customHeight="1" x14ac:dyDescent="0.2">
      <c r="A11" s="9" t="s">
        <v>9</v>
      </c>
      <c r="B11" s="13">
        <v>603.5</v>
      </c>
      <c r="C11" s="1"/>
      <c r="D11" s="13">
        <v>527.79999999999995</v>
      </c>
    </row>
    <row r="12" spans="1:4" ht="33.75" customHeight="1" x14ac:dyDescent="0.2">
      <c r="A12" s="3" t="s">
        <v>10</v>
      </c>
      <c r="B12" s="11">
        <v>135.5</v>
      </c>
      <c r="C12" s="5"/>
      <c r="D12" s="11">
        <v>190.8</v>
      </c>
    </row>
    <row r="13" spans="1:4" ht="15" customHeight="1" x14ac:dyDescent="0.2">
      <c r="A13" s="9" t="s">
        <v>11</v>
      </c>
      <c r="B13" s="13">
        <v>739</v>
      </c>
      <c r="C13" s="1"/>
      <c r="D13" s="13">
        <v>718.6</v>
      </c>
    </row>
    <row r="14" spans="1:4" ht="33.75" customHeight="1" x14ac:dyDescent="0.2">
      <c r="A14" s="3" t="s">
        <v>12</v>
      </c>
      <c r="B14" s="4"/>
      <c r="C14" s="5"/>
      <c r="D14" s="4"/>
    </row>
    <row r="15" spans="1:4" ht="15" customHeight="1" x14ac:dyDescent="0.2">
      <c r="A15" s="14" t="s">
        <v>13</v>
      </c>
      <c r="B15" s="15">
        <v>353.6</v>
      </c>
      <c r="C15" s="1"/>
      <c r="D15" s="15">
        <v>381.9</v>
      </c>
    </row>
    <row r="16" spans="1:4" ht="15" customHeight="1" x14ac:dyDescent="0.2">
      <c r="A16" s="6" t="s">
        <v>14</v>
      </c>
      <c r="B16" s="15">
        <v>110</v>
      </c>
      <c r="C16" s="1"/>
      <c r="D16" s="15">
        <v>105</v>
      </c>
    </row>
    <row r="17" spans="1:4" ht="15.4" customHeight="1" x14ac:dyDescent="0.2">
      <c r="A17" s="6" t="s">
        <v>15</v>
      </c>
      <c r="B17" s="16">
        <v>-7.7</v>
      </c>
      <c r="C17" s="1"/>
      <c r="D17" s="16">
        <v>-5.0999999999999996</v>
      </c>
    </row>
    <row r="18" spans="1:4" ht="15" customHeight="1" x14ac:dyDescent="0.2">
      <c r="A18" s="9" t="s">
        <v>16</v>
      </c>
      <c r="B18" s="13">
        <v>455.9</v>
      </c>
      <c r="C18" s="1"/>
      <c r="D18" s="13">
        <v>481.8</v>
      </c>
    </row>
    <row r="19" spans="1:4" ht="33" customHeight="1" x14ac:dyDescent="0.2">
      <c r="A19" s="9" t="s">
        <v>17</v>
      </c>
      <c r="B19" s="17">
        <v>1194.9000000000001</v>
      </c>
      <c r="C19" s="5"/>
      <c r="D19" s="17">
        <v>1200.4000000000001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H59"/>
  <sheetViews>
    <sheetView workbookViewId="0">
      <selection activeCell="B27" sqref="B27"/>
    </sheetView>
  </sheetViews>
  <sheetFormatPr defaultRowHeight="12.75" x14ac:dyDescent="0.2"/>
  <cols>
    <col min="1" max="1" width="71" bestFit="1" customWidth="1"/>
    <col min="2" max="2" width="45.1640625" bestFit="1" customWidth="1"/>
    <col min="3" max="3" width="4.6640625" customWidth="1"/>
    <col min="4" max="4" width="75.33203125" customWidth="1"/>
    <col min="5" max="5" width="22.83203125" bestFit="1" customWidth="1"/>
    <col min="6" max="6" width="22.5" bestFit="1" customWidth="1"/>
    <col min="8" max="8" width="14.6640625" customWidth="1"/>
  </cols>
  <sheetData>
    <row r="1" spans="1:8" x14ac:dyDescent="0.2">
      <c r="D1" s="473" t="s">
        <v>867</v>
      </c>
      <c r="E1" s="474" t="s">
        <v>866</v>
      </c>
      <c r="F1" s="474" t="s">
        <v>866</v>
      </c>
    </row>
    <row r="2" spans="1:8" x14ac:dyDescent="0.2">
      <c r="D2" s="473" t="s">
        <v>864</v>
      </c>
      <c r="E2" s="474" t="s">
        <v>865</v>
      </c>
      <c r="F2" s="474" t="s">
        <v>2467</v>
      </c>
    </row>
    <row r="4" spans="1:8" x14ac:dyDescent="0.2">
      <c r="D4" s="543" t="s">
        <v>2666</v>
      </c>
      <c r="E4" s="452"/>
      <c r="F4" s="547" t="s">
        <v>2778</v>
      </c>
      <c r="G4" s="452"/>
      <c r="H4" s="452"/>
    </row>
    <row r="5" spans="1:8" ht="12.75" customHeight="1" x14ac:dyDescent="0.2">
      <c r="D5" s="543" t="s">
        <v>2667</v>
      </c>
      <c r="E5" s="1"/>
      <c r="F5" s="1"/>
    </row>
    <row r="6" spans="1:8" ht="13.15" customHeight="1" x14ac:dyDescent="0.2">
      <c r="D6" s="543" t="s">
        <v>2668</v>
      </c>
      <c r="E6" s="1"/>
      <c r="F6" s="1"/>
    </row>
    <row r="7" spans="1:8" ht="13.5" customHeight="1" x14ac:dyDescent="0.2">
      <c r="D7" s="1"/>
      <c r="E7" s="95" t="s">
        <v>118</v>
      </c>
      <c r="F7" s="1"/>
    </row>
    <row r="8" spans="1:8" ht="13.9" customHeight="1" x14ac:dyDescent="0.2">
      <c r="D8" s="1"/>
      <c r="E8" s="96" t="s">
        <v>119</v>
      </c>
      <c r="F8" s="1"/>
    </row>
    <row r="9" spans="1:8" ht="13.15" customHeight="1" x14ac:dyDescent="0.2">
      <c r="A9" s="473" t="s">
        <v>868</v>
      </c>
      <c r="B9" s="473" t="s">
        <v>869</v>
      </c>
      <c r="D9" s="1"/>
      <c r="E9" s="97" t="s">
        <v>120</v>
      </c>
      <c r="F9" s="98" t="s">
        <v>121</v>
      </c>
    </row>
    <row r="10" spans="1:8" ht="13.9" customHeight="1" x14ac:dyDescent="0.2">
      <c r="D10" s="99"/>
      <c r="E10" s="100" t="s">
        <v>122</v>
      </c>
      <c r="F10" s="101" t="s">
        <v>123</v>
      </c>
    </row>
    <row r="11" spans="1:8" ht="24" customHeight="1" x14ac:dyDescent="0.2">
      <c r="D11" s="545" t="s">
        <v>2675</v>
      </c>
      <c r="E11" s="27"/>
      <c r="F11" s="27"/>
    </row>
    <row r="12" spans="1:8" ht="13.5" customHeight="1" x14ac:dyDescent="0.2">
      <c r="A12" s="474" t="s">
        <v>1091</v>
      </c>
      <c r="D12" s="51" t="s">
        <v>125</v>
      </c>
      <c r="E12" s="103">
        <v>143980491</v>
      </c>
      <c r="F12" s="103">
        <v>14722860</v>
      </c>
    </row>
    <row r="13" spans="1:8" ht="13.5" customHeight="1" x14ac:dyDescent="0.2">
      <c r="A13" s="474" t="s">
        <v>1092</v>
      </c>
      <c r="D13" s="51" t="s">
        <v>126</v>
      </c>
      <c r="E13" s="48">
        <v>245968116</v>
      </c>
      <c r="F13" s="48">
        <v>7540492</v>
      </c>
    </row>
    <row r="14" spans="1:8" ht="13.5" customHeight="1" x14ac:dyDescent="0.2">
      <c r="A14" s="474" t="s">
        <v>954</v>
      </c>
      <c r="B14" s="474" t="str">
        <f>"_"&amp;TRIM(SUBSTITUTE(PROPER(D14)," ","_"))</f>
        <v>_Restricted_Cash_And_Cash_Equivalents</v>
      </c>
      <c r="D14" s="51" t="s">
        <v>127</v>
      </c>
      <c r="E14" s="48">
        <v>558425</v>
      </c>
      <c r="F14" s="48">
        <v>1208</v>
      </c>
    </row>
    <row r="15" spans="1:8" ht="13.5" customHeight="1" x14ac:dyDescent="0.2">
      <c r="A15" s="474" t="s">
        <v>954</v>
      </c>
      <c r="B15" s="474" t="str">
        <f>"_"&amp;TRIM(SUBSTITUTE(PROPER(D15)," ","_"))</f>
        <v>_Accrued_Interest</v>
      </c>
      <c r="D15" s="51" t="s">
        <v>128</v>
      </c>
      <c r="E15" s="48">
        <v>1621833</v>
      </c>
      <c r="F15" s="48">
        <v>26108</v>
      </c>
    </row>
    <row r="16" spans="1:8" ht="13.5" customHeight="1" x14ac:dyDescent="0.2">
      <c r="A16" s="474" t="s">
        <v>1098</v>
      </c>
      <c r="D16" s="51" t="s">
        <v>129</v>
      </c>
      <c r="E16" s="48">
        <v>130360366</v>
      </c>
      <c r="F16" s="48">
        <v>31832792</v>
      </c>
    </row>
    <row r="17" spans="1:8" ht="13.5" customHeight="1" x14ac:dyDescent="0.2">
      <c r="A17" s="474" t="s">
        <v>1097</v>
      </c>
      <c r="D17" s="51" t="s">
        <v>130</v>
      </c>
      <c r="E17" s="48">
        <v>12957359</v>
      </c>
      <c r="F17" s="48">
        <v>4707</v>
      </c>
    </row>
    <row r="18" spans="1:8" ht="13.5" customHeight="1" x14ac:dyDescent="0.2">
      <c r="A18" s="474" t="s">
        <v>1096</v>
      </c>
      <c r="D18" s="51" t="s">
        <v>131</v>
      </c>
      <c r="E18" s="48">
        <v>2523</v>
      </c>
      <c r="F18" s="454">
        <v>0</v>
      </c>
    </row>
    <row r="19" spans="1:8" ht="13.5" customHeight="1" x14ac:dyDescent="0.2">
      <c r="A19" s="474" t="s">
        <v>1095</v>
      </c>
      <c r="D19" s="51" t="s">
        <v>132</v>
      </c>
      <c r="E19" s="48">
        <v>22666090</v>
      </c>
      <c r="F19" s="48">
        <v>122668</v>
      </c>
    </row>
    <row r="20" spans="1:8" ht="13.5" customHeight="1" x14ac:dyDescent="0.2">
      <c r="A20" s="474" t="s">
        <v>1094</v>
      </c>
      <c r="D20" s="51" t="s">
        <v>133</v>
      </c>
      <c r="E20" s="48">
        <v>855568</v>
      </c>
      <c r="F20" s="454">
        <v>0</v>
      </c>
    </row>
    <row r="21" spans="1:8" ht="13.5" customHeight="1" x14ac:dyDescent="0.2">
      <c r="A21" s="474" t="s">
        <v>1093</v>
      </c>
      <c r="D21" s="51" t="s">
        <v>134</v>
      </c>
      <c r="E21" s="48">
        <v>861831</v>
      </c>
      <c r="F21" s="48">
        <v>208704</v>
      </c>
    </row>
    <row r="22" spans="1:8" ht="13.5" customHeight="1" x14ac:dyDescent="0.2">
      <c r="A22" s="474" t="s">
        <v>969</v>
      </c>
      <c r="D22" s="51" t="s">
        <v>968</v>
      </c>
      <c r="E22" s="454">
        <v>0</v>
      </c>
      <c r="F22" s="48">
        <v>423261</v>
      </c>
    </row>
    <row r="23" spans="1:8" ht="13.5" customHeight="1" x14ac:dyDescent="0.2">
      <c r="A23" s="474" t="s">
        <v>956</v>
      </c>
      <c r="D23" s="105" t="s">
        <v>135</v>
      </c>
      <c r="E23" s="48">
        <v>212860415</v>
      </c>
      <c r="F23" s="48">
        <v>272293746</v>
      </c>
    </row>
    <row r="24" spans="1:8" ht="13.9" customHeight="1" x14ac:dyDescent="0.2">
      <c r="A24" s="474" t="s">
        <v>957</v>
      </c>
      <c r="D24" s="105" t="s">
        <v>136</v>
      </c>
      <c r="E24" s="50">
        <v>377397331</v>
      </c>
      <c r="F24" s="50">
        <v>35878175</v>
      </c>
    </row>
    <row r="25" spans="1:8" ht="13.5" customHeight="1" x14ac:dyDescent="0.2">
      <c r="A25" s="474" t="s">
        <v>887</v>
      </c>
      <c r="D25" s="41" t="s">
        <v>137</v>
      </c>
      <c r="E25" s="106">
        <v>1150090348</v>
      </c>
      <c r="F25" s="106">
        <v>363054721</v>
      </c>
    </row>
    <row r="26" spans="1:8" ht="30" customHeight="1" x14ac:dyDescent="0.2">
      <c r="D26" s="107" t="s">
        <v>2676</v>
      </c>
      <c r="E26" s="4"/>
      <c r="F26" s="4"/>
    </row>
    <row r="27" spans="1:8" ht="13.5" customHeight="1" x14ac:dyDescent="0.2">
      <c r="A27" s="474" t="s">
        <v>1108</v>
      </c>
      <c r="B27" s="474" t="str">
        <f>"_"&amp;TRIM(SUBSTITUTE(PROPER(D27)," ","_"))</f>
        <v>_Unamortized_Loss_On_Refunding</v>
      </c>
      <c r="D27" s="51" t="s">
        <v>139</v>
      </c>
      <c r="E27" s="48">
        <v>1666221</v>
      </c>
      <c r="F27" s="48">
        <v>5371444</v>
      </c>
    </row>
    <row r="28" spans="1:8" ht="13.5" customHeight="1" x14ac:dyDescent="0.2">
      <c r="A28" s="474" t="s">
        <v>1108</v>
      </c>
      <c r="B28" s="474" t="str">
        <f>"_"&amp;TRIM(SUBSTITUTE(PROPER(D28)," ","_"))</f>
        <v>_Deferred_Outflows_Related_To_Pensions</v>
      </c>
      <c r="D28" s="51" t="s">
        <v>140</v>
      </c>
      <c r="E28" s="48">
        <v>46104581</v>
      </c>
      <c r="F28" s="48">
        <v>2974238</v>
      </c>
    </row>
    <row r="29" spans="1:8" ht="13.9" customHeight="1" x14ac:dyDescent="0.2">
      <c r="A29" s="474" t="s">
        <v>1108</v>
      </c>
      <c r="B29" s="537" t="s">
        <v>2468</v>
      </c>
      <c r="D29" s="51" t="s">
        <v>141</v>
      </c>
      <c r="E29" s="50">
        <v>2546032</v>
      </c>
      <c r="F29" s="50">
        <v>1186786</v>
      </c>
    </row>
    <row r="30" spans="1:8" ht="13.5" customHeight="1" x14ac:dyDescent="0.2">
      <c r="A30" s="474" t="s">
        <v>1108</v>
      </c>
      <c r="D30" s="41" t="s">
        <v>142</v>
      </c>
      <c r="E30" s="106">
        <v>50316834</v>
      </c>
      <c r="F30" s="106">
        <v>9532468</v>
      </c>
      <c r="H30" s="523"/>
    </row>
    <row r="31" spans="1:8" x14ac:dyDescent="0.2">
      <c r="A31" s="474" t="s">
        <v>2267</v>
      </c>
      <c r="D31" s="87" t="s">
        <v>143</v>
      </c>
      <c r="E31" s="108">
        <v>1200407182</v>
      </c>
      <c r="F31" s="108">
        <v>372587189</v>
      </c>
      <c r="H31" s="522"/>
    </row>
    <row r="32" spans="1:8" ht="30" customHeight="1" x14ac:dyDescent="0.2">
      <c r="D32" s="107" t="s">
        <v>2677</v>
      </c>
      <c r="E32" s="4"/>
      <c r="F32" s="4"/>
    </row>
    <row r="33" spans="1:8" ht="13.5" customHeight="1" x14ac:dyDescent="0.2">
      <c r="A33" s="474" t="s">
        <v>1100</v>
      </c>
      <c r="D33" s="51" t="s">
        <v>145</v>
      </c>
      <c r="E33" s="48">
        <v>35077501</v>
      </c>
      <c r="F33" s="48">
        <v>1108552</v>
      </c>
    </row>
    <row r="34" spans="1:8" ht="13.5" customHeight="1" x14ac:dyDescent="0.2">
      <c r="A34" s="474" t="s">
        <v>1099</v>
      </c>
      <c r="D34" s="51" t="s">
        <v>146</v>
      </c>
      <c r="E34" s="48">
        <v>4201517</v>
      </c>
      <c r="F34" s="454">
        <v>0</v>
      </c>
    </row>
    <row r="35" spans="1:8" ht="13.5" customHeight="1" x14ac:dyDescent="0.2">
      <c r="A35" s="474" t="s">
        <v>1105</v>
      </c>
      <c r="D35" s="51" t="s">
        <v>147</v>
      </c>
      <c r="E35" s="48">
        <v>5613718</v>
      </c>
      <c r="F35" s="48">
        <v>295926</v>
      </c>
    </row>
    <row r="36" spans="1:8" ht="13.5" customHeight="1" x14ac:dyDescent="0.2">
      <c r="A36" s="474" t="s">
        <v>1109</v>
      </c>
      <c r="D36" s="51" t="s">
        <v>148</v>
      </c>
      <c r="E36" s="48">
        <v>662932</v>
      </c>
      <c r="F36" s="454">
        <v>0</v>
      </c>
    </row>
    <row r="37" spans="1:8" ht="13.5" customHeight="1" x14ac:dyDescent="0.2">
      <c r="A37" s="474" t="s">
        <v>1106</v>
      </c>
      <c r="D37" s="51" t="s">
        <v>149</v>
      </c>
      <c r="E37" s="48">
        <v>99441</v>
      </c>
      <c r="F37" s="48">
        <v>995566</v>
      </c>
    </row>
    <row r="38" spans="1:8" ht="13.5" customHeight="1" x14ac:dyDescent="0.2">
      <c r="A38" s="474" t="s">
        <v>1107</v>
      </c>
      <c r="D38" s="51" t="s">
        <v>150</v>
      </c>
      <c r="E38" s="48">
        <v>546986</v>
      </c>
      <c r="F38" s="48">
        <v>215441</v>
      </c>
    </row>
    <row r="39" spans="1:8" ht="13.5" customHeight="1" x14ac:dyDescent="0.2">
      <c r="A39" s="474" t="s">
        <v>1101</v>
      </c>
      <c r="D39" s="51" t="s">
        <v>151</v>
      </c>
      <c r="E39" s="48">
        <v>20731184</v>
      </c>
      <c r="F39" s="48">
        <v>12709262</v>
      </c>
    </row>
    <row r="40" spans="1:8" ht="13.5" customHeight="1" x14ac:dyDescent="0.2">
      <c r="A40" s="474" t="s">
        <v>1102</v>
      </c>
      <c r="D40" s="51" t="s">
        <v>152</v>
      </c>
      <c r="E40" s="50">
        <v>460912770</v>
      </c>
      <c r="F40" s="50">
        <v>100373046</v>
      </c>
    </row>
    <row r="41" spans="1:8" ht="13.5" customHeight="1" x14ac:dyDescent="0.2">
      <c r="A41" s="474" t="s">
        <v>991</v>
      </c>
      <c r="D41" s="41" t="s">
        <v>153</v>
      </c>
      <c r="E41" s="106">
        <v>527846049</v>
      </c>
      <c r="F41" s="106">
        <v>115697793</v>
      </c>
      <c r="H41" s="523"/>
    </row>
    <row r="42" spans="1:8" ht="30" customHeight="1" x14ac:dyDescent="0.2">
      <c r="D42" s="107" t="s">
        <v>2678</v>
      </c>
      <c r="E42" s="4"/>
      <c r="F42" s="4"/>
    </row>
    <row r="43" spans="1:8" ht="13.5" customHeight="1" x14ac:dyDescent="0.2">
      <c r="A43" s="474" t="s">
        <v>1104</v>
      </c>
      <c r="B43" s="474" t="str">
        <f>"_"&amp;TRIM(SUBSTITUTE(PROPER(D43)," ","_"))</f>
        <v>_Property_Taxes_Levied_For_Future_Periods</v>
      </c>
      <c r="D43" s="51" t="s">
        <v>155</v>
      </c>
      <c r="E43" s="48">
        <v>125538261</v>
      </c>
      <c r="F43" s="48">
        <v>31832792</v>
      </c>
    </row>
    <row r="44" spans="1:8" ht="13.5" customHeight="1" x14ac:dyDescent="0.2">
      <c r="A44" s="474" t="s">
        <v>1104</v>
      </c>
      <c r="B44" s="474" t="str">
        <f>"_"&amp;TRIM(SUBSTITUTE(PROPER(D44)," ","_"))</f>
        <v>_Deferred_Inflows_Related_To_Pensions</v>
      </c>
      <c r="D44" s="51" t="s">
        <v>156</v>
      </c>
      <c r="E44" s="48">
        <v>60753479</v>
      </c>
      <c r="F44" s="48">
        <v>3210472</v>
      </c>
    </row>
    <row r="45" spans="1:8" ht="13.9" customHeight="1" x14ac:dyDescent="0.2">
      <c r="A45" s="474" t="s">
        <v>1104</v>
      </c>
      <c r="B45" s="474" t="s">
        <v>2469</v>
      </c>
      <c r="D45" s="51" t="s">
        <v>157</v>
      </c>
      <c r="E45" s="50">
        <v>4501998</v>
      </c>
      <c r="F45" s="50">
        <v>6543</v>
      </c>
    </row>
    <row r="46" spans="1:8" ht="13.5" customHeight="1" x14ac:dyDescent="0.2">
      <c r="A46" s="474" t="s">
        <v>1104</v>
      </c>
      <c r="D46" s="41" t="s">
        <v>158</v>
      </c>
      <c r="E46" s="106">
        <v>190793738</v>
      </c>
      <c r="F46" s="106">
        <v>35049807</v>
      </c>
      <c r="H46" s="523"/>
    </row>
    <row r="47" spans="1:8" x14ac:dyDescent="0.2">
      <c r="A47" s="521" t="s">
        <v>2166</v>
      </c>
      <c r="D47" s="87" t="s">
        <v>159</v>
      </c>
      <c r="E47" s="118">
        <v>718639787</v>
      </c>
      <c r="F47" s="118">
        <v>150747600</v>
      </c>
      <c r="H47" s="523"/>
    </row>
    <row r="48" spans="1:8" ht="30" customHeight="1" x14ac:dyDescent="0.2">
      <c r="D48" s="107" t="s">
        <v>2679</v>
      </c>
      <c r="E48" s="452"/>
      <c r="F48" s="452"/>
    </row>
    <row r="49" spans="1:8" ht="13.5" customHeight="1" x14ac:dyDescent="0.2">
      <c r="A49" s="521" t="s">
        <v>1112</v>
      </c>
      <c r="D49" s="51" t="s">
        <v>160</v>
      </c>
      <c r="E49" s="103">
        <v>381922036</v>
      </c>
      <c r="F49" s="103">
        <v>205946518</v>
      </c>
    </row>
    <row r="50" spans="1:8" ht="13.5" customHeight="1" x14ac:dyDescent="0.2">
      <c r="D50" s="51" t="s">
        <v>161</v>
      </c>
      <c r="E50" s="1"/>
      <c r="F50" s="1"/>
    </row>
    <row r="51" spans="1:8" ht="13.5" customHeight="1" x14ac:dyDescent="0.2">
      <c r="A51" s="521" t="s">
        <v>1110</v>
      </c>
      <c r="B51" s="474" t="str">
        <f>"_Restricted_for_"&amp;TRIM(SUBSTITUTE(PROPER(D51)," ","_"))</f>
        <v>_Restricted_for_Debt_Service</v>
      </c>
      <c r="D51" s="98" t="s">
        <v>162</v>
      </c>
      <c r="E51" s="48">
        <v>22840151</v>
      </c>
      <c r="F51" s="48">
        <v>834868</v>
      </c>
    </row>
    <row r="52" spans="1:8" ht="13.5" customHeight="1" x14ac:dyDescent="0.2">
      <c r="A52" s="521" t="s">
        <v>1110</v>
      </c>
      <c r="B52" s="474" t="str">
        <f>"_Restricted_for_"&amp;TRIM(SUBSTITUTE(PROPER(D52)," ","_"))</f>
        <v>_Restricted_for_Construction_And_Development</v>
      </c>
      <c r="D52" s="98" t="s">
        <v>163</v>
      </c>
      <c r="E52" s="454">
        <v>0</v>
      </c>
      <c r="F52" s="48">
        <v>1001208</v>
      </c>
    </row>
    <row r="53" spans="1:8" ht="13.5" customHeight="1" x14ac:dyDescent="0.2">
      <c r="A53" s="521" t="s">
        <v>1110</v>
      </c>
      <c r="B53" s="474" t="str">
        <f>"_Restricted_for_"&amp;TRIM(SUBSTITUTE(PROPER(D53)," ","_"))</f>
        <v>_Restricted_for_Road_Projects</v>
      </c>
      <c r="D53" s="98" t="s">
        <v>164</v>
      </c>
      <c r="E53" s="48">
        <v>59134196</v>
      </c>
      <c r="F53" s="454">
        <v>0</v>
      </c>
    </row>
    <row r="54" spans="1:8" ht="13.5" customHeight="1" x14ac:dyDescent="0.2">
      <c r="A54" s="521" t="s">
        <v>1110</v>
      </c>
      <c r="B54" s="474" t="str">
        <f>"_Restricted_for_"&amp;TRIM(SUBSTITUTE(PROPER(D54)," ","_"))</f>
        <v>_Restricted_for_Social_Security</v>
      </c>
      <c r="D54" s="98" t="s">
        <v>165</v>
      </c>
      <c r="E54" s="48">
        <v>3959832</v>
      </c>
      <c r="F54" s="454">
        <v>0</v>
      </c>
    </row>
    <row r="55" spans="1:8" ht="13.5" customHeight="1" x14ac:dyDescent="0.2">
      <c r="A55" s="521" t="s">
        <v>1110</v>
      </c>
      <c r="B55" s="474" t="str">
        <f>"_Restricted_for_"&amp;TRIM(SUBSTITUTE(PROPER(D55)," ","_"))</f>
        <v>_Restricted_for_Other_Purposes</v>
      </c>
      <c r="D55" s="98" t="s">
        <v>166</v>
      </c>
      <c r="E55" s="48">
        <v>18990260</v>
      </c>
      <c r="F55" s="48">
        <v>1080792</v>
      </c>
    </row>
    <row r="56" spans="1:8" ht="13.9" customHeight="1" x14ac:dyDescent="0.2">
      <c r="A56" s="521" t="s">
        <v>1110</v>
      </c>
      <c r="B56" s="521" t="s">
        <v>2470</v>
      </c>
      <c r="D56" s="51" t="s">
        <v>167</v>
      </c>
      <c r="E56" s="109">
        <v>-5079080</v>
      </c>
      <c r="F56" s="50">
        <v>12976203</v>
      </c>
    </row>
    <row r="57" spans="1:8" ht="14.65" customHeight="1" x14ac:dyDescent="0.2">
      <c r="A57" s="521" t="s">
        <v>1110</v>
      </c>
      <c r="D57" s="41" t="s">
        <v>168</v>
      </c>
      <c r="E57" s="110">
        <v>481767395</v>
      </c>
      <c r="F57" s="110">
        <v>221839589</v>
      </c>
      <c r="H57" s="523"/>
    </row>
    <row r="58" spans="1:8" ht="46.5" customHeight="1" x14ac:dyDescent="0.2">
      <c r="D58" s="111" t="s">
        <v>169</v>
      </c>
      <c r="E58" s="55"/>
      <c r="F58" s="55"/>
    </row>
    <row r="59" spans="1:8" x14ac:dyDescent="0.2">
      <c r="D59" s="606"/>
    </row>
  </sheetData>
  <dataValidations count="1">
    <dataValidation type="list" allowBlank="1" showInputMessage="1" showErrorMessage="1" sqref="A9 A12:A13 A16:A22" xr:uid="{A190A79B-D7CA-49B7-8A6A-414327546D39}">
      <formula1>CurrentAssets</formula1>
    </dataValidation>
  </dataValidations>
  <pageMargins left="0.7" right="0.7" top="0.75" bottom="0.75" header="0.3" footer="0.3"/>
  <pageSetup orientation="portrait" horizontalDpi="4294967293"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CA3BC-8A73-4608-A7F3-549DD463A0DD}">
  <sheetPr codeName="Sheet11"/>
  <dimension ref="B4:F59"/>
  <sheetViews>
    <sheetView workbookViewId="0">
      <selection activeCell="E12" sqref="E12"/>
    </sheetView>
  </sheetViews>
  <sheetFormatPr defaultRowHeight="15" x14ac:dyDescent="0.25"/>
  <cols>
    <col min="1" max="3" width="9.33203125" style="527"/>
    <col min="4" max="4" width="47.6640625" style="524" customWidth="1"/>
    <col min="5" max="5" width="186.33203125" style="527" bestFit="1" customWidth="1"/>
    <col min="6" max="6" width="185.33203125" style="527" bestFit="1" customWidth="1"/>
    <col min="7" max="16384" width="9.33203125" style="527"/>
  </cols>
  <sheetData>
    <row r="4" spans="2:6" x14ac:dyDescent="0.25">
      <c r="D4" s="525" t="str">
        <f>Table10!D4</f>
        <v>&lt;b&gt;Will County, Illinois&lt;/b&gt;</v>
      </c>
      <c r="E4" s="524"/>
      <c r="F4" s="524" t="str">
        <f>Table10!F4</f>
        <v>&lt;b&gt;STATEMENT 1&lt;b&gt;</v>
      </c>
    </row>
    <row r="5" spans="2:6" x14ac:dyDescent="0.25">
      <c r="D5" s="525" t="str">
        <f>Table10!D5</f>
        <v>&lt;b&gt;Statement of Net Position&lt;/b&gt;</v>
      </c>
      <c r="E5" s="524"/>
      <c r="F5" s="524"/>
    </row>
    <row r="6" spans="2:6" x14ac:dyDescent="0.25">
      <c r="D6" s="525" t="str">
        <f>Table10!D6</f>
        <v>&lt;b&gt;November 30, 2018&lt;/b&gt;</v>
      </c>
      <c r="E6" s="524"/>
      <c r="F6" s="524"/>
    </row>
    <row r="7" spans="2:6" x14ac:dyDescent="0.25">
      <c r="E7" s="524"/>
      <c r="F7" s="524"/>
    </row>
    <row r="8" spans="2:6" x14ac:dyDescent="0.25">
      <c r="E8" s="524"/>
      <c r="F8" s="524"/>
    </row>
    <row r="9" spans="2:6" x14ac:dyDescent="0.25">
      <c r="E9" s="524" t="str">
        <f>Table10!E9</f>
        <v>Governmental</v>
      </c>
      <c r="F9" s="524" t="str">
        <f>Table10!F9</f>
        <v>Component</v>
      </c>
    </row>
    <row r="10" spans="2:6" x14ac:dyDescent="0.25">
      <c r="E10" s="524" t="str">
        <f>Table10!E10</f>
        <v>Activities</v>
      </c>
      <c r="F10" s="524" t="str">
        <f>Table10!F10</f>
        <v>Units</v>
      </c>
    </row>
    <row r="11" spans="2:6" ht="30" customHeight="1" x14ac:dyDescent="0.25">
      <c r="D11" s="535" t="str">
        <f>Table10!D11</f>
        <v>&lt;b&gt;Assets&lt;/b&gt;</v>
      </c>
    </row>
    <row r="12" spans="2:6" x14ac:dyDescent="0.25">
      <c r="B12" s="542" t="s">
        <v>2731</v>
      </c>
      <c r="D12" s="524" t="str">
        <f>Table10!D12</f>
        <v>Cash and cash equivalents</v>
      </c>
      <c r="E12" s="533" t="str">
        <f>IF($C12="u","&lt;u&gt;","")&amp;$B12&amp;SUBSTITUTE(SUBSTITUTE(OpeningTag,"XXX",Table10!$A12),"YYY",Table10!E$1&amp;"_"&amp;Table10!E$2&amp;Table10!$B12)&amp;TEXT(Table10!E12,"#,##0")&amp;ClosingTag&amp;IF($C12="u","&lt;/u&gt;","")</f>
        <v>$&lt;ix:nonFraction name="CashAndCashEquivalentsOthers" contextRef="CurrentInstant_GovernmentalActivities" unitRef="USD"&gt;143,980,491&lt;/ix:nonFraction&gt;</v>
      </c>
      <c r="F12" s="533" t="str">
        <f>IF($C12="u","&lt;u&gt;","")&amp;$B12&amp;SUBSTITUTE(SUBSTITUTE(OpeningTag,"XXX",Table10!$A12),"YYY",Table10!F$1&amp;"_"&amp;Table10!F$2&amp;Table10!$B12)&amp;TEXT(Table10!F12,"#,##0")&amp;ClosingTag&amp;IF($C12="u","&lt;/u&gt;","")</f>
        <v>$&lt;ix:nonFraction name="CashAndCashEquivalentsOthers" contextRef="CurrentInstant_ComponentUnits" unitRef="USD"&gt;14,722,860&lt;/ix:nonFraction&gt;</v>
      </c>
    </row>
    <row r="13" spans="2:6" x14ac:dyDescent="0.25">
      <c r="D13" s="524" t="str">
        <f>Table10!D13</f>
        <v>Investments</v>
      </c>
      <c r="E13" s="533" t="str">
        <f>IF($C13="u","&lt;u&gt;","")&amp;$B13&amp;SUBSTITUTE(SUBSTITUTE(OpeningTag,"XXX",Table10!$A13),"YYY",Table10!E$1&amp;"_"&amp;Table10!E$2&amp;Table10!$B13)&amp;TEXT(Table10!E13,"#,##0")&amp;ClosingTag&amp;IF($C13="u","&lt;/u&gt;","")</f>
        <v>&lt;ix:nonFraction name="OtherCurrentInvestments" contextRef="CurrentInstant_GovernmentalActivities" unitRef="USD"&gt;245,968,116&lt;/ix:nonFraction&gt;</v>
      </c>
      <c r="F13" s="533" t="str">
        <f>IF($C13="u","&lt;u&gt;","")&amp;$B13&amp;SUBSTITUTE(SUBSTITUTE(OpeningTag,"XXX",Table10!$A13),"YYY",Table10!F$1&amp;"_"&amp;Table10!F$2&amp;Table10!$B13)&amp;TEXT(Table10!F13,"#,##0")&amp;ClosingTag&amp;IF($C13="u","&lt;/u&gt;","")</f>
        <v>&lt;ix:nonFraction name="OtherCurrentInvestments" contextRef="CurrentInstant_ComponentUnits" unitRef="USD"&gt;7,540,492&lt;/ix:nonFraction&gt;</v>
      </c>
    </row>
    <row r="14" spans="2:6" x14ac:dyDescent="0.25">
      <c r="D14" s="524" t="str">
        <f>Table10!D14</f>
        <v>Restricted cash and cash equivalents</v>
      </c>
      <c r="E14" s="533" t="str">
        <f>IF($C14="u","&lt;u&gt;","")&amp;$B14&amp;SUBSTITUTE(SUBSTITUTE(OpeningTag,"XXX",Table10!$A14),"YYY",Table10!E$1&amp;"_"&amp;Table10!E$2&amp;Table10!$B14)&amp;TEXT(Table10!E14,"#,##0")&amp;ClosingTag&amp;IF($C14="u","&lt;/u&gt;","")</f>
        <v>&lt;ix:nonFraction name="OtherCurrentAssets" contextRef="CurrentInstant_GovernmentalActivities_Restricted_Cash_And_Cash_Equivalents" unitRef="USD"&gt;558,425&lt;/ix:nonFraction&gt;</v>
      </c>
      <c r="F14" s="533" t="str">
        <f>IF($C14="u","&lt;u&gt;","")&amp;$B14&amp;SUBSTITUTE(SUBSTITUTE(OpeningTag,"XXX",Table10!$A14),"YYY",Table10!F$1&amp;"_"&amp;Table10!F$2&amp;Table10!$B14)&amp;TEXT(Table10!F14,"#,##0")&amp;ClosingTag&amp;IF($C14="u","&lt;/u&gt;","")</f>
        <v>&lt;ix:nonFraction name="OtherCurrentAssets" contextRef="CurrentInstant_ComponentUnits_Restricted_Cash_And_Cash_Equivalents" unitRef="USD"&gt;1,208&lt;/ix:nonFraction&gt;</v>
      </c>
    </row>
    <row r="15" spans="2:6" x14ac:dyDescent="0.25">
      <c r="D15" s="524" t="str">
        <f>Table10!D15</f>
        <v>Accrued interest</v>
      </c>
      <c r="E15" s="533" t="str">
        <f>IF($C15="u","&lt;u&gt;","")&amp;$B15&amp;SUBSTITUTE(SUBSTITUTE(OpeningTag,"XXX",Table10!$A15),"YYY",Table10!E$1&amp;"_"&amp;Table10!E$2&amp;Table10!$B15)&amp;TEXT(Table10!E15,"#,##0")&amp;ClosingTag&amp;IF($C15="u","&lt;/u&gt;","")</f>
        <v>&lt;ix:nonFraction name="OtherCurrentAssets" contextRef="CurrentInstant_GovernmentalActivities_Accrued_Interest" unitRef="USD"&gt;1,621,833&lt;/ix:nonFraction&gt;</v>
      </c>
      <c r="F15" s="533" t="str">
        <f>IF($C15="u","&lt;u&gt;","")&amp;$B15&amp;SUBSTITUTE(SUBSTITUTE(OpeningTag,"XXX",Table10!$A15),"YYY",Table10!F$1&amp;"_"&amp;Table10!F$2&amp;Table10!$B15)&amp;TEXT(Table10!F15,"#,##0")&amp;ClosingTag&amp;IF($C15="u","&lt;/u&gt;","")</f>
        <v>&lt;ix:nonFraction name="OtherCurrentAssets" contextRef="CurrentInstant_ComponentUnits_Accrued_Interest" unitRef="USD"&gt;26,108&lt;/ix:nonFraction&gt;</v>
      </c>
    </row>
    <row r="16" spans="2:6" x14ac:dyDescent="0.25">
      <c r="D16" s="524" t="str">
        <f>Table10!D16</f>
        <v>Property tax receivable, net</v>
      </c>
      <c r="E16" s="533" t="str">
        <f>IF($C16="u","&lt;u&gt;","")&amp;$B16&amp;SUBSTITUTE(SUBSTITUTE(OpeningTag,"XXX",Table10!$A16),"YYY",Table10!E$1&amp;"_"&amp;Table10!E$2&amp;Table10!$B16)&amp;TEXT(Table10!E16,"#,##0")&amp;ClosingTag&amp;IF($C16="u","&lt;/u&gt;","")</f>
        <v>&lt;ix:nonFraction name="PropertyTaxesReceivable" contextRef="CurrentInstant_GovernmentalActivities" unitRef="USD"&gt;130,360,366&lt;/ix:nonFraction&gt;</v>
      </c>
      <c r="F16" s="533" t="str">
        <f>IF($C16="u","&lt;u&gt;","")&amp;$B16&amp;SUBSTITUTE(SUBSTITUTE(OpeningTag,"XXX",Table10!$A16),"YYY",Table10!F$1&amp;"_"&amp;Table10!F$2&amp;Table10!$B16)&amp;TEXT(Table10!F16,"#,##0")&amp;ClosingTag&amp;IF($C16="u","&lt;/u&gt;","")</f>
        <v>&lt;ix:nonFraction name="PropertyTaxesReceivable" contextRef="CurrentInstant_ComponentUnits" unitRef="USD"&gt;31,832,792&lt;/ix:nonFraction&gt;</v>
      </c>
    </row>
    <row r="17" spans="2:6" x14ac:dyDescent="0.25">
      <c r="D17" s="524" t="str">
        <f>Table10!D17</f>
        <v>Accounts receivable</v>
      </c>
      <c r="E17" s="533" t="str">
        <f>IF($C17="u","&lt;u&gt;","")&amp;$B17&amp;SUBSTITUTE(SUBSTITUTE(OpeningTag,"XXX",Table10!$A17),"YYY",Table10!E$1&amp;"_"&amp;Table10!E$2&amp;Table10!$B17)&amp;TEXT(Table10!E17,"#,##0")&amp;ClosingTag&amp;IF($C17="u","&lt;/u&gt;","")</f>
        <v>&lt;ix:nonFraction name="AccountsReceivable" contextRef="CurrentInstant_GovernmentalActivities" unitRef="USD"&gt;12,957,359&lt;/ix:nonFraction&gt;</v>
      </c>
      <c r="F17" s="533" t="str">
        <f>IF($C17="u","&lt;u&gt;","")&amp;$B17&amp;SUBSTITUTE(SUBSTITUTE(OpeningTag,"XXX",Table10!$A17),"YYY",Table10!F$1&amp;"_"&amp;Table10!F$2&amp;Table10!$B17)&amp;TEXT(Table10!F17,"#,##0")&amp;ClosingTag&amp;IF($C17="u","&lt;/u&gt;","")</f>
        <v>&lt;ix:nonFraction name="AccountsReceivable" contextRef="CurrentInstant_ComponentUnits" unitRef="USD"&gt;4,707&lt;/ix:nonFraction&gt;</v>
      </c>
    </row>
    <row r="18" spans="2:6" x14ac:dyDescent="0.25">
      <c r="D18" s="524" t="str">
        <f>Table10!D18</f>
        <v>Other receivables</v>
      </c>
      <c r="E18" s="533" t="str">
        <f>IF($C18="u","&lt;u&gt;","")&amp;$B18&amp;SUBSTITUTE(SUBSTITUTE(OpeningTag,"XXX",Table10!$A18),"YYY",Table10!E$1&amp;"_"&amp;Table10!E$2&amp;Table10!$B18)&amp;TEXT(Table10!E18,"#,##0")&amp;ClosingTag&amp;IF($C18="u","&lt;/u&gt;","")</f>
        <v>&lt;ix:nonFraction name="OtherReceivables" contextRef="CurrentInstant_GovernmentalActivities" unitRef="USD"&gt;2,523&lt;/ix:nonFraction&gt;</v>
      </c>
      <c r="F18" s="533" t="str">
        <f>IF($C18="u","&lt;u&gt;","")&amp;$B18&amp;SUBSTITUTE(SUBSTITUTE(OpeningTag,"XXX",Table10!$A18),"YYY",Table10!F$1&amp;"_"&amp;Table10!F$2&amp;Table10!$B18)&amp;TEXT(Table10!F18,"#,##0")&amp;ClosingTag&amp;IF($C18="u","&lt;/u&gt;","")</f>
        <v>&lt;ix:nonFraction name="OtherReceivables" contextRef="CurrentInstant_ComponentUnits" unitRef="USD"&gt;0&lt;/ix:nonFraction&gt;</v>
      </c>
    </row>
    <row r="19" spans="2:6" x14ac:dyDescent="0.25">
      <c r="D19" s="524" t="str">
        <f>Table10!D19</f>
        <v>Due from other governmental agencies</v>
      </c>
      <c r="E19" s="533" t="str">
        <f>IF($C19="u","&lt;u&gt;","")&amp;$B19&amp;SUBSTITUTE(SUBSTITUTE(OpeningTag,"XXX",Table10!$A19),"YYY",Table10!E$1&amp;"_"&amp;Table10!E$2&amp;Table10!$B19)&amp;TEXT(Table10!E19,"#,##0")&amp;ClosingTag&amp;IF($C19="u","&lt;/u&gt;","")</f>
        <v>&lt;ix:nonFraction name="DueFromOtherGovernmentEntities" contextRef="CurrentInstant_GovernmentalActivities" unitRef="USD"&gt;22,666,090&lt;/ix:nonFraction&gt;</v>
      </c>
      <c r="F19" s="533" t="str">
        <f>IF($C19="u","&lt;u&gt;","")&amp;$B19&amp;SUBSTITUTE(SUBSTITUTE(OpeningTag,"XXX",Table10!$A19),"YYY",Table10!F$1&amp;"_"&amp;Table10!F$2&amp;Table10!$B19)&amp;TEXT(Table10!F19,"#,##0")&amp;ClosingTag&amp;IF($C19="u","&lt;/u&gt;","")</f>
        <v>&lt;ix:nonFraction name="DueFromOtherGovernmentEntities" contextRef="CurrentInstant_ComponentUnits" unitRef="USD"&gt;122,668&lt;/ix:nonFraction&gt;</v>
      </c>
    </row>
    <row r="20" spans="2:6" x14ac:dyDescent="0.25">
      <c r="D20" s="524" t="str">
        <f>Table10!D20</f>
        <v>Inventory</v>
      </c>
      <c r="E20" s="533" t="str">
        <f>IF($C20="u","&lt;u&gt;","")&amp;$B20&amp;SUBSTITUTE(SUBSTITUTE(OpeningTag,"XXX",Table10!$A20),"YYY",Table10!E$1&amp;"_"&amp;Table10!E$2&amp;Table10!$B20)&amp;TEXT(Table10!E20,"#,##0")&amp;ClosingTag&amp;IF($C20="u","&lt;/u&gt;","")</f>
        <v>&lt;ix:nonFraction name="InventoriesCurrent" contextRef="CurrentInstant_GovernmentalActivities" unitRef="USD"&gt;855,568&lt;/ix:nonFraction&gt;</v>
      </c>
      <c r="F20" s="533" t="str">
        <f>IF($C20="u","&lt;u&gt;","")&amp;$B20&amp;SUBSTITUTE(SUBSTITUTE(OpeningTag,"XXX",Table10!$A20),"YYY",Table10!F$1&amp;"_"&amp;Table10!F$2&amp;Table10!$B20)&amp;TEXT(Table10!F20,"#,##0")&amp;ClosingTag&amp;IF($C20="u","&lt;/u&gt;","")</f>
        <v>&lt;ix:nonFraction name="InventoriesCurrent" contextRef="CurrentInstant_ComponentUnits" unitRef="USD"&gt;0&lt;/ix:nonFraction&gt;</v>
      </c>
    </row>
    <row r="21" spans="2:6" x14ac:dyDescent="0.25">
      <c r="D21" s="524" t="str">
        <f>Table10!D21</f>
        <v>Prepaid items</v>
      </c>
      <c r="E21" s="533" t="str">
        <f>IF($C21="u","&lt;u&gt;","")&amp;$B21&amp;SUBSTITUTE(SUBSTITUTE(OpeningTag,"XXX",Table10!$A21),"YYY",Table10!E$1&amp;"_"&amp;Table10!E$2&amp;Table10!$B21)&amp;TEXT(Table10!E21,"#,##0")&amp;ClosingTag&amp;IF($C21="u","&lt;/u&gt;","")</f>
        <v>&lt;ix:nonFraction name="PrepaidExpenses" contextRef="CurrentInstant_GovernmentalActivities" unitRef="USD"&gt;861,831&lt;/ix:nonFraction&gt;</v>
      </c>
      <c r="F21" s="533" t="str">
        <f>IF($C21="u","&lt;u&gt;","")&amp;$B21&amp;SUBSTITUTE(SUBSTITUTE(OpeningTag,"XXX",Table10!$A21),"YYY",Table10!F$1&amp;"_"&amp;Table10!F$2&amp;Table10!$B21)&amp;TEXT(Table10!F21,"#,##0")&amp;ClosingTag&amp;IF($C21="u","&lt;/u&gt;","")</f>
        <v>&lt;ix:nonFraction name="PrepaidExpenses" contextRef="CurrentInstant_ComponentUnits" unitRef="USD"&gt;208,704&lt;/ix:nonFraction&gt;</v>
      </c>
    </row>
    <row r="22" spans="2:6" x14ac:dyDescent="0.25">
      <c r="D22" s="524" t="str">
        <f>Table10!D22</f>
        <v>Net pension asset</v>
      </c>
      <c r="E22" s="533" t="str">
        <f>IF($C22="u","&lt;u&gt;","")&amp;$B22&amp;SUBSTITUTE(SUBSTITUTE(OpeningTag,"XXX",Table10!$A22),"YYY",Table10!E$1&amp;"_"&amp;Table10!E$2&amp;Table10!$B22)&amp;TEXT(Table10!E22,"#,##0")&amp;ClosingTag&amp;IF($C22="u","&lt;/u&gt;","")</f>
        <v>&lt;ix:nonFraction name="PensionAsset" contextRef="CurrentInstant_GovernmentalActivities" unitRef="USD"&gt;0&lt;/ix:nonFraction&gt;</v>
      </c>
      <c r="F22" s="533" t="str">
        <f>IF($C22="u","&lt;u&gt;","")&amp;$B22&amp;SUBSTITUTE(SUBSTITUTE(OpeningTag,"XXX",Table10!$A22),"YYY",Table10!F$1&amp;"_"&amp;Table10!F$2&amp;Table10!$B22)&amp;TEXT(Table10!F22,"#,##0")&amp;ClosingTag&amp;IF($C22="u","&lt;/u&gt;","")</f>
        <v>&lt;ix:nonFraction name="PensionAsset" contextRef="CurrentInstant_ComponentUnits" unitRef="USD"&gt;423,261&lt;/ix:nonFraction&gt;</v>
      </c>
    </row>
    <row r="23" spans="2:6" x14ac:dyDescent="0.25">
      <c r="D23" s="524" t="str">
        <f>Table10!D23</f>
        <v>Capital assets not being depreciated/amortized</v>
      </c>
      <c r="E23" s="533" t="str">
        <f>IF($C23="u","&lt;u&gt;","")&amp;$B23&amp;SUBSTITUTE(SUBSTITUTE(OpeningTag,"XXX",Table10!$A23),"YYY",Table10!E$1&amp;"_"&amp;Table10!E$2&amp;Table10!$B23)&amp;TEXT(Table10!E23,"#,##0")&amp;ClosingTag&amp;IF($C23="u","&lt;/u&gt;","")</f>
        <v>&lt;ix:nonFraction name="CapitalAssetsNonDepreciable" contextRef="CurrentInstant_GovernmentalActivities" unitRef="USD"&gt;212,860,415&lt;/ix:nonFraction&gt;</v>
      </c>
      <c r="F23" s="533" t="str">
        <f>IF($C23="u","&lt;u&gt;","")&amp;$B23&amp;SUBSTITUTE(SUBSTITUTE(OpeningTag,"XXX",Table10!$A23),"YYY",Table10!F$1&amp;"_"&amp;Table10!F$2&amp;Table10!$B23)&amp;TEXT(Table10!F23,"#,##0")&amp;ClosingTag&amp;IF($C23="u","&lt;/u&gt;","")</f>
        <v>&lt;ix:nonFraction name="CapitalAssetsNonDepreciable" contextRef="CurrentInstant_ComponentUnits" unitRef="USD"&gt;272,293,746&lt;/ix:nonFraction&gt;</v>
      </c>
    </row>
    <row r="24" spans="2:6" x14ac:dyDescent="0.25">
      <c r="C24" s="540" t="s">
        <v>2732</v>
      </c>
      <c r="D24" s="524" t="str">
        <f>Table10!D24</f>
        <v>Capital assets being depreciated/amortized, net</v>
      </c>
      <c r="E24" s="533" t="str">
        <f>IF($C24="u","&lt;u&gt;","")&amp;$B24&amp;SUBSTITUTE(SUBSTITUTE(OpeningTag,"XXX",Table10!$A24),"YYY",Table10!E$1&amp;"_"&amp;Table10!E$2&amp;Table10!$B24)&amp;TEXT(Table10!E24,"#,##0")&amp;ClosingTag&amp;IF($C24="u","&lt;/u&gt;","")</f>
        <v>&lt;u&gt;&lt;ix:nonFraction name="CapitalAssetsDepreciableNetOfAccumulatedDepreciationAndAmortization" contextRef="CurrentInstant_GovernmentalActivities" unitRef="USD"&gt;377,397,331&lt;/ix:nonFraction&gt;&lt;/u&gt;</v>
      </c>
      <c r="F24" s="533" t="str">
        <f>IF($C24="u","&lt;u&gt;","")&amp;$B24&amp;SUBSTITUTE(SUBSTITUTE(OpeningTag,"XXX",Table10!$A24),"YYY",Table10!F$1&amp;"_"&amp;Table10!F$2&amp;Table10!$B24)&amp;TEXT(Table10!F24,"#,##0")&amp;ClosingTag&amp;IF($C24="u","&lt;/u&gt;","")</f>
        <v>&lt;u&gt;&lt;ix:nonFraction name="CapitalAssetsDepreciableNetOfAccumulatedDepreciationAndAmortization" contextRef="CurrentInstant_ComponentUnits" unitRef="USD"&gt;35,878,175&lt;/ix:nonFraction&gt;&lt;/u&gt;</v>
      </c>
    </row>
    <row r="25" spans="2:6" x14ac:dyDescent="0.25">
      <c r="B25" s="542" t="s">
        <v>2731</v>
      </c>
      <c r="C25" s="540" t="s">
        <v>2732</v>
      </c>
      <c r="D25" s="524" t="str">
        <f>Table10!D25</f>
        <v>Total assets</v>
      </c>
      <c r="E25" s="533" t="str">
        <f>IF($C25="u","&lt;u&gt;","")&amp;$B25&amp;SUBSTITUTE(SUBSTITUTE(OpeningTag,"XXX",Table10!$A25),"YYY",Table10!E$1&amp;"_"&amp;Table10!E$2&amp;Table10!$B25)&amp;TEXT(Table10!E25,"#,##0")&amp;ClosingTag&amp;IF($C25="u","&lt;/u&gt;","")</f>
        <v>&lt;u&gt;$&lt;ix:nonFraction name="Assets" contextRef="CurrentInstant_GovernmentalActivities" unitRef="USD"&gt;1,150,090,348&lt;/ix:nonFraction&gt;&lt;/u&gt;</v>
      </c>
      <c r="F25" s="533" t="str">
        <f>IF($C25="u","&lt;u&gt;","")&amp;$B25&amp;SUBSTITUTE(SUBSTITUTE(OpeningTag,"XXX",Table10!$A25),"YYY",Table10!F$1&amp;"_"&amp;Table10!F$2&amp;Table10!$B25)&amp;TEXT(Table10!F25,"#,##0")&amp;ClosingTag&amp;IF($C25="u","&lt;/u&gt;","")</f>
        <v>&lt;u&gt;$&lt;ix:nonFraction name="Assets" contextRef="CurrentInstant_ComponentUnits" unitRef="USD"&gt;363,054,721&lt;/ix:nonFraction&gt;&lt;/u&gt;</v>
      </c>
    </row>
    <row r="26" spans="2:6" ht="30" customHeight="1" x14ac:dyDescent="0.25">
      <c r="D26" s="535" t="str">
        <f>Table10!D26</f>
        <v>&lt;b&gt;Deferred outflows of resources&lt;/b&gt;</v>
      </c>
    </row>
    <row r="27" spans="2:6" x14ac:dyDescent="0.25">
      <c r="B27" s="542" t="s">
        <v>2731</v>
      </c>
      <c r="D27" s="524" t="str">
        <f>Table10!D27</f>
        <v>Unamortized loss on refunding</v>
      </c>
      <c r="E27" s="533" t="str">
        <f>IF($C27="u","&lt;u&gt;","")&amp;$B27&amp;SUBSTITUTE(SUBSTITUTE(OpeningTag,"XXX",Table10!$A27),"YYY",Table10!E$1&amp;"_"&amp;Table10!E$2&amp;Table10!$B27)&amp;TEXT(Table10!E27,"#,##0")&amp;ClosingTag&amp;IF($C27="u","&lt;/u&gt;","")</f>
        <v>$&lt;ix:nonFraction name="DeferredOutflowsOfResources" contextRef="CurrentInstant_GovernmentalActivities_Unamortized_Loss_On_Refunding" unitRef="USD"&gt;1,666,221&lt;/ix:nonFraction&gt;</v>
      </c>
      <c r="F27" s="533" t="str">
        <f>IF($C27="u","&lt;u&gt;","")&amp;$B27&amp;SUBSTITUTE(SUBSTITUTE(OpeningTag,"XXX",Table10!$A27),"YYY",Table10!F$1&amp;"_"&amp;Table10!F$2&amp;Table10!$B27)&amp;TEXT(Table10!F27,"#,##0")&amp;ClosingTag&amp;IF($C27="u","&lt;/u&gt;","")</f>
        <v>$&lt;ix:nonFraction name="DeferredOutflowsOfResources" contextRef="CurrentInstant_ComponentUnits_Unamortized_Loss_On_Refunding" unitRef="USD"&gt;5,371,444&lt;/ix:nonFraction&gt;</v>
      </c>
    </row>
    <row r="28" spans="2:6" x14ac:dyDescent="0.25">
      <c r="D28" s="524" t="str">
        <f>Table10!D28</f>
        <v>Deferred outflows related to pensions</v>
      </c>
      <c r="E28" s="533" t="str">
        <f>IF($C28="u","&lt;u&gt;","")&amp;$B28&amp;SUBSTITUTE(SUBSTITUTE(OpeningTag,"XXX",Table10!$A28),"YYY",Table10!E$1&amp;"_"&amp;Table10!E$2&amp;Table10!$B28)&amp;TEXT(Table10!E28,"#,##0")&amp;ClosingTag&amp;IF($C28="u","&lt;/u&gt;","")</f>
        <v>&lt;ix:nonFraction name="DeferredOutflowsOfResources" contextRef="CurrentInstant_GovernmentalActivities_Deferred_Outflows_Related_To_Pensions" unitRef="USD"&gt;46,104,581&lt;/ix:nonFraction&gt;</v>
      </c>
      <c r="F28" s="533" t="str">
        <f>IF($C28="u","&lt;u&gt;","")&amp;$B28&amp;SUBSTITUTE(SUBSTITUTE(OpeningTag,"XXX",Table10!$A28),"YYY",Table10!F$1&amp;"_"&amp;Table10!F$2&amp;Table10!$B28)&amp;TEXT(Table10!F28,"#,##0")&amp;ClosingTag&amp;IF($C28="u","&lt;/u&gt;","")</f>
        <v>&lt;ix:nonFraction name="DeferredOutflowsOfResources" contextRef="CurrentInstant_ComponentUnits_Deferred_Outflows_Related_To_Pensions" unitRef="USD"&gt;2,974,238&lt;/ix:nonFraction&gt;</v>
      </c>
    </row>
    <row r="29" spans="2:6" x14ac:dyDescent="0.25">
      <c r="C29" s="540" t="s">
        <v>2732</v>
      </c>
      <c r="D29" s="524" t="str">
        <f>Table10!D29</f>
        <v>Deferred outflows related to OPEB</v>
      </c>
      <c r="E29" s="533" t="str">
        <f>IF($C29="u","&lt;u&gt;","")&amp;$B29&amp;SUBSTITUTE(SUBSTITUTE(OpeningTag,"XXX",Table10!$A29),"YYY",Table10!E$1&amp;"_"&amp;Table10!E$2&amp;Table10!$B29)&amp;TEXT(Table10!E29,"#,##0")&amp;ClosingTag&amp;IF($C29="u","&lt;/u&gt;","")</f>
        <v>&lt;u&gt;&lt;ix:nonFraction name="DeferredOutflowsOfResources" contextRef="CurrentInstant_GovernmentalActivities_Deferred_Outflows_Related_To_OPEB" unitRef="USD"&gt;2,546,032&lt;/ix:nonFraction&gt;&lt;/u&gt;</v>
      </c>
      <c r="F29" s="533" t="str">
        <f>IF($C29="u","&lt;u&gt;","")&amp;$B29&amp;SUBSTITUTE(SUBSTITUTE(OpeningTag,"XXX",Table10!$A29),"YYY",Table10!F$1&amp;"_"&amp;Table10!F$2&amp;Table10!$B29)&amp;TEXT(Table10!F29,"#,##0")&amp;ClosingTag&amp;IF($C29="u","&lt;/u&gt;","")</f>
        <v>&lt;u&gt;&lt;ix:nonFraction name="DeferredOutflowsOfResources" contextRef="CurrentInstant_ComponentUnits_Deferred_Outflows_Related_To_OPEB" unitRef="USD"&gt;1,186,786&lt;/ix:nonFraction&gt;&lt;/u&gt;</v>
      </c>
    </row>
    <row r="30" spans="2:6" x14ac:dyDescent="0.25">
      <c r="B30" s="542" t="s">
        <v>2731</v>
      </c>
      <c r="C30" s="540" t="s">
        <v>2732</v>
      </c>
      <c r="D30" s="524" t="str">
        <f>Table10!D30</f>
        <v>Total deferred outflows of resources</v>
      </c>
      <c r="E30" s="533" t="str">
        <f>IF($C30="u","&lt;u&gt;","")&amp;$B30&amp;SUBSTITUTE(SUBSTITUTE(OpeningTag,"XXX",Table10!$A30),"YYY",Table10!E$1&amp;"_"&amp;Table10!E$2&amp;Table10!$B30)&amp;TEXT(Table10!E30,"#,##0")&amp;ClosingTag&amp;IF($C30="u","&lt;/u&gt;","")</f>
        <v>&lt;u&gt;$&lt;ix:nonFraction name="DeferredOutflowsOfResources" contextRef="CurrentInstant_GovernmentalActivities" unitRef="USD"&gt;50,316,834&lt;/ix:nonFraction&gt;&lt;/u&gt;</v>
      </c>
      <c r="F30" s="533" t="str">
        <f>IF($C30="u","&lt;u&gt;","")&amp;$B30&amp;SUBSTITUTE(SUBSTITUTE(OpeningTag,"XXX",Table10!$A30),"YYY",Table10!F$1&amp;"_"&amp;Table10!F$2&amp;Table10!$B30)&amp;TEXT(Table10!F30,"#,##0")&amp;ClosingTag&amp;IF($C30="u","&lt;/u&gt;","")</f>
        <v>&lt;u&gt;$&lt;ix:nonFraction name="DeferredOutflowsOfResources" contextRef="CurrentInstant_ComponentUnits" unitRef="USD"&gt;9,532,468&lt;/ix:nonFraction&gt;&lt;/u&gt;</v>
      </c>
    </row>
    <row r="31" spans="2:6" x14ac:dyDescent="0.25">
      <c r="B31" s="542" t="s">
        <v>2731</v>
      </c>
      <c r="C31" s="540" t="s">
        <v>2732</v>
      </c>
      <c r="D31" s="524" t="str">
        <f>Table10!D31</f>
        <v>Total assets and deferred outflows of resources</v>
      </c>
      <c r="E31" s="533" t="str">
        <f>IF($C31="u","&lt;u&gt;","")&amp;$B31&amp;SUBSTITUTE(SUBSTITUTE(OpeningTag,"XXX",Table10!$A31),"YYY",Table10!E$1&amp;"_"&amp;Table10!E$2&amp;Table10!$B31)&amp;TEXT(Table10!E31,"#,##0")&amp;ClosingTag&amp;IF($C31="u","&lt;/u&gt;","")</f>
        <v>&lt;u&gt;$&lt;ix:nonFraction name="AssetsAndDeferredOutflowsOfResources" contextRef="CurrentInstant_GovernmentalActivities" unitRef="USD"&gt;1,200,407,182&lt;/ix:nonFraction&gt;&lt;/u&gt;</v>
      </c>
      <c r="F31" s="533" t="str">
        <f>IF($C31="u","&lt;u&gt;","")&amp;$B31&amp;SUBSTITUTE(SUBSTITUTE(OpeningTag,"XXX",Table10!$A31),"YYY",Table10!F$1&amp;"_"&amp;Table10!F$2&amp;Table10!$B31)&amp;TEXT(Table10!F31,"#,##0")&amp;ClosingTag&amp;IF($C31="u","&lt;/u&gt;","")</f>
        <v>&lt;u&gt;$&lt;ix:nonFraction name="AssetsAndDeferredOutflowsOfResources" contextRef="CurrentInstant_ComponentUnits" unitRef="USD"&gt;372,587,189&lt;/ix:nonFraction&gt;&lt;/u&gt;</v>
      </c>
    </row>
    <row r="32" spans="2:6" ht="30" customHeight="1" x14ac:dyDescent="0.25">
      <c r="D32" s="535" t="str">
        <f>Table10!D32</f>
        <v>&lt;b&gt;Liabilities&lt;/b&gt;</v>
      </c>
    </row>
    <row r="33" spans="2:6" x14ac:dyDescent="0.25">
      <c r="B33" s="542" t="s">
        <v>2731</v>
      </c>
      <c r="D33" s="524" t="str">
        <f>Table10!D33</f>
        <v>Accounts payable</v>
      </c>
      <c r="E33" s="533" t="str">
        <f>IF($C33="u","&lt;u&gt;","")&amp;$B33&amp;SUBSTITUTE(SUBSTITUTE(OpeningTag,"XXX",Table10!$A33),"YYY",Table10!E$1&amp;"_"&amp;Table10!E$2&amp;Table10!$B33)&amp;TEXT(Table10!E33,"#,##0")&amp;ClosingTag&amp;IF($C33="u","&lt;/u&gt;","")</f>
        <v>$&lt;ix:nonFraction name="AccountsPayable" contextRef="CurrentInstant_GovernmentalActivities" unitRef="USD"&gt;35,077,501&lt;/ix:nonFraction&gt;</v>
      </c>
      <c r="F33" s="533" t="str">
        <f>IF($C33="u","&lt;u&gt;","")&amp;$B33&amp;SUBSTITUTE(SUBSTITUTE(OpeningTag,"XXX",Table10!$A33),"YYY",Table10!F$1&amp;"_"&amp;Table10!F$2&amp;Table10!$B33)&amp;TEXT(Table10!F33,"#,##0")&amp;ClosingTag&amp;IF($C33="u","&lt;/u&gt;","")</f>
        <v>$&lt;ix:nonFraction name="AccountsPayable" contextRef="CurrentInstant_ComponentUnits" unitRef="USD"&gt;1,108,552&lt;/ix:nonFraction&gt;</v>
      </c>
    </row>
    <row r="34" spans="2:6" x14ac:dyDescent="0.25">
      <c r="D34" s="524" t="str">
        <f>Table10!D34</f>
        <v>Retainage payable</v>
      </c>
      <c r="E34" s="533" t="str">
        <f>IF($C34="u","&lt;u&gt;","")&amp;$B34&amp;SUBSTITUTE(SUBSTITUTE(OpeningTag,"XXX",Table10!$A34),"YYY",Table10!E$1&amp;"_"&amp;Table10!E$2&amp;Table10!$B34)&amp;TEXT(Table10!E34,"#,##0")&amp;ClosingTag&amp;IF($C34="u","&lt;/u&gt;","")</f>
        <v>&lt;ix:nonFraction name="RetainagePayable" contextRef="CurrentInstant_GovernmentalActivities" unitRef="USD"&gt;4,201,517&lt;/ix:nonFraction&gt;</v>
      </c>
      <c r="F34" s="533" t="str">
        <f>IF($C34="u","&lt;u&gt;","")&amp;$B34&amp;SUBSTITUTE(SUBSTITUTE(OpeningTag,"XXX",Table10!$A34),"YYY",Table10!F$1&amp;"_"&amp;Table10!F$2&amp;Table10!$B34)&amp;TEXT(Table10!F34,"#,##0")&amp;ClosingTag&amp;IF($C34="u","&lt;/u&gt;","")</f>
        <v>&lt;ix:nonFraction name="RetainagePayable" contextRef="CurrentInstant_ComponentUnits" unitRef="USD"&gt;0&lt;/ix:nonFraction&gt;</v>
      </c>
    </row>
    <row r="35" spans="2:6" x14ac:dyDescent="0.25">
      <c r="D35" s="524" t="str">
        <f>Table10!D35</f>
        <v>Salaries payable</v>
      </c>
      <c r="E35" s="533" t="str">
        <f>IF($C35="u","&lt;u&gt;","")&amp;$B35&amp;SUBSTITUTE(SUBSTITUTE(OpeningTag,"XXX",Table10!$A35),"YYY",Table10!E$1&amp;"_"&amp;Table10!E$2&amp;Table10!$B35)&amp;TEXT(Table10!E35,"#,##0")&amp;ClosingTag&amp;IF($C35="u","&lt;/u&gt;","")</f>
        <v>&lt;ix:nonFraction name="AccruedWagesAndRelatedLiabilitiesPayable" contextRef="CurrentInstant_GovernmentalActivities" unitRef="USD"&gt;5,613,718&lt;/ix:nonFraction&gt;</v>
      </c>
      <c r="F35" s="533" t="str">
        <f>IF($C35="u","&lt;u&gt;","")&amp;$B35&amp;SUBSTITUTE(SUBSTITUTE(OpeningTag,"XXX",Table10!$A35),"YYY",Table10!F$1&amp;"_"&amp;Table10!F$2&amp;Table10!$B35)&amp;TEXT(Table10!F35,"#,##0")&amp;ClosingTag&amp;IF($C35="u","&lt;/u&gt;","")</f>
        <v>&lt;ix:nonFraction name="AccruedWagesAndRelatedLiabilitiesPayable" contextRef="CurrentInstant_ComponentUnits" unitRef="USD"&gt;295,926&lt;/ix:nonFraction&gt;</v>
      </c>
    </row>
    <row r="36" spans="2:6" x14ac:dyDescent="0.25">
      <c r="D36" s="524" t="str">
        <f>Table10!D36</f>
        <v>Other current liabilities</v>
      </c>
      <c r="E36" s="533" t="str">
        <f>IF($C36="u","&lt;u&gt;","")&amp;$B36&amp;SUBSTITUTE(SUBSTITUTE(OpeningTag,"XXX",Table10!$A36),"YYY",Table10!E$1&amp;"_"&amp;Table10!E$2&amp;Table10!$B36)&amp;TEXT(Table10!E36,"#,##0")&amp;ClosingTag&amp;IF($C36="u","&lt;/u&gt;","")</f>
        <v>&lt;ix:nonFraction name="OtherCurrentLiabilities" contextRef="CurrentInstant_GovernmentalActivities" unitRef="USD"&gt;662,932&lt;/ix:nonFraction&gt;</v>
      </c>
      <c r="F36" s="533" t="str">
        <f>IF($C36="u","&lt;u&gt;","")&amp;$B36&amp;SUBSTITUTE(SUBSTITUTE(OpeningTag,"XXX",Table10!$A36),"YYY",Table10!F$1&amp;"_"&amp;Table10!F$2&amp;Table10!$B36)&amp;TEXT(Table10!F36,"#,##0")&amp;ClosingTag&amp;IF($C36="u","&lt;/u&gt;","")</f>
        <v>&lt;ix:nonFraction name="OtherCurrentLiabilities" contextRef="CurrentInstant_ComponentUnits" unitRef="USD"&gt;0&lt;/ix:nonFraction&gt;</v>
      </c>
    </row>
    <row r="37" spans="2:6" x14ac:dyDescent="0.25">
      <c r="D37" s="524" t="str">
        <f>Table10!D37</f>
        <v>Unearned revenue</v>
      </c>
      <c r="E37" s="533" t="str">
        <f>IF($C37="u","&lt;u&gt;","")&amp;$B37&amp;SUBSTITUTE(SUBSTITUTE(OpeningTag,"XXX",Table10!$A37),"YYY",Table10!E$1&amp;"_"&amp;Table10!E$2&amp;Table10!$B37)&amp;TEXT(Table10!E37,"#,##0")&amp;ClosingTag&amp;IF($C37="u","&lt;/u&gt;","")</f>
        <v>&lt;ix:nonFraction name="UnearnedRevenue" contextRef="CurrentInstant_GovernmentalActivities" unitRef="USD"&gt;99,441&lt;/ix:nonFraction&gt;</v>
      </c>
      <c r="F37" s="533" t="str">
        <f>IF($C37="u","&lt;u&gt;","")&amp;$B37&amp;SUBSTITUTE(SUBSTITUTE(OpeningTag,"XXX",Table10!$A37),"YYY",Table10!F$1&amp;"_"&amp;Table10!F$2&amp;Table10!$B37)&amp;TEXT(Table10!F37,"#,##0")&amp;ClosingTag&amp;IF($C37="u","&lt;/u&gt;","")</f>
        <v>&lt;ix:nonFraction name="UnearnedRevenue" contextRef="CurrentInstant_ComponentUnits" unitRef="USD"&gt;995,566&lt;/ix:nonFraction&gt;</v>
      </c>
    </row>
    <row r="38" spans="2:6" x14ac:dyDescent="0.25">
      <c r="D38" s="524" t="str">
        <f>Table10!D38</f>
        <v>Interest payable</v>
      </c>
      <c r="E38" s="533" t="str">
        <f>IF($C38="u","&lt;u&gt;","")&amp;$B38&amp;SUBSTITUTE(SUBSTITUTE(OpeningTag,"XXX",Table10!$A38),"YYY",Table10!E$1&amp;"_"&amp;Table10!E$2&amp;Table10!$B38)&amp;TEXT(Table10!E38,"#,##0")&amp;ClosingTag&amp;IF($C38="u","&lt;/u&gt;","")</f>
        <v>&lt;ix:nonFraction name="AccruedInterestPayable" contextRef="CurrentInstant_GovernmentalActivities" unitRef="USD"&gt;546,986&lt;/ix:nonFraction&gt;</v>
      </c>
      <c r="F38" s="533" t="str">
        <f>IF($C38="u","&lt;u&gt;","")&amp;$B38&amp;SUBSTITUTE(SUBSTITUTE(OpeningTag,"XXX",Table10!$A38),"YYY",Table10!F$1&amp;"_"&amp;Table10!F$2&amp;Table10!$B38)&amp;TEXT(Table10!F38,"#,##0")&amp;ClosingTag&amp;IF($C38="u","&lt;/u&gt;","")</f>
        <v>&lt;ix:nonFraction name="AccruedInterestPayable" contextRef="CurrentInstant_ComponentUnits" unitRef="USD"&gt;215,441&lt;/ix:nonFraction&gt;</v>
      </c>
    </row>
    <row r="39" spans="2:6" x14ac:dyDescent="0.25">
      <c r="D39" s="524" t="str">
        <f>Table10!D39</f>
        <v>Long-term debt, due within one year</v>
      </c>
      <c r="E39" s="533" t="str">
        <f>IF($C39="u","&lt;u&gt;","")&amp;$B39&amp;SUBSTITUTE(SUBSTITUTE(OpeningTag,"XXX",Table10!$A39),"YYY",Table10!E$1&amp;"_"&amp;Table10!E$2&amp;Table10!$B39)&amp;TEXT(Table10!E39,"#,##0")&amp;ClosingTag&amp;IF($C39="u","&lt;/u&gt;","")</f>
        <v>&lt;ix:nonFraction name="LongTermLiabilitiesCurrent" contextRef="CurrentInstant_GovernmentalActivities" unitRef="USD"&gt;20,731,184&lt;/ix:nonFraction&gt;</v>
      </c>
      <c r="F39" s="533" t="str">
        <f>IF($C39="u","&lt;u&gt;","")&amp;$B39&amp;SUBSTITUTE(SUBSTITUTE(OpeningTag,"XXX",Table10!$A39),"YYY",Table10!F$1&amp;"_"&amp;Table10!F$2&amp;Table10!$B39)&amp;TEXT(Table10!F39,"#,##0")&amp;ClosingTag&amp;IF($C39="u","&lt;/u&gt;","")</f>
        <v>&lt;ix:nonFraction name="LongTermLiabilitiesCurrent" contextRef="CurrentInstant_ComponentUnits" unitRef="USD"&gt;12,709,262&lt;/ix:nonFraction&gt;</v>
      </c>
    </row>
    <row r="40" spans="2:6" x14ac:dyDescent="0.25">
      <c r="C40" s="540" t="s">
        <v>2732</v>
      </c>
      <c r="D40" s="524" t="str">
        <f>Table10!D40</f>
        <v>Long-term debt, due in more than one year</v>
      </c>
      <c r="E40" s="533" t="str">
        <f>IF($C40="u","&lt;u&gt;","")&amp;$B40&amp;SUBSTITUTE(SUBSTITUTE(OpeningTag,"XXX",Table10!$A40),"YYY",Table10!E$1&amp;"_"&amp;Table10!E$2&amp;Table10!$B40)&amp;TEXT(Table10!E40,"#,##0")&amp;ClosingTag&amp;IF($C40="u","&lt;/u&gt;","")</f>
        <v>&lt;u&gt;&lt;ix:nonFraction name="LongTermLiabilitiesNonCurrent" contextRef="CurrentInstant_GovernmentalActivities" unitRef="USD"&gt;460,912,770&lt;/ix:nonFraction&gt;&lt;/u&gt;</v>
      </c>
      <c r="F40" s="533" t="str">
        <f>IF($C40="u","&lt;u&gt;","")&amp;$B40&amp;SUBSTITUTE(SUBSTITUTE(OpeningTag,"XXX",Table10!$A40),"YYY",Table10!F$1&amp;"_"&amp;Table10!F$2&amp;Table10!$B40)&amp;TEXT(Table10!F40,"#,##0")&amp;ClosingTag&amp;IF($C40="u","&lt;/u&gt;","")</f>
        <v>&lt;u&gt;&lt;ix:nonFraction name="LongTermLiabilitiesNonCurrent" contextRef="CurrentInstant_ComponentUnits" unitRef="USD"&gt;100,373,046&lt;/ix:nonFraction&gt;&lt;/u&gt;</v>
      </c>
    </row>
    <row r="41" spans="2:6" x14ac:dyDescent="0.25">
      <c r="B41" s="542" t="s">
        <v>2731</v>
      </c>
      <c r="C41" s="540" t="s">
        <v>2732</v>
      </c>
      <c r="D41" s="524" t="str">
        <f>Table10!D41</f>
        <v>Total liabilities</v>
      </c>
      <c r="E41" s="533" t="str">
        <f>IF($C41="u","&lt;u&gt;","")&amp;$B41&amp;SUBSTITUTE(SUBSTITUTE(OpeningTag,"XXX",Table10!$A41),"YYY",Table10!E$1&amp;"_"&amp;Table10!E$2&amp;Table10!$B41)&amp;TEXT(Table10!E41,"#,##0")&amp;ClosingTag&amp;IF($C41="u","&lt;/u&gt;","")</f>
        <v>&lt;u&gt;$&lt;ix:nonFraction name="Liabilities" contextRef="CurrentInstant_GovernmentalActivities" unitRef="USD"&gt;527,846,049&lt;/ix:nonFraction&gt;&lt;/u&gt;</v>
      </c>
      <c r="F41" s="533" t="str">
        <f>IF($C41="u","&lt;u&gt;","")&amp;$B41&amp;SUBSTITUTE(SUBSTITUTE(OpeningTag,"XXX",Table10!$A41),"YYY",Table10!F$1&amp;"_"&amp;Table10!F$2&amp;Table10!$B41)&amp;TEXT(Table10!F41,"#,##0")&amp;ClosingTag&amp;IF($C41="u","&lt;/u&gt;","")</f>
        <v>&lt;u&gt;$&lt;ix:nonFraction name="Liabilities" contextRef="CurrentInstant_ComponentUnits" unitRef="USD"&gt;115,697,793&lt;/ix:nonFraction&gt;&lt;/u&gt;</v>
      </c>
    </row>
    <row r="42" spans="2:6" ht="30" customHeight="1" x14ac:dyDescent="0.25">
      <c r="D42" s="535" t="str">
        <f>Table10!D42</f>
        <v>&lt;b&gt;Deferred inflows of resources&lt;/b&gt;</v>
      </c>
    </row>
    <row r="43" spans="2:6" x14ac:dyDescent="0.25">
      <c r="B43" s="542" t="s">
        <v>2731</v>
      </c>
      <c r="D43" s="524" t="str">
        <f>Table10!D43</f>
        <v>Property taxes levied for future periods</v>
      </c>
      <c r="E43" s="533" t="str">
        <f>IF($C43="u","&lt;u&gt;","")&amp;$B43&amp;SUBSTITUTE(SUBSTITUTE(OpeningTag,"XXX",Table10!$A43),"YYY",Table10!E$1&amp;"_"&amp;Table10!E$2&amp;Table10!$B43)&amp;TEXT(Table10!E43,"#,##0")&amp;ClosingTag&amp;IF($C43="u","&lt;/u&gt;","")</f>
        <v>$&lt;ix:nonFraction name="DeferredInflowsOfResources" contextRef="CurrentInstant_GovernmentalActivities_Property_Taxes_Levied_For_Future_Periods" unitRef="USD"&gt;125,538,261&lt;/ix:nonFraction&gt;</v>
      </c>
      <c r="F43" s="533" t="str">
        <f>IF($C43="u","&lt;u&gt;","")&amp;$B43&amp;SUBSTITUTE(SUBSTITUTE(OpeningTag,"XXX",Table10!$A43),"YYY",Table10!F$1&amp;"_"&amp;Table10!F$2&amp;Table10!$B43)&amp;TEXT(Table10!F43,"#,##0")&amp;ClosingTag&amp;IF($C43="u","&lt;/u&gt;","")</f>
        <v>$&lt;ix:nonFraction name="DeferredInflowsOfResources" contextRef="CurrentInstant_ComponentUnits_Property_Taxes_Levied_For_Future_Periods" unitRef="USD"&gt;31,832,792&lt;/ix:nonFraction&gt;</v>
      </c>
    </row>
    <row r="44" spans="2:6" x14ac:dyDescent="0.25">
      <c r="D44" s="524" t="str">
        <f>Table10!D44</f>
        <v>Deferred inflows related to pensions</v>
      </c>
      <c r="E44" s="533" t="str">
        <f>IF($C44="u","&lt;u&gt;","")&amp;$B44&amp;SUBSTITUTE(SUBSTITUTE(OpeningTag,"XXX",Table10!$A44),"YYY",Table10!E$1&amp;"_"&amp;Table10!E$2&amp;Table10!$B44)&amp;TEXT(Table10!E44,"#,##0")&amp;ClosingTag&amp;IF($C44="u","&lt;/u&gt;","")</f>
        <v>&lt;ix:nonFraction name="DeferredInflowsOfResources" contextRef="CurrentInstant_GovernmentalActivities_Deferred_Inflows_Related_To_Pensions" unitRef="USD"&gt;60,753,479&lt;/ix:nonFraction&gt;</v>
      </c>
      <c r="F44" s="533" t="str">
        <f>IF($C44="u","&lt;u&gt;","")&amp;$B44&amp;SUBSTITUTE(SUBSTITUTE(OpeningTag,"XXX",Table10!$A44),"YYY",Table10!F$1&amp;"_"&amp;Table10!F$2&amp;Table10!$B44)&amp;TEXT(Table10!F44,"#,##0")&amp;ClosingTag&amp;IF($C44="u","&lt;/u&gt;","")</f>
        <v>&lt;ix:nonFraction name="DeferredInflowsOfResources" contextRef="CurrentInstant_ComponentUnits_Deferred_Inflows_Related_To_Pensions" unitRef="USD"&gt;3,210,472&lt;/ix:nonFraction&gt;</v>
      </c>
    </row>
    <row r="45" spans="2:6" x14ac:dyDescent="0.25">
      <c r="C45" s="540" t="s">
        <v>2732</v>
      </c>
      <c r="D45" s="524" t="str">
        <f>Table10!D45</f>
        <v>Deferred inflows related to OPEB</v>
      </c>
      <c r="E45" s="533" t="str">
        <f>IF($C45="u","&lt;u&gt;","")&amp;$B45&amp;SUBSTITUTE(SUBSTITUTE(OpeningTag,"XXX",Table10!$A45),"YYY",Table10!E$1&amp;"_"&amp;Table10!E$2&amp;Table10!$B45)&amp;TEXT(Table10!E45,"#,##0")&amp;ClosingTag&amp;IF($C45="u","&lt;/u&gt;","")</f>
        <v>&lt;u&gt;&lt;ix:nonFraction name="DeferredInflowsOfResources" contextRef="CurrentInstant_GovernmentalActivities_Deferred_Inflows_Related_To_OPEB" unitRef="USD"&gt;4,501,998&lt;/ix:nonFraction&gt;&lt;/u&gt;</v>
      </c>
      <c r="F45" s="533" t="str">
        <f>IF($C45="u","&lt;u&gt;","")&amp;$B45&amp;SUBSTITUTE(SUBSTITUTE(OpeningTag,"XXX",Table10!$A45),"YYY",Table10!F$1&amp;"_"&amp;Table10!F$2&amp;Table10!$B45)&amp;TEXT(Table10!F45,"#,##0")&amp;ClosingTag&amp;IF($C45="u","&lt;/u&gt;","")</f>
        <v>&lt;u&gt;&lt;ix:nonFraction name="DeferredInflowsOfResources" contextRef="CurrentInstant_ComponentUnits_Deferred_Inflows_Related_To_OPEB" unitRef="USD"&gt;6,543&lt;/ix:nonFraction&gt;&lt;/u&gt;</v>
      </c>
    </row>
    <row r="46" spans="2:6" x14ac:dyDescent="0.25">
      <c r="B46" s="542" t="s">
        <v>2731</v>
      </c>
      <c r="C46" s="540" t="s">
        <v>2732</v>
      </c>
      <c r="D46" s="524" t="str">
        <f>Table10!D46</f>
        <v>Total deferred inflows of resources</v>
      </c>
      <c r="E46" s="533" t="str">
        <f>IF($C46="u","&lt;u&gt;","")&amp;$B46&amp;SUBSTITUTE(SUBSTITUTE(OpeningTag,"XXX",Table10!$A46),"YYY",Table10!E$1&amp;"_"&amp;Table10!E$2&amp;Table10!$B46)&amp;TEXT(Table10!E46,"#,##0")&amp;ClosingTag&amp;IF($C46="u","&lt;/u&gt;","")</f>
        <v>&lt;u&gt;$&lt;ix:nonFraction name="DeferredInflowsOfResources" contextRef="CurrentInstant_GovernmentalActivities" unitRef="USD"&gt;190,793,738&lt;/ix:nonFraction&gt;&lt;/u&gt;</v>
      </c>
      <c r="F46" s="533" t="str">
        <f>IF($C46="u","&lt;u&gt;","")&amp;$B46&amp;SUBSTITUTE(SUBSTITUTE(OpeningTag,"XXX",Table10!$A46),"YYY",Table10!F$1&amp;"_"&amp;Table10!F$2&amp;Table10!$B46)&amp;TEXT(Table10!F46,"#,##0")&amp;ClosingTag&amp;IF($C46="u","&lt;/u&gt;","")</f>
        <v>&lt;u&gt;$&lt;ix:nonFraction name="DeferredInflowsOfResources" contextRef="CurrentInstant_ComponentUnits" unitRef="USD"&gt;35,049,807&lt;/ix:nonFraction&gt;&lt;/u&gt;</v>
      </c>
    </row>
    <row r="47" spans="2:6" x14ac:dyDescent="0.25">
      <c r="B47" s="542" t="s">
        <v>2731</v>
      </c>
      <c r="C47" s="540" t="s">
        <v>2732</v>
      </c>
      <c r="D47" s="524" t="str">
        <f>Table10!D47</f>
        <v>Total liabilities and deferred inflows of resources</v>
      </c>
      <c r="E47" s="533" t="str">
        <f>IF($C47="u","&lt;u&gt;","")&amp;$B47&amp;SUBSTITUTE(SUBSTITUTE(OpeningTag,"XXX",Table10!$A47),"YYY",Table10!E$1&amp;"_"&amp;Table10!E$2&amp;Table10!$B47)&amp;TEXT(Table10!E47,"#,##0")&amp;ClosingTag&amp;IF($C47="u","&lt;/u&gt;","")</f>
        <v>&lt;u&gt;$&lt;ix:nonFraction name="LiabilitiesAndDeferredInflowsOfResources" contextRef="CurrentInstant_GovernmentalActivities" unitRef="USD"&gt;718,639,787&lt;/ix:nonFraction&gt;&lt;/u&gt;</v>
      </c>
      <c r="F47" s="533" t="str">
        <f>IF($C47="u","&lt;u&gt;","")&amp;$B47&amp;SUBSTITUTE(SUBSTITUTE(OpeningTag,"XXX",Table10!$A47),"YYY",Table10!F$1&amp;"_"&amp;Table10!F$2&amp;Table10!$B47)&amp;TEXT(Table10!F47,"#,##0")&amp;ClosingTag&amp;IF($C47="u","&lt;/u&gt;","")</f>
        <v>&lt;u&gt;$&lt;ix:nonFraction name="LiabilitiesAndDeferredInflowsOfResources" contextRef="CurrentInstant_ComponentUnits" unitRef="USD"&gt;150,747,600&lt;/ix:nonFraction&gt;&lt;/u&gt;</v>
      </c>
    </row>
    <row r="48" spans="2:6" ht="30" customHeight="1" x14ac:dyDescent="0.25">
      <c r="D48" s="535" t="str">
        <f>Table10!D48</f>
        <v>&lt;b&gt;Net position&lt;/b&gt;</v>
      </c>
    </row>
    <row r="49" spans="2:6" x14ac:dyDescent="0.25">
      <c r="B49" s="542" t="s">
        <v>2731</v>
      </c>
      <c r="D49" s="524" t="str">
        <f>Table10!D49</f>
        <v>Net investment in capital assets</v>
      </c>
      <c r="E49" s="533" t="str">
        <f>IF($C49="u","&lt;u&gt;","")&amp;$B49&amp;SUBSTITUTE(SUBSTITUTE(OpeningTag,"XXX",Table10!$A49),"YYY",Table10!E$1&amp;"_"&amp;Table10!E$2&amp;Table10!$B49)&amp;TEXT(Table10!E49,"#,##0")&amp;ClosingTag&amp;IF($C49="u","&lt;/u&gt;","")</f>
        <v>$&lt;ix:nonFraction name="InvestmentInCapitalAssets" contextRef="CurrentInstant_GovernmentalActivities" unitRef="USD"&gt;381,922,036&lt;/ix:nonFraction&gt;</v>
      </c>
      <c r="F49" s="533" t="str">
        <f>IF($C49="u","&lt;u&gt;","")&amp;$B49&amp;SUBSTITUTE(SUBSTITUTE(OpeningTag,"XXX",Table10!$A49),"YYY",Table10!F$1&amp;"_"&amp;Table10!F$2&amp;Table10!$B49)&amp;TEXT(Table10!F49,"#,##0")&amp;ClosingTag&amp;IF($C49="u","&lt;/u&gt;","")</f>
        <v>$&lt;ix:nonFraction name="InvestmentInCapitalAssets" contextRef="CurrentInstant_ComponentUnits" unitRef="USD"&gt;205,946,518&lt;/ix:nonFraction&gt;</v>
      </c>
    </row>
    <row r="50" spans="2:6" x14ac:dyDescent="0.25">
      <c r="D50" s="524" t="str">
        <f>Table10!D50</f>
        <v>Restricted for:</v>
      </c>
    </row>
    <row r="51" spans="2:6" x14ac:dyDescent="0.25">
      <c r="D51" s="524" t="str">
        <f>Table10!D51</f>
        <v>Debt service</v>
      </c>
      <c r="E51" s="533" t="str">
        <f>IF($C51="u","&lt;u&gt;","")&amp;$B51&amp;SUBSTITUTE(SUBSTITUTE(OpeningTag,"XXX",Table10!$A51),"YYY",Table10!E$1&amp;"_"&amp;Table10!E$2&amp;Table10!$B51)&amp;TEXT(Table10!E51,"#,##0")&amp;ClosingTag&amp;IF($C51="u","&lt;/u&gt;","")</f>
        <v>&lt;ix:nonFraction name="NetPosition" contextRef="CurrentInstant_GovernmentalActivities_Restricted_for_Debt_Service" unitRef="USD"&gt;22,840,151&lt;/ix:nonFraction&gt;</v>
      </c>
      <c r="F51" s="533" t="str">
        <f>IF($C51="u","&lt;u&gt;","")&amp;$B51&amp;SUBSTITUTE(SUBSTITUTE(OpeningTag,"XXX",Table10!$A51),"YYY",Table10!F$1&amp;"_"&amp;Table10!F$2&amp;Table10!$B51)&amp;TEXT(Table10!F51,"#,##0")&amp;ClosingTag&amp;IF($C51="u","&lt;/u&gt;","")</f>
        <v>&lt;ix:nonFraction name="NetPosition" contextRef="CurrentInstant_ComponentUnits_Restricted_for_Debt_Service" unitRef="USD"&gt;834,868&lt;/ix:nonFraction&gt;</v>
      </c>
    </row>
    <row r="52" spans="2:6" x14ac:dyDescent="0.25">
      <c r="D52" s="524" t="str">
        <f>Table10!D52</f>
        <v>Construction and development</v>
      </c>
      <c r="E52" s="533" t="str">
        <f>IF($C52="u","&lt;u&gt;","")&amp;$B52&amp;SUBSTITUTE(SUBSTITUTE(OpeningTag,"XXX",Table10!$A52),"YYY",Table10!E$1&amp;"_"&amp;Table10!E$2&amp;Table10!$B52)&amp;TEXT(Table10!E52,"#,##0")&amp;ClosingTag&amp;IF($C52="u","&lt;/u&gt;","")</f>
        <v>&lt;ix:nonFraction name="NetPosition" contextRef="CurrentInstant_GovernmentalActivities_Restricted_for_Construction_And_Development" unitRef="USD"&gt;0&lt;/ix:nonFraction&gt;</v>
      </c>
      <c r="F52" s="533" t="str">
        <f>IF($C52="u","&lt;u&gt;","")&amp;$B52&amp;SUBSTITUTE(SUBSTITUTE(OpeningTag,"XXX",Table10!$A52),"YYY",Table10!F$1&amp;"_"&amp;Table10!F$2&amp;Table10!$B52)&amp;TEXT(Table10!F52,"#,##0")&amp;ClosingTag&amp;IF($C52="u","&lt;/u&gt;","")</f>
        <v>&lt;ix:nonFraction name="NetPosition" contextRef="CurrentInstant_ComponentUnits_Restricted_for_Construction_And_Development" unitRef="USD"&gt;1,001,208&lt;/ix:nonFraction&gt;</v>
      </c>
    </row>
    <row r="53" spans="2:6" x14ac:dyDescent="0.25">
      <c r="D53" s="524" t="str">
        <f>Table10!D53</f>
        <v>Road projects</v>
      </c>
      <c r="E53" s="533" t="str">
        <f>IF($C53="u","&lt;u&gt;","")&amp;$B53&amp;SUBSTITUTE(SUBSTITUTE(OpeningTag,"XXX",Table10!$A53),"YYY",Table10!E$1&amp;"_"&amp;Table10!E$2&amp;Table10!$B53)&amp;TEXT(Table10!E53,"#,##0")&amp;ClosingTag&amp;IF($C53="u","&lt;/u&gt;","")</f>
        <v>&lt;ix:nonFraction name="NetPosition" contextRef="CurrentInstant_GovernmentalActivities_Restricted_for_Road_Projects" unitRef="USD"&gt;59,134,196&lt;/ix:nonFraction&gt;</v>
      </c>
      <c r="F53" s="533" t="str">
        <f>IF($C53="u","&lt;u&gt;","")&amp;$B53&amp;SUBSTITUTE(SUBSTITUTE(OpeningTag,"XXX",Table10!$A53),"YYY",Table10!F$1&amp;"_"&amp;Table10!F$2&amp;Table10!$B53)&amp;TEXT(Table10!F53,"#,##0")&amp;ClosingTag&amp;IF($C53="u","&lt;/u&gt;","")</f>
        <v>&lt;ix:nonFraction name="NetPosition" contextRef="CurrentInstant_ComponentUnits_Restricted_for_Road_Projects" unitRef="USD"&gt;0&lt;/ix:nonFraction&gt;</v>
      </c>
    </row>
    <row r="54" spans="2:6" x14ac:dyDescent="0.25">
      <c r="D54" s="524" t="str">
        <f>Table10!D54</f>
        <v>Social Security</v>
      </c>
    </row>
    <row r="55" spans="2:6" x14ac:dyDescent="0.25">
      <c r="D55" s="524" t="str">
        <f>Table10!D55</f>
        <v>Other purposes</v>
      </c>
      <c r="E55" s="533" t="str">
        <f>IF($C55="u","&lt;u&gt;","")&amp;$B55&amp;SUBSTITUTE(SUBSTITUTE(OpeningTag,"XXX",Table10!$A55),"YYY",Table10!E$1&amp;"_"&amp;Table10!E$2&amp;Table10!$B55)&amp;TEXT(Table10!E55,"#,##0")&amp;ClosingTag&amp;IF($C55="u","&lt;/u&gt;","")</f>
        <v>&lt;ix:nonFraction name="NetPosition" contextRef="CurrentInstant_GovernmentalActivities_Restricted_for_Other_Purposes" unitRef="USD"&gt;18,990,260&lt;/ix:nonFraction&gt;</v>
      </c>
      <c r="F55" s="533" t="str">
        <f>IF($C55="u","&lt;u&gt;","")&amp;$B55&amp;SUBSTITUTE(SUBSTITUTE(OpeningTag,"XXX",Table10!$A55),"YYY",Table10!F$1&amp;"_"&amp;Table10!F$2&amp;Table10!$B55)&amp;TEXT(Table10!F55,"#,##0")&amp;ClosingTag&amp;IF($C55="u","&lt;/u&gt;","")</f>
        <v>&lt;ix:nonFraction name="NetPosition" contextRef="CurrentInstant_ComponentUnits_Restricted_for_Other_Purposes" unitRef="USD"&gt;1,080,792&lt;/ix:nonFraction&gt;</v>
      </c>
    </row>
    <row r="56" spans="2:6" x14ac:dyDescent="0.25">
      <c r="C56" s="540" t="s">
        <v>2732</v>
      </c>
      <c r="D56" s="524" t="str">
        <f>Table10!D56</f>
        <v>Unrestricted net position (deficit)</v>
      </c>
      <c r="E56" s="604" t="str">
        <f>IF($C56="u","&lt;u&gt;","")&amp;$B56&amp;SUBSTITUTE(SUBSTITUTE(NegOpeningTag,"XXX",Table10!$A56),"YYY",Table10!E$1&amp;"_"&amp;Table10!E$2&amp;Table10!$B56)&amp;TEXT(ABS(Table10!E56),"#,##0")&amp;NegClosingTag&amp;IF($C56="u","&lt;/u&gt;","")</f>
        <v>&lt;u&gt;(&lt;ix:nonFraction name="NetPosition" contextRef="CurrentInstant_GovernmentalActivities_Unrestricted" unitRef="USD" sign="-"&gt;5,079,080&lt;/ix:nonFraction&gt;)&lt;/u&gt;</v>
      </c>
      <c r="F56" s="533" t="str">
        <f>IF($C56="u","&lt;u&gt;","")&amp;$B56&amp;SUBSTITUTE(SUBSTITUTE(OpeningTag,"XXX",Table10!$A56),"YYY",Table10!F$1&amp;"_"&amp;Table10!F$2&amp;Table10!$B56)&amp;TEXT(Table10!F56,"#,##0")&amp;ClosingTag&amp;IF($C56="u","&lt;/u&gt;","")</f>
        <v>&lt;u&gt;&lt;ix:nonFraction name="NetPosition" contextRef="CurrentInstant_ComponentUnits_Unrestricted" unitRef="USD"&gt;12,976,203&lt;/ix:nonFraction&gt;&lt;/u&gt;</v>
      </c>
    </row>
    <row r="57" spans="2:6" x14ac:dyDescent="0.25">
      <c r="B57" s="542" t="s">
        <v>2731</v>
      </c>
      <c r="C57" s="540" t="s">
        <v>2732</v>
      </c>
      <c r="D57" s="524" t="str">
        <f>Table10!D57</f>
        <v>Total net position</v>
      </c>
      <c r="E57" s="533" t="str">
        <f>IF($C57="u","&lt;u&gt;","")&amp;$B57&amp;SUBSTITUTE(SUBSTITUTE(OpeningTag,"XXX",Table10!$A57),"YYY",Table10!E$1&amp;"_"&amp;Table10!E$2&amp;Table10!$B57)&amp;TEXT(Table10!E57,"#,##0")&amp;ClosingTag&amp;IF($C57="u","&lt;/u&gt;","")</f>
        <v>&lt;u&gt;$&lt;ix:nonFraction name="NetPosition" contextRef="CurrentInstant_GovernmentalActivities" unitRef="USD"&gt;481,767,395&lt;/ix:nonFraction&gt;&lt;/u&gt;</v>
      </c>
      <c r="F57" s="533" t="str">
        <f>IF($C57="u","&lt;u&gt;","")&amp;$B57&amp;SUBSTITUTE(SUBSTITUTE(OpeningTag,"XXX",Table10!$A57),"YYY",Table10!F$1&amp;"_"&amp;Table10!F$2&amp;Table10!$B57)&amp;TEXT(Table10!F57,"#,##0")&amp;ClosingTag&amp;IF($C57="u","&lt;/u&gt;","")</f>
        <v>&lt;u&gt;$&lt;ix:nonFraction name="NetPosition" contextRef="CurrentInstant_ComponentUnits" unitRef="USD"&gt;221,839,589&lt;/ix:nonFraction&gt;&lt;/u&gt;</v>
      </c>
    </row>
    <row r="58" spans="2:6" ht="45" customHeight="1" x14ac:dyDescent="0.25">
      <c r="D58" s="536" t="str">
        <f>Table10!D58</f>
        <v>See accompanying Notes to Financial Statements.</v>
      </c>
    </row>
    <row r="59" spans="2:6" x14ac:dyDescent="0.25">
      <c r="D59" s="53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D0AC8-EC66-40AD-B9D4-E23A0DB3C309}">
  <sheetPr codeName="Sheet12"/>
  <dimension ref="A3:E59"/>
  <sheetViews>
    <sheetView workbookViewId="0">
      <selection activeCell="A8" sqref="A8:XFD9"/>
    </sheetView>
  </sheetViews>
  <sheetFormatPr defaultRowHeight="12.75" x14ac:dyDescent="0.2"/>
  <cols>
    <col min="1" max="1" width="14.33203125" bestFit="1" customWidth="1"/>
    <col min="2" max="2" width="64.33203125" bestFit="1" customWidth="1"/>
    <col min="3" max="3" width="225.5" bestFit="1" customWidth="1"/>
    <col min="4" max="4" width="56.1640625" bestFit="1" customWidth="1"/>
    <col min="5" max="5" width="197.6640625" bestFit="1" customWidth="1"/>
    <col min="6" max="6" width="190.5" bestFit="1" customWidth="1"/>
    <col min="7" max="7" width="5.5" bestFit="1" customWidth="1"/>
  </cols>
  <sheetData>
    <row r="3" spans="1:5" ht="15" x14ac:dyDescent="0.25">
      <c r="A3" s="540" t="s">
        <v>2613</v>
      </c>
      <c r="B3" s="541"/>
      <c r="C3" s="541"/>
      <c r="D3" s="541"/>
      <c r="E3" s="541"/>
    </row>
    <row r="4" spans="1:5" ht="15" x14ac:dyDescent="0.2">
      <c r="A4" s="541" t="s">
        <v>2588</v>
      </c>
      <c r="B4" s="541"/>
      <c r="C4" s="541"/>
      <c r="D4" s="541"/>
      <c r="E4" s="541"/>
    </row>
    <row r="5" spans="1:5" ht="15" x14ac:dyDescent="0.2">
      <c r="A5" s="541" t="s">
        <v>2585</v>
      </c>
      <c r="B5" s="541" t="str">
        <f>"&lt;td&gt;"&amp;Table10InlineXBRL!D4&amp;"&lt;/td&gt;"</f>
        <v>&lt;td&gt;&lt;b&gt;Will County, Illinois&lt;/b&gt;&lt;/td&gt;</v>
      </c>
      <c r="C5" s="541" t="str">
        <f>"&lt;td align="&amp;CHAR(34)&amp;"right"&amp;CHAR(34)&amp;"&gt;"&amp;Table10InlineXBRL!E4&amp;"&lt;/td&gt;"</f>
        <v>&lt;td align="right"&gt;&lt;/td&gt;</v>
      </c>
      <c r="D5" s="541" t="str">
        <f>"&lt;td align="&amp;CHAR(34)&amp;"right"&amp;CHAR(34)&amp;"&gt;"&amp;Table10InlineXBRL!F4&amp;"&lt;/td&gt;"</f>
        <v>&lt;td align="right"&gt;&lt;b&gt;STATEMENT 1&lt;b&gt;&lt;/td&gt;</v>
      </c>
      <c r="E5" s="541" t="s">
        <v>2586</v>
      </c>
    </row>
    <row r="6" spans="1:5" ht="15" x14ac:dyDescent="0.2">
      <c r="A6" s="541" t="s">
        <v>2585</v>
      </c>
      <c r="B6" s="541" t="str">
        <f>"&lt;td&gt;"&amp;Table10InlineXBRL!D5&amp;"&lt;/td&gt;"</f>
        <v>&lt;td&gt;&lt;b&gt;Statement of Net Position&lt;/b&gt;&lt;/td&gt;</v>
      </c>
      <c r="C6" s="541" t="str">
        <f>"&lt;td align="&amp;CHAR(34)&amp;"right"&amp;CHAR(34)&amp;"&gt;"&amp;Table10InlineXBRL!E5&amp;"&lt;/td&gt;"</f>
        <v>&lt;td align="right"&gt;&lt;/td&gt;</v>
      </c>
      <c r="D6" s="541" t="str">
        <f>"&lt;td align="&amp;CHAR(34)&amp;"right"&amp;CHAR(34)&amp;"&gt;"&amp;Table10InlineXBRL!F5&amp;"&lt;/td&gt;"</f>
        <v>&lt;td align="right"&gt;&lt;/td&gt;</v>
      </c>
      <c r="E6" s="541" t="s">
        <v>2586</v>
      </c>
    </row>
    <row r="7" spans="1:5" ht="15" x14ac:dyDescent="0.2">
      <c r="A7" s="541" t="s">
        <v>2585</v>
      </c>
      <c r="B7" s="541" t="str">
        <f>"&lt;td&gt;"&amp;Table10InlineXBRL!D6&amp;"&lt;/td&gt;"</f>
        <v>&lt;td&gt;&lt;b&gt;November 30, 2018&lt;/b&gt;&lt;/td&gt;</v>
      </c>
      <c r="C7" s="541" t="str">
        <f>"&lt;td align="&amp;CHAR(34)&amp;"right"&amp;CHAR(34)&amp;"&gt;"&amp;Table10InlineXBRL!E6&amp;"&lt;/td&gt;"</f>
        <v>&lt;td align="right"&gt;&lt;/td&gt;</v>
      </c>
      <c r="D7" s="541" t="str">
        <f>"&lt;td align="&amp;CHAR(34)&amp;"right"&amp;CHAR(34)&amp;"&gt;"&amp;Table10InlineXBRL!F6&amp;"&lt;/td&gt;"</f>
        <v>&lt;td align="right"&gt;&lt;/td&gt;</v>
      </c>
      <c r="E7" s="541" t="s">
        <v>2586</v>
      </c>
    </row>
    <row r="8" spans="1:5" ht="15" x14ac:dyDescent="0.2">
      <c r="A8" s="541" t="s">
        <v>2585</v>
      </c>
      <c r="B8" s="541" t="str">
        <f>"&lt;td&gt;"&amp;Table10InlineXBRL!D9&amp;"&lt;/td&gt;"</f>
        <v>&lt;td&gt;&lt;/td&gt;</v>
      </c>
      <c r="C8" s="541" t="str">
        <f>"&lt;td align="&amp;CHAR(34)&amp;"right"&amp;CHAR(34)&amp;"&gt;"&amp;Table10InlineXBRL!E9&amp;"&lt;/td&gt;"</f>
        <v>&lt;td align="right"&gt;Governmental&lt;/td&gt;</v>
      </c>
      <c r="D8" s="541" t="str">
        <f>"&lt;td align="&amp;CHAR(34)&amp;"right"&amp;CHAR(34)&amp;"&gt;"&amp;Table10InlineXBRL!F9&amp;"&lt;/td&gt;"</f>
        <v>&lt;td align="right"&gt;Component&lt;/td&gt;</v>
      </c>
      <c r="E8" s="541" t="s">
        <v>2586</v>
      </c>
    </row>
    <row r="9" spans="1:5" ht="15" x14ac:dyDescent="0.2">
      <c r="A9" s="541" t="s">
        <v>2585</v>
      </c>
      <c r="B9" s="541" t="str">
        <f>"&lt;td&gt;"&amp;Table10InlineXBRL!D10&amp;"&lt;/td&gt;"</f>
        <v>&lt;td&gt;&lt;/td&gt;</v>
      </c>
      <c r="C9" s="541" t="str">
        <f>"&lt;td align="&amp;CHAR(34)&amp;"right"&amp;CHAR(34)&amp;"&gt;"&amp;Table10InlineXBRL!E10&amp;"&lt;/td&gt;"</f>
        <v>&lt;td align="right"&gt;Activities&lt;/td&gt;</v>
      </c>
      <c r="D9" s="541" t="str">
        <f>"&lt;td align="&amp;CHAR(34)&amp;"right"&amp;CHAR(34)&amp;"&gt;"&amp;Table10InlineXBRL!F10&amp;"&lt;/td&gt;"</f>
        <v>&lt;td align="right"&gt;Units&lt;/td&gt;</v>
      </c>
      <c r="E9" s="541" t="s">
        <v>2586</v>
      </c>
    </row>
    <row r="10" spans="1:5" ht="15" x14ac:dyDescent="0.2">
      <c r="A10" s="541" t="s">
        <v>2725</v>
      </c>
      <c r="B10" s="541" t="str">
        <f>"&lt;td&gt;"&amp;Table10InlineXBRL!D11&amp;"&lt;/td&gt;"</f>
        <v>&lt;td&gt;&lt;b&gt;Assets&lt;/b&gt;&lt;/td&gt;</v>
      </c>
      <c r="C10" s="541" t="str">
        <f>"&lt;td align="&amp;CHAR(34)&amp;"right"&amp;CHAR(34)&amp;"&gt;"&amp;Table10InlineXBRL!E11&amp;"&lt;/td&gt;"</f>
        <v>&lt;td align="right"&gt;&lt;/td&gt;</v>
      </c>
      <c r="D10" s="541" t="str">
        <f>"&lt;td align="&amp;CHAR(34)&amp;"right"&amp;CHAR(34)&amp;"&gt;"&amp;Table10InlineXBRL!F11&amp;"&lt;/td&gt;"</f>
        <v>&lt;td align="right"&gt;&lt;/td&gt;</v>
      </c>
      <c r="E10" s="541" t="s">
        <v>2586</v>
      </c>
    </row>
    <row r="11" spans="1:5" ht="15" x14ac:dyDescent="0.2">
      <c r="A11" s="541" t="s">
        <v>2585</v>
      </c>
      <c r="B11" s="541" t="str">
        <f>"&lt;td&gt;"&amp;Table10InlineXBRL!D12&amp;"&lt;/td&gt;"</f>
        <v>&lt;td&gt;Cash and cash equivalents&lt;/td&gt;</v>
      </c>
      <c r="C11" s="541" t="str">
        <f>"&lt;td align="&amp;CHAR(34)&amp;"right"&amp;CHAR(34)&amp;"&gt;"&amp;Table10InlineXBRL!E12&amp;"&lt;/td&gt;"</f>
        <v>&lt;td align="right"&gt;$&lt;ix:nonFraction name="CashAndCashEquivalentsOthers" contextRef="CurrentInstant_GovernmentalActivities" unitRef="USD"&gt;143,980,491&lt;/ix:nonFraction&gt;&lt;/td&gt;</v>
      </c>
      <c r="D11" s="541" t="str">
        <f>"&lt;td align="&amp;CHAR(34)&amp;"right"&amp;CHAR(34)&amp;"&gt;"&amp;Table10InlineXBRL!F12&amp;"&lt;/td&gt;"</f>
        <v>&lt;td align="right"&gt;$&lt;ix:nonFraction name="CashAndCashEquivalentsOthers" contextRef="CurrentInstant_ComponentUnits" unitRef="USD"&gt;14,722,860&lt;/ix:nonFraction&gt;&lt;/td&gt;</v>
      </c>
      <c r="E11" s="541" t="s">
        <v>2586</v>
      </c>
    </row>
    <row r="12" spans="1:5" ht="15" x14ac:dyDescent="0.2">
      <c r="A12" s="541" t="s">
        <v>2585</v>
      </c>
      <c r="B12" s="541" t="str">
        <f>"&lt;td&gt;"&amp;Table10InlineXBRL!D13&amp;"&lt;/td&gt;"</f>
        <v>&lt;td&gt;Investments&lt;/td&gt;</v>
      </c>
      <c r="C12" s="541" t="str">
        <f>"&lt;td align="&amp;CHAR(34)&amp;"right"&amp;CHAR(34)&amp;"&gt;"&amp;Table10InlineXBRL!E13&amp;"&lt;/td&gt;"</f>
        <v>&lt;td align="right"&gt;&lt;ix:nonFraction name="OtherCurrentInvestments" contextRef="CurrentInstant_GovernmentalActivities" unitRef="USD"&gt;245,968,116&lt;/ix:nonFraction&gt;&lt;/td&gt;</v>
      </c>
      <c r="D12" s="541" t="str">
        <f>"&lt;td align="&amp;CHAR(34)&amp;"right"&amp;CHAR(34)&amp;"&gt;"&amp;Table10InlineXBRL!F13&amp;"&lt;/td&gt;"</f>
        <v>&lt;td align="right"&gt;&lt;ix:nonFraction name="OtherCurrentInvestments" contextRef="CurrentInstant_ComponentUnits" unitRef="USD"&gt;7,540,492&lt;/ix:nonFraction&gt;&lt;/td&gt;</v>
      </c>
      <c r="E12" s="541" t="s">
        <v>2586</v>
      </c>
    </row>
    <row r="13" spans="1:5" ht="15" x14ac:dyDescent="0.2">
      <c r="A13" s="541" t="s">
        <v>2585</v>
      </c>
      <c r="B13" s="541" t="str">
        <f>"&lt;td&gt;"&amp;Table10InlineXBRL!D14&amp;"&lt;/td&gt;"</f>
        <v>&lt;td&gt;Restricted cash and cash equivalents&lt;/td&gt;</v>
      </c>
      <c r="C13" s="541" t="str">
        <f>"&lt;td align="&amp;CHAR(34)&amp;"right"&amp;CHAR(34)&amp;"&gt;"&amp;Table10InlineXBRL!E14&amp;"&lt;/td&gt;"</f>
        <v>&lt;td align="right"&gt;&lt;ix:nonFraction name="OtherCurrentAssets" contextRef="CurrentInstant_GovernmentalActivities_Restricted_Cash_And_Cash_Equivalents" unitRef="USD"&gt;558,425&lt;/ix:nonFraction&gt;&lt;/td&gt;</v>
      </c>
      <c r="D13" s="541" t="str">
        <f>"&lt;td align="&amp;CHAR(34)&amp;"right"&amp;CHAR(34)&amp;"&gt;"&amp;Table10InlineXBRL!F14&amp;"&lt;/td&gt;"</f>
        <v>&lt;td align="right"&gt;&lt;ix:nonFraction name="OtherCurrentAssets" contextRef="CurrentInstant_ComponentUnits_Restricted_Cash_And_Cash_Equivalents" unitRef="USD"&gt;1,208&lt;/ix:nonFraction&gt;&lt;/td&gt;</v>
      </c>
      <c r="E13" s="541" t="s">
        <v>2586</v>
      </c>
    </row>
    <row r="14" spans="1:5" ht="15" x14ac:dyDescent="0.2">
      <c r="A14" s="541" t="s">
        <v>2585</v>
      </c>
      <c r="B14" s="541" t="str">
        <f>"&lt;td&gt;"&amp;Table10InlineXBRL!D15&amp;"&lt;/td&gt;"</f>
        <v>&lt;td&gt;Accrued interest&lt;/td&gt;</v>
      </c>
      <c r="C14" s="541" t="str">
        <f>"&lt;td align="&amp;CHAR(34)&amp;"right"&amp;CHAR(34)&amp;"&gt;"&amp;Table10InlineXBRL!E15&amp;"&lt;/td&gt;"</f>
        <v>&lt;td align="right"&gt;&lt;ix:nonFraction name="OtherCurrentAssets" contextRef="CurrentInstant_GovernmentalActivities_Accrued_Interest" unitRef="USD"&gt;1,621,833&lt;/ix:nonFraction&gt;&lt;/td&gt;</v>
      </c>
      <c r="D14" s="541" t="str">
        <f>"&lt;td align="&amp;CHAR(34)&amp;"right"&amp;CHAR(34)&amp;"&gt;"&amp;Table10InlineXBRL!F15&amp;"&lt;/td&gt;"</f>
        <v>&lt;td align="right"&gt;&lt;ix:nonFraction name="OtherCurrentAssets" contextRef="CurrentInstant_ComponentUnits_Accrued_Interest" unitRef="USD"&gt;26,108&lt;/ix:nonFraction&gt;&lt;/td&gt;</v>
      </c>
      <c r="E14" s="541" t="s">
        <v>2586</v>
      </c>
    </row>
    <row r="15" spans="1:5" ht="15" x14ac:dyDescent="0.2">
      <c r="A15" s="541" t="s">
        <v>2585</v>
      </c>
      <c r="B15" s="541" t="str">
        <f>"&lt;td&gt;"&amp;Table10InlineXBRL!D16&amp;"&lt;/td&gt;"</f>
        <v>&lt;td&gt;Property tax receivable, net&lt;/td&gt;</v>
      </c>
      <c r="C15" s="541" t="str">
        <f>"&lt;td align="&amp;CHAR(34)&amp;"right"&amp;CHAR(34)&amp;"&gt;"&amp;Table10InlineXBRL!E16&amp;"&lt;/td&gt;"</f>
        <v>&lt;td align="right"&gt;&lt;ix:nonFraction name="PropertyTaxesReceivable" contextRef="CurrentInstant_GovernmentalActivities" unitRef="USD"&gt;130,360,366&lt;/ix:nonFraction&gt;&lt;/td&gt;</v>
      </c>
      <c r="D15" s="541" t="str">
        <f>"&lt;td align="&amp;CHAR(34)&amp;"right"&amp;CHAR(34)&amp;"&gt;"&amp;Table10InlineXBRL!F16&amp;"&lt;/td&gt;"</f>
        <v>&lt;td align="right"&gt;&lt;ix:nonFraction name="PropertyTaxesReceivable" contextRef="CurrentInstant_ComponentUnits" unitRef="USD"&gt;31,832,792&lt;/ix:nonFraction&gt;&lt;/td&gt;</v>
      </c>
      <c r="E15" s="541" t="s">
        <v>2586</v>
      </c>
    </row>
    <row r="16" spans="1:5" ht="15" x14ac:dyDescent="0.2">
      <c r="A16" s="541" t="s">
        <v>2585</v>
      </c>
      <c r="B16" s="541" t="str">
        <f>"&lt;td&gt;"&amp;Table10InlineXBRL!D17&amp;"&lt;/td&gt;"</f>
        <v>&lt;td&gt;Accounts receivable&lt;/td&gt;</v>
      </c>
      <c r="C16" s="541" t="str">
        <f>"&lt;td align="&amp;CHAR(34)&amp;"right"&amp;CHAR(34)&amp;"&gt;"&amp;Table10InlineXBRL!E17&amp;"&lt;/td&gt;"</f>
        <v>&lt;td align="right"&gt;&lt;ix:nonFraction name="AccountsReceivable" contextRef="CurrentInstant_GovernmentalActivities" unitRef="USD"&gt;12,957,359&lt;/ix:nonFraction&gt;&lt;/td&gt;</v>
      </c>
      <c r="D16" s="541" t="str">
        <f>"&lt;td align="&amp;CHAR(34)&amp;"right"&amp;CHAR(34)&amp;"&gt;"&amp;Table10InlineXBRL!F17&amp;"&lt;/td&gt;"</f>
        <v>&lt;td align="right"&gt;&lt;ix:nonFraction name="AccountsReceivable" contextRef="CurrentInstant_ComponentUnits" unitRef="USD"&gt;4,707&lt;/ix:nonFraction&gt;&lt;/td&gt;</v>
      </c>
      <c r="E16" s="541" t="s">
        <v>2586</v>
      </c>
    </row>
    <row r="17" spans="1:5" ht="15" x14ac:dyDescent="0.2">
      <c r="A17" s="541" t="s">
        <v>2585</v>
      </c>
      <c r="B17" s="541" t="str">
        <f>"&lt;td&gt;"&amp;Table10InlineXBRL!D18&amp;"&lt;/td&gt;"</f>
        <v>&lt;td&gt;Other receivables&lt;/td&gt;</v>
      </c>
      <c r="C17" s="541" t="str">
        <f>"&lt;td align="&amp;CHAR(34)&amp;"right"&amp;CHAR(34)&amp;"&gt;"&amp;Table10InlineXBRL!E18&amp;"&lt;/td&gt;"</f>
        <v>&lt;td align="right"&gt;&lt;ix:nonFraction name="OtherReceivables" contextRef="CurrentInstant_GovernmentalActivities" unitRef="USD"&gt;2,523&lt;/ix:nonFraction&gt;&lt;/td&gt;</v>
      </c>
      <c r="D17" s="541" t="str">
        <f>"&lt;td align="&amp;CHAR(34)&amp;"right"&amp;CHAR(34)&amp;"&gt;"&amp;Table10InlineXBRL!F18&amp;"&lt;/td&gt;"</f>
        <v>&lt;td align="right"&gt;&lt;ix:nonFraction name="OtherReceivables" contextRef="CurrentInstant_ComponentUnits" unitRef="USD"&gt;0&lt;/ix:nonFraction&gt;&lt;/td&gt;</v>
      </c>
      <c r="E17" s="541" t="s">
        <v>2586</v>
      </c>
    </row>
    <row r="18" spans="1:5" ht="15" x14ac:dyDescent="0.2">
      <c r="A18" s="541" t="s">
        <v>2585</v>
      </c>
      <c r="B18" s="541" t="str">
        <f>"&lt;td&gt;"&amp;Table10InlineXBRL!D19&amp;"&lt;/td&gt;"</f>
        <v>&lt;td&gt;Due from other governmental agencies&lt;/td&gt;</v>
      </c>
      <c r="C18" s="541" t="str">
        <f>"&lt;td align="&amp;CHAR(34)&amp;"right"&amp;CHAR(34)&amp;"&gt;"&amp;Table10InlineXBRL!E19&amp;"&lt;/td&gt;"</f>
        <v>&lt;td align="right"&gt;&lt;ix:nonFraction name="DueFromOtherGovernmentEntities" contextRef="CurrentInstant_GovernmentalActivities" unitRef="USD"&gt;22,666,090&lt;/ix:nonFraction&gt;&lt;/td&gt;</v>
      </c>
      <c r="D18" s="541" t="str">
        <f>"&lt;td align="&amp;CHAR(34)&amp;"right"&amp;CHAR(34)&amp;"&gt;"&amp;Table10InlineXBRL!F19&amp;"&lt;/td&gt;"</f>
        <v>&lt;td align="right"&gt;&lt;ix:nonFraction name="DueFromOtherGovernmentEntities" contextRef="CurrentInstant_ComponentUnits" unitRef="USD"&gt;122,668&lt;/ix:nonFraction&gt;&lt;/td&gt;</v>
      </c>
      <c r="E18" s="541" t="s">
        <v>2586</v>
      </c>
    </row>
    <row r="19" spans="1:5" ht="15" x14ac:dyDescent="0.2">
      <c r="A19" s="541" t="s">
        <v>2585</v>
      </c>
      <c r="B19" s="541" t="str">
        <f>"&lt;td&gt;"&amp;Table10InlineXBRL!D20&amp;"&lt;/td&gt;"</f>
        <v>&lt;td&gt;Inventory&lt;/td&gt;</v>
      </c>
      <c r="C19" s="541" t="str">
        <f>"&lt;td align="&amp;CHAR(34)&amp;"right"&amp;CHAR(34)&amp;"&gt;"&amp;Table10InlineXBRL!E20&amp;"&lt;/td&gt;"</f>
        <v>&lt;td align="right"&gt;&lt;ix:nonFraction name="InventoriesCurrent" contextRef="CurrentInstant_GovernmentalActivities" unitRef="USD"&gt;855,568&lt;/ix:nonFraction&gt;&lt;/td&gt;</v>
      </c>
      <c r="D19" s="541" t="str">
        <f>"&lt;td align="&amp;CHAR(34)&amp;"right"&amp;CHAR(34)&amp;"&gt;"&amp;Table10InlineXBRL!F20&amp;"&lt;/td&gt;"</f>
        <v>&lt;td align="right"&gt;&lt;ix:nonFraction name="InventoriesCurrent" contextRef="CurrentInstant_ComponentUnits" unitRef="USD"&gt;0&lt;/ix:nonFraction&gt;&lt;/td&gt;</v>
      </c>
      <c r="E19" s="541" t="s">
        <v>2586</v>
      </c>
    </row>
    <row r="20" spans="1:5" ht="15" x14ac:dyDescent="0.2">
      <c r="A20" s="541" t="s">
        <v>2585</v>
      </c>
      <c r="B20" s="541" t="str">
        <f>"&lt;td&gt;"&amp;Table10InlineXBRL!D21&amp;"&lt;/td&gt;"</f>
        <v>&lt;td&gt;Prepaid items&lt;/td&gt;</v>
      </c>
      <c r="C20" s="541" t="str">
        <f>"&lt;td align="&amp;CHAR(34)&amp;"right"&amp;CHAR(34)&amp;"&gt;"&amp;Table10InlineXBRL!E21&amp;"&lt;/td&gt;"</f>
        <v>&lt;td align="right"&gt;&lt;ix:nonFraction name="PrepaidExpenses" contextRef="CurrentInstant_GovernmentalActivities" unitRef="USD"&gt;861,831&lt;/ix:nonFraction&gt;&lt;/td&gt;</v>
      </c>
      <c r="D20" s="541" t="str">
        <f>"&lt;td align="&amp;CHAR(34)&amp;"right"&amp;CHAR(34)&amp;"&gt;"&amp;Table10InlineXBRL!F21&amp;"&lt;/td&gt;"</f>
        <v>&lt;td align="right"&gt;&lt;ix:nonFraction name="PrepaidExpenses" contextRef="CurrentInstant_ComponentUnits" unitRef="USD"&gt;208,704&lt;/ix:nonFraction&gt;&lt;/td&gt;</v>
      </c>
      <c r="E20" s="541" t="s">
        <v>2586</v>
      </c>
    </row>
    <row r="21" spans="1:5" ht="15" x14ac:dyDescent="0.2">
      <c r="A21" s="541" t="s">
        <v>2585</v>
      </c>
      <c r="B21" s="541" t="str">
        <f>"&lt;td&gt;"&amp;Table10InlineXBRL!D22&amp;"&lt;/td&gt;"</f>
        <v>&lt;td&gt;Net pension asset&lt;/td&gt;</v>
      </c>
      <c r="C21" s="541" t="str">
        <f>"&lt;td align="&amp;CHAR(34)&amp;"right"&amp;CHAR(34)&amp;"&gt;"&amp;Table10InlineXBRL!E22&amp;"&lt;/td&gt;"</f>
        <v>&lt;td align="right"&gt;&lt;ix:nonFraction name="PensionAsset" contextRef="CurrentInstant_GovernmentalActivities" unitRef="USD"&gt;0&lt;/ix:nonFraction&gt;&lt;/td&gt;</v>
      </c>
      <c r="D21" s="541" t="str">
        <f>"&lt;td align="&amp;CHAR(34)&amp;"right"&amp;CHAR(34)&amp;"&gt;"&amp;Table10InlineXBRL!F22&amp;"&lt;/td&gt;"</f>
        <v>&lt;td align="right"&gt;&lt;ix:nonFraction name="PensionAsset" contextRef="CurrentInstant_ComponentUnits" unitRef="USD"&gt;423,261&lt;/ix:nonFraction&gt;&lt;/td&gt;</v>
      </c>
      <c r="E21" s="541" t="s">
        <v>2586</v>
      </c>
    </row>
    <row r="22" spans="1:5" ht="15" x14ac:dyDescent="0.2">
      <c r="A22" s="541" t="s">
        <v>2585</v>
      </c>
      <c r="B22" s="541" t="str">
        <f>"&lt;td&gt;"&amp;Table10InlineXBRL!D23&amp;"&lt;/td&gt;"</f>
        <v>&lt;td&gt;Capital assets not being depreciated/amortized&lt;/td&gt;</v>
      </c>
      <c r="C22" s="541" t="str">
        <f>"&lt;td align="&amp;CHAR(34)&amp;"right"&amp;CHAR(34)&amp;"&gt;"&amp;Table10InlineXBRL!E23&amp;"&lt;/td&gt;"</f>
        <v>&lt;td align="right"&gt;&lt;ix:nonFraction name="CapitalAssetsNonDepreciable" contextRef="CurrentInstant_GovernmentalActivities" unitRef="USD"&gt;212,860,415&lt;/ix:nonFraction&gt;&lt;/td&gt;</v>
      </c>
      <c r="D22" s="541" t="str">
        <f>"&lt;td align="&amp;CHAR(34)&amp;"right"&amp;CHAR(34)&amp;"&gt;"&amp;Table10InlineXBRL!F23&amp;"&lt;/td&gt;"</f>
        <v>&lt;td align="right"&gt;&lt;ix:nonFraction name="CapitalAssetsNonDepreciable" contextRef="CurrentInstant_ComponentUnits" unitRef="USD"&gt;272,293,746&lt;/ix:nonFraction&gt;&lt;/td&gt;</v>
      </c>
      <c r="E22" s="541" t="s">
        <v>2586</v>
      </c>
    </row>
    <row r="23" spans="1:5" ht="15" x14ac:dyDescent="0.2">
      <c r="A23" s="541" t="s">
        <v>2585</v>
      </c>
      <c r="B23" s="541" t="str">
        <f>"&lt;td&gt;"&amp;Table10InlineXBRL!D24&amp;"&lt;/td&gt;"</f>
        <v>&lt;td&gt;Capital assets being depreciated/amortized, net&lt;/td&gt;</v>
      </c>
      <c r="C23" s="541" t="str">
        <f>"&lt;td align="&amp;CHAR(34)&amp;"right"&amp;CHAR(34)&amp;"&gt;"&amp;Table10InlineXBRL!E24&amp;"&lt;/td&gt;"</f>
        <v>&lt;td align="right"&gt;&lt;u&gt;&lt;ix:nonFraction name="CapitalAssetsDepreciableNetOfAccumulatedDepreciationAndAmortization" contextRef="CurrentInstant_GovernmentalActivities" unitRef="USD"&gt;377,397,331&lt;/ix:nonFraction&gt;&lt;/u&gt;&lt;/td&gt;</v>
      </c>
      <c r="D23" s="541" t="str">
        <f>"&lt;td align="&amp;CHAR(34)&amp;"right"&amp;CHAR(34)&amp;"&gt;"&amp;Table10InlineXBRL!F24&amp;"&lt;/td&gt;"</f>
        <v>&lt;td align="right"&gt;&lt;u&gt;&lt;ix:nonFraction name="CapitalAssetsDepreciableNetOfAccumulatedDepreciationAndAmortization" contextRef="CurrentInstant_ComponentUnits" unitRef="USD"&gt;35,878,175&lt;/ix:nonFraction&gt;&lt;/u&gt;&lt;/td&gt;</v>
      </c>
      <c r="E23" s="541" t="s">
        <v>2586</v>
      </c>
    </row>
    <row r="24" spans="1:5" ht="15" x14ac:dyDescent="0.2">
      <c r="A24" s="541" t="s">
        <v>2585</v>
      </c>
      <c r="B24" s="541" t="str">
        <f>"&lt;td&gt;"&amp;Table10InlineXBRL!D25&amp;"&lt;/td&gt;"</f>
        <v>&lt;td&gt;Total assets&lt;/td&gt;</v>
      </c>
      <c r="C24" s="541" t="str">
        <f>"&lt;td align="&amp;CHAR(34)&amp;"right"&amp;CHAR(34)&amp;"&gt;"&amp;Table10InlineXBRL!E25&amp;"&lt;/td&gt;"</f>
        <v>&lt;td align="right"&gt;&lt;u&gt;$&lt;ix:nonFraction name="Assets" contextRef="CurrentInstant_GovernmentalActivities" unitRef="USD"&gt;1,150,090,348&lt;/ix:nonFraction&gt;&lt;/u&gt;&lt;/td&gt;</v>
      </c>
      <c r="D24" s="541" t="str">
        <f>"&lt;td align="&amp;CHAR(34)&amp;"right"&amp;CHAR(34)&amp;"&gt;"&amp;Table10InlineXBRL!F25&amp;"&lt;/td&gt;"</f>
        <v>&lt;td align="right"&gt;&lt;u&gt;$&lt;ix:nonFraction name="Assets" contextRef="CurrentInstant_ComponentUnits" unitRef="USD"&gt;363,054,721&lt;/ix:nonFraction&gt;&lt;/u&gt;&lt;/td&gt;</v>
      </c>
      <c r="E24" s="541" t="s">
        <v>2586</v>
      </c>
    </row>
    <row r="25" spans="1:5" ht="15" x14ac:dyDescent="0.2">
      <c r="A25" s="541" t="s">
        <v>2725</v>
      </c>
      <c r="B25" s="541" t="str">
        <f>"&lt;td&gt;"&amp;Table10InlineXBRL!D26&amp;"&lt;/td&gt;"</f>
        <v>&lt;td&gt;&lt;b&gt;Deferred outflows of resources&lt;/b&gt;&lt;/td&gt;</v>
      </c>
      <c r="C25" s="541" t="str">
        <f>"&lt;td align="&amp;CHAR(34)&amp;"right"&amp;CHAR(34)&amp;"&gt;"&amp;Table10InlineXBRL!E26&amp;"&lt;/td&gt;"</f>
        <v>&lt;td align="right"&gt;&lt;/td&gt;</v>
      </c>
      <c r="D25" s="541" t="str">
        <f>"&lt;td align="&amp;CHAR(34)&amp;"right"&amp;CHAR(34)&amp;"&gt;"&amp;Table10InlineXBRL!F26&amp;"&lt;/td&gt;"</f>
        <v>&lt;td align="right"&gt;&lt;/td&gt;</v>
      </c>
      <c r="E25" s="541" t="s">
        <v>2586</v>
      </c>
    </row>
    <row r="26" spans="1:5" ht="15" x14ac:dyDescent="0.2">
      <c r="A26" s="541" t="s">
        <v>2585</v>
      </c>
      <c r="B26" s="541" t="str">
        <f>"&lt;td&gt;"&amp;Table10InlineXBRL!D27&amp;"&lt;/td&gt;"</f>
        <v>&lt;td&gt;Unamortized loss on refunding&lt;/td&gt;</v>
      </c>
      <c r="C26" s="541" t="str">
        <f>"&lt;td align="&amp;CHAR(34)&amp;"right"&amp;CHAR(34)&amp;"&gt;"&amp;Table10InlineXBRL!E27&amp;"&lt;/td&gt;"</f>
        <v>&lt;td align="right"&gt;$&lt;ix:nonFraction name="DeferredOutflowsOfResources" contextRef="CurrentInstant_GovernmentalActivities_Unamortized_Loss_On_Refunding" unitRef="USD"&gt;1,666,221&lt;/ix:nonFraction&gt;&lt;/td&gt;</v>
      </c>
      <c r="D26" s="541" t="str">
        <f>"&lt;td align="&amp;CHAR(34)&amp;"right"&amp;CHAR(34)&amp;"&gt;"&amp;Table10InlineXBRL!F27&amp;"&lt;/td&gt;"</f>
        <v>&lt;td align="right"&gt;$&lt;ix:nonFraction name="DeferredOutflowsOfResources" contextRef="CurrentInstant_ComponentUnits_Unamortized_Loss_On_Refunding" unitRef="USD"&gt;5,371,444&lt;/ix:nonFraction&gt;&lt;/td&gt;</v>
      </c>
      <c r="E26" s="541" t="s">
        <v>2586</v>
      </c>
    </row>
    <row r="27" spans="1:5" ht="15" x14ac:dyDescent="0.2">
      <c r="A27" s="541" t="s">
        <v>2585</v>
      </c>
      <c r="B27" s="541" t="str">
        <f>"&lt;td&gt;"&amp;Table10InlineXBRL!D28&amp;"&lt;/td&gt;"</f>
        <v>&lt;td&gt;Deferred outflows related to pensions&lt;/td&gt;</v>
      </c>
      <c r="C27" s="541" t="str">
        <f>"&lt;td align="&amp;CHAR(34)&amp;"right"&amp;CHAR(34)&amp;"&gt;"&amp;Table10InlineXBRL!E28&amp;"&lt;/td&gt;"</f>
        <v>&lt;td align="right"&gt;&lt;ix:nonFraction name="DeferredOutflowsOfResources" contextRef="CurrentInstant_GovernmentalActivities_Deferred_Outflows_Related_To_Pensions" unitRef="USD"&gt;46,104,581&lt;/ix:nonFraction&gt;&lt;/td&gt;</v>
      </c>
      <c r="D27" s="541" t="str">
        <f>"&lt;td align="&amp;CHAR(34)&amp;"right"&amp;CHAR(34)&amp;"&gt;"&amp;Table10InlineXBRL!F28&amp;"&lt;/td&gt;"</f>
        <v>&lt;td align="right"&gt;&lt;ix:nonFraction name="DeferredOutflowsOfResources" contextRef="CurrentInstant_ComponentUnits_Deferred_Outflows_Related_To_Pensions" unitRef="USD"&gt;2,974,238&lt;/ix:nonFraction&gt;&lt;/td&gt;</v>
      </c>
      <c r="E27" s="541" t="s">
        <v>2586</v>
      </c>
    </row>
    <row r="28" spans="1:5" ht="15" x14ac:dyDescent="0.2">
      <c r="A28" s="541" t="s">
        <v>2585</v>
      </c>
      <c r="B28" s="541" t="str">
        <f>"&lt;td&gt;"&amp;Table10InlineXBRL!D29&amp;"&lt;/td&gt;"</f>
        <v>&lt;td&gt;Deferred outflows related to OPEB&lt;/td&gt;</v>
      </c>
      <c r="C28" s="541" t="str">
        <f>"&lt;td align="&amp;CHAR(34)&amp;"right"&amp;CHAR(34)&amp;"&gt;"&amp;Table10InlineXBRL!E29&amp;"&lt;/td&gt;"</f>
        <v>&lt;td align="right"&gt;&lt;u&gt;&lt;ix:nonFraction name="DeferredOutflowsOfResources" contextRef="CurrentInstant_GovernmentalActivities_Deferred_Outflows_Related_To_OPEB" unitRef="USD"&gt;2,546,032&lt;/ix:nonFraction&gt;&lt;/u&gt;&lt;/td&gt;</v>
      </c>
      <c r="D28" s="541" t="str">
        <f>"&lt;td align="&amp;CHAR(34)&amp;"right"&amp;CHAR(34)&amp;"&gt;"&amp;Table10InlineXBRL!F29&amp;"&lt;/td&gt;"</f>
        <v>&lt;td align="right"&gt;&lt;u&gt;&lt;ix:nonFraction name="DeferredOutflowsOfResources" contextRef="CurrentInstant_ComponentUnits_Deferred_Outflows_Related_To_OPEB" unitRef="USD"&gt;1,186,786&lt;/ix:nonFraction&gt;&lt;/u&gt;&lt;/td&gt;</v>
      </c>
      <c r="E28" s="541" t="s">
        <v>2586</v>
      </c>
    </row>
    <row r="29" spans="1:5" ht="15" x14ac:dyDescent="0.2">
      <c r="A29" s="541" t="s">
        <v>2585</v>
      </c>
      <c r="B29" s="541" t="str">
        <f>"&lt;td&gt;"&amp;Table10InlineXBRL!D30&amp;"&lt;/td&gt;"</f>
        <v>&lt;td&gt;Total deferred outflows of resources&lt;/td&gt;</v>
      </c>
      <c r="C29" s="541" t="str">
        <f>"&lt;td align="&amp;CHAR(34)&amp;"right"&amp;CHAR(34)&amp;"&gt;"&amp;Table10InlineXBRL!E30&amp;"&lt;/td&gt;"</f>
        <v>&lt;td align="right"&gt;&lt;u&gt;$&lt;ix:nonFraction name="DeferredOutflowsOfResources" contextRef="CurrentInstant_GovernmentalActivities" unitRef="USD"&gt;50,316,834&lt;/ix:nonFraction&gt;&lt;/u&gt;&lt;/td&gt;</v>
      </c>
      <c r="D29" s="541" t="str">
        <f>"&lt;td align="&amp;CHAR(34)&amp;"right"&amp;CHAR(34)&amp;"&gt;"&amp;Table10InlineXBRL!F30&amp;"&lt;/td&gt;"</f>
        <v>&lt;td align="right"&gt;&lt;u&gt;$&lt;ix:nonFraction name="DeferredOutflowsOfResources" contextRef="CurrentInstant_ComponentUnits" unitRef="USD"&gt;9,532,468&lt;/ix:nonFraction&gt;&lt;/u&gt;&lt;/td&gt;</v>
      </c>
      <c r="E29" s="541" t="s">
        <v>2586</v>
      </c>
    </row>
    <row r="30" spans="1:5" ht="15" x14ac:dyDescent="0.2">
      <c r="A30" s="541" t="s">
        <v>2585</v>
      </c>
      <c r="B30" s="541" t="str">
        <f>"&lt;td&gt;"&amp;Table10InlineXBRL!D31&amp;"&lt;/td&gt;"</f>
        <v>&lt;td&gt;Total assets and deferred outflows of resources&lt;/td&gt;</v>
      </c>
      <c r="C30" s="541" t="str">
        <f>"&lt;td align="&amp;CHAR(34)&amp;"right"&amp;CHAR(34)&amp;"&gt;"&amp;Table10InlineXBRL!E31&amp;"&lt;/td&gt;"</f>
        <v>&lt;td align="right"&gt;&lt;u&gt;$&lt;ix:nonFraction name="AssetsAndDeferredOutflowsOfResources" contextRef="CurrentInstant_GovernmentalActivities" unitRef="USD"&gt;1,200,407,182&lt;/ix:nonFraction&gt;&lt;/u&gt;&lt;/td&gt;</v>
      </c>
      <c r="D30" s="541" t="str">
        <f>"&lt;td align="&amp;CHAR(34)&amp;"right"&amp;CHAR(34)&amp;"&gt;"&amp;Table10InlineXBRL!F31&amp;"&lt;/td&gt;"</f>
        <v>&lt;td align="right"&gt;&lt;u&gt;$&lt;ix:nonFraction name="AssetsAndDeferredOutflowsOfResources" contextRef="CurrentInstant_ComponentUnits" unitRef="USD"&gt;372,587,189&lt;/ix:nonFraction&gt;&lt;/u&gt;&lt;/td&gt;</v>
      </c>
      <c r="E30" s="541" t="s">
        <v>2586</v>
      </c>
    </row>
    <row r="31" spans="1:5" ht="15" x14ac:dyDescent="0.2">
      <c r="A31" s="541" t="s">
        <v>2725</v>
      </c>
      <c r="B31" s="541" t="str">
        <f>"&lt;td&gt;"&amp;Table10InlineXBRL!D32&amp;"&lt;/td&gt;"</f>
        <v>&lt;td&gt;&lt;b&gt;Liabilities&lt;/b&gt;&lt;/td&gt;</v>
      </c>
      <c r="C31" s="541" t="str">
        <f>"&lt;td align="&amp;CHAR(34)&amp;"right"&amp;CHAR(34)&amp;"&gt;"&amp;Table10InlineXBRL!E32&amp;"&lt;/td&gt;"</f>
        <v>&lt;td align="right"&gt;&lt;/td&gt;</v>
      </c>
      <c r="D31" s="541" t="str">
        <f>"&lt;td align="&amp;CHAR(34)&amp;"right"&amp;CHAR(34)&amp;"&gt;"&amp;Table10InlineXBRL!F32&amp;"&lt;/td&gt;"</f>
        <v>&lt;td align="right"&gt;&lt;/td&gt;</v>
      </c>
      <c r="E31" s="541" t="s">
        <v>2586</v>
      </c>
    </row>
    <row r="32" spans="1:5" ht="15" x14ac:dyDescent="0.2">
      <c r="A32" s="541" t="s">
        <v>2585</v>
      </c>
      <c r="B32" s="541" t="str">
        <f>"&lt;td&gt;"&amp;Table10InlineXBRL!D33&amp;"&lt;/td&gt;"</f>
        <v>&lt;td&gt;Accounts payable&lt;/td&gt;</v>
      </c>
      <c r="C32" s="541" t="str">
        <f>"&lt;td align="&amp;CHAR(34)&amp;"right"&amp;CHAR(34)&amp;"&gt;"&amp;Table10InlineXBRL!E33&amp;"&lt;/td&gt;"</f>
        <v>&lt;td align="right"&gt;$&lt;ix:nonFraction name="AccountsPayable" contextRef="CurrentInstant_GovernmentalActivities" unitRef="USD"&gt;35,077,501&lt;/ix:nonFraction&gt;&lt;/td&gt;</v>
      </c>
      <c r="D32" s="541" t="str">
        <f>"&lt;td align="&amp;CHAR(34)&amp;"right"&amp;CHAR(34)&amp;"&gt;"&amp;Table10InlineXBRL!F33&amp;"&lt;/td&gt;"</f>
        <v>&lt;td align="right"&gt;$&lt;ix:nonFraction name="AccountsPayable" contextRef="CurrentInstant_ComponentUnits" unitRef="USD"&gt;1,108,552&lt;/ix:nonFraction&gt;&lt;/td&gt;</v>
      </c>
      <c r="E32" s="541" t="s">
        <v>2586</v>
      </c>
    </row>
    <row r="33" spans="1:5" ht="15" x14ac:dyDescent="0.2">
      <c r="A33" s="541" t="s">
        <v>2585</v>
      </c>
      <c r="B33" s="541" t="str">
        <f>"&lt;td&gt;"&amp;Table10InlineXBRL!D34&amp;"&lt;/td&gt;"</f>
        <v>&lt;td&gt;Retainage payable&lt;/td&gt;</v>
      </c>
      <c r="C33" s="541" t="str">
        <f>"&lt;td align="&amp;CHAR(34)&amp;"right"&amp;CHAR(34)&amp;"&gt;"&amp;Table10InlineXBRL!E34&amp;"&lt;/td&gt;"</f>
        <v>&lt;td align="right"&gt;&lt;ix:nonFraction name="RetainagePayable" contextRef="CurrentInstant_GovernmentalActivities" unitRef="USD"&gt;4,201,517&lt;/ix:nonFraction&gt;&lt;/td&gt;</v>
      </c>
      <c r="D33" s="541" t="str">
        <f>"&lt;td align="&amp;CHAR(34)&amp;"right"&amp;CHAR(34)&amp;"&gt;"&amp;Table10InlineXBRL!F34&amp;"&lt;/td&gt;"</f>
        <v>&lt;td align="right"&gt;&lt;ix:nonFraction name="RetainagePayable" contextRef="CurrentInstant_ComponentUnits" unitRef="USD"&gt;0&lt;/ix:nonFraction&gt;&lt;/td&gt;</v>
      </c>
      <c r="E33" s="541" t="s">
        <v>2586</v>
      </c>
    </row>
    <row r="34" spans="1:5" ht="15" x14ac:dyDescent="0.2">
      <c r="A34" s="541" t="s">
        <v>2585</v>
      </c>
      <c r="B34" s="541" t="str">
        <f>"&lt;td&gt;"&amp;Table10InlineXBRL!D35&amp;"&lt;/td&gt;"</f>
        <v>&lt;td&gt;Salaries payable&lt;/td&gt;</v>
      </c>
      <c r="C34" s="541" t="str">
        <f>"&lt;td align="&amp;CHAR(34)&amp;"right"&amp;CHAR(34)&amp;"&gt;"&amp;Table10InlineXBRL!E35&amp;"&lt;/td&gt;"</f>
        <v>&lt;td align="right"&gt;&lt;ix:nonFraction name="AccruedWagesAndRelatedLiabilitiesPayable" contextRef="CurrentInstant_GovernmentalActivities" unitRef="USD"&gt;5,613,718&lt;/ix:nonFraction&gt;&lt;/td&gt;</v>
      </c>
      <c r="D34" s="541" t="str">
        <f>"&lt;td align="&amp;CHAR(34)&amp;"right"&amp;CHAR(34)&amp;"&gt;"&amp;Table10InlineXBRL!F35&amp;"&lt;/td&gt;"</f>
        <v>&lt;td align="right"&gt;&lt;ix:nonFraction name="AccruedWagesAndRelatedLiabilitiesPayable" contextRef="CurrentInstant_ComponentUnits" unitRef="USD"&gt;295,926&lt;/ix:nonFraction&gt;&lt;/td&gt;</v>
      </c>
      <c r="E34" s="541" t="s">
        <v>2586</v>
      </c>
    </row>
    <row r="35" spans="1:5" ht="15" x14ac:dyDescent="0.2">
      <c r="A35" s="541" t="s">
        <v>2585</v>
      </c>
      <c r="B35" s="541" t="str">
        <f>"&lt;td&gt;"&amp;Table10InlineXBRL!D36&amp;"&lt;/td&gt;"</f>
        <v>&lt;td&gt;Other current liabilities&lt;/td&gt;</v>
      </c>
      <c r="C35" s="541" t="str">
        <f>"&lt;td align="&amp;CHAR(34)&amp;"right"&amp;CHAR(34)&amp;"&gt;"&amp;Table10InlineXBRL!E36&amp;"&lt;/td&gt;"</f>
        <v>&lt;td align="right"&gt;&lt;ix:nonFraction name="OtherCurrentLiabilities" contextRef="CurrentInstant_GovernmentalActivities" unitRef="USD"&gt;662,932&lt;/ix:nonFraction&gt;&lt;/td&gt;</v>
      </c>
      <c r="D35" s="541" t="str">
        <f>"&lt;td align="&amp;CHAR(34)&amp;"right"&amp;CHAR(34)&amp;"&gt;"&amp;Table10InlineXBRL!F36&amp;"&lt;/td&gt;"</f>
        <v>&lt;td align="right"&gt;&lt;ix:nonFraction name="OtherCurrentLiabilities" contextRef="CurrentInstant_ComponentUnits" unitRef="USD"&gt;0&lt;/ix:nonFraction&gt;&lt;/td&gt;</v>
      </c>
      <c r="E35" s="541" t="s">
        <v>2586</v>
      </c>
    </row>
    <row r="36" spans="1:5" ht="15" x14ac:dyDescent="0.2">
      <c r="A36" s="541" t="s">
        <v>2585</v>
      </c>
      <c r="B36" s="541" t="str">
        <f>"&lt;td&gt;"&amp;Table10InlineXBRL!D37&amp;"&lt;/td&gt;"</f>
        <v>&lt;td&gt;Unearned revenue&lt;/td&gt;</v>
      </c>
      <c r="C36" s="541" t="str">
        <f>"&lt;td align="&amp;CHAR(34)&amp;"right"&amp;CHAR(34)&amp;"&gt;"&amp;Table10InlineXBRL!E37&amp;"&lt;/td&gt;"</f>
        <v>&lt;td align="right"&gt;&lt;ix:nonFraction name="UnearnedRevenue" contextRef="CurrentInstant_GovernmentalActivities" unitRef="USD"&gt;99,441&lt;/ix:nonFraction&gt;&lt;/td&gt;</v>
      </c>
      <c r="D36" s="541" t="str">
        <f>"&lt;td align="&amp;CHAR(34)&amp;"right"&amp;CHAR(34)&amp;"&gt;"&amp;Table10InlineXBRL!F37&amp;"&lt;/td&gt;"</f>
        <v>&lt;td align="right"&gt;&lt;ix:nonFraction name="UnearnedRevenue" contextRef="CurrentInstant_ComponentUnits" unitRef="USD"&gt;995,566&lt;/ix:nonFraction&gt;&lt;/td&gt;</v>
      </c>
      <c r="E36" s="541" t="s">
        <v>2586</v>
      </c>
    </row>
    <row r="37" spans="1:5" ht="15" x14ac:dyDescent="0.2">
      <c r="A37" s="541" t="s">
        <v>2585</v>
      </c>
      <c r="B37" s="541" t="str">
        <f>"&lt;td&gt;"&amp;Table10InlineXBRL!D38&amp;"&lt;/td&gt;"</f>
        <v>&lt;td&gt;Interest payable&lt;/td&gt;</v>
      </c>
      <c r="C37" s="541" t="str">
        <f>"&lt;td align="&amp;CHAR(34)&amp;"right"&amp;CHAR(34)&amp;"&gt;"&amp;Table10InlineXBRL!E38&amp;"&lt;/td&gt;"</f>
        <v>&lt;td align="right"&gt;&lt;ix:nonFraction name="AccruedInterestPayable" contextRef="CurrentInstant_GovernmentalActivities" unitRef="USD"&gt;546,986&lt;/ix:nonFraction&gt;&lt;/td&gt;</v>
      </c>
      <c r="D37" s="541" t="str">
        <f>"&lt;td align="&amp;CHAR(34)&amp;"right"&amp;CHAR(34)&amp;"&gt;"&amp;Table10InlineXBRL!F38&amp;"&lt;/td&gt;"</f>
        <v>&lt;td align="right"&gt;&lt;ix:nonFraction name="AccruedInterestPayable" contextRef="CurrentInstant_ComponentUnits" unitRef="USD"&gt;215,441&lt;/ix:nonFraction&gt;&lt;/td&gt;</v>
      </c>
      <c r="E37" s="541" t="s">
        <v>2586</v>
      </c>
    </row>
    <row r="38" spans="1:5" ht="15" x14ac:dyDescent="0.2">
      <c r="A38" s="541" t="s">
        <v>2585</v>
      </c>
      <c r="B38" s="541" t="str">
        <f>"&lt;td&gt;"&amp;Table10InlineXBRL!D39&amp;"&lt;/td&gt;"</f>
        <v>&lt;td&gt;Long-term debt, due within one year&lt;/td&gt;</v>
      </c>
      <c r="C38" s="541" t="str">
        <f>"&lt;td align="&amp;CHAR(34)&amp;"right"&amp;CHAR(34)&amp;"&gt;"&amp;Table10InlineXBRL!E39&amp;"&lt;/td&gt;"</f>
        <v>&lt;td align="right"&gt;&lt;ix:nonFraction name="LongTermLiabilitiesCurrent" contextRef="CurrentInstant_GovernmentalActivities" unitRef="USD"&gt;20,731,184&lt;/ix:nonFraction&gt;&lt;/td&gt;</v>
      </c>
      <c r="D38" s="541" t="str">
        <f>"&lt;td align="&amp;CHAR(34)&amp;"right"&amp;CHAR(34)&amp;"&gt;"&amp;Table10InlineXBRL!F39&amp;"&lt;/td&gt;"</f>
        <v>&lt;td align="right"&gt;&lt;ix:nonFraction name="LongTermLiabilitiesCurrent" contextRef="CurrentInstant_ComponentUnits" unitRef="USD"&gt;12,709,262&lt;/ix:nonFraction&gt;&lt;/td&gt;</v>
      </c>
      <c r="E38" s="541" t="s">
        <v>2586</v>
      </c>
    </row>
    <row r="39" spans="1:5" ht="15" x14ac:dyDescent="0.2">
      <c r="A39" s="541" t="s">
        <v>2585</v>
      </c>
      <c r="B39" s="541" t="str">
        <f>"&lt;td&gt;"&amp;Table10InlineXBRL!D40&amp;"&lt;/td&gt;"</f>
        <v>&lt;td&gt;Long-term debt, due in more than one year&lt;/td&gt;</v>
      </c>
      <c r="C39" s="541" t="str">
        <f>"&lt;td align="&amp;CHAR(34)&amp;"right"&amp;CHAR(34)&amp;"&gt;"&amp;Table10InlineXBRL!E40&amp;"&lt;/td&gt;"</f>
        <v>&lt;td align="right"&gt;&lt;u&gt;&lt;ix:nonFraction name="LongTermLiabilitiesNonCurrent" contextRef="CurrentInstant_GovernmentalActivities" unitRef="USD"&gt;460,912,770&lt;/ix:nonFraction&gt;&lt;/u&gt;&lt;/td&gt;</v>
      </c>
      <c r="D39" s="541" t="str">
        <f>"&lt;td align="&amp;CHAR(34)&amp;"right"&amp;CHAR(34)&amp;"&gt;"&amp;Table10InlineXBRL!F40&amp;"&lt;/td&gt;"</f>
        <v>&lt;td align="right"&gt;&lt;u&gt;&lt;ix:nonFraction name="LongTermLiabilitiesNonCurrent" contextRef="CurrentInstant_ComponentUnits" unitRef="USD"&gt;100,373,046&lt;/ix:nonFraction&gt;&lt;/u&gt;&lt;/td&gt;</v>
      </c>
      <c r="E39" s="541" t="s">
        <v>2586</v>
      </c>
    </row>
    <row r="40" spans="1:5" ht="15" x14ac:dyDescent="0.2">
      <c r="A40" s="541" t="s">
        <v>2585</v>
      </c>
      <c r="B40" s="541" t="str">
        <f>"&lt;td&gt;"&amp;Table10InlineXBRL!D41&amp;"&lt;/td&gt;"</f>
        <v>&lt;td&gt;Total liabilities&lt;/td&gt;</v>
      </c>
      <c r="C40" s="541" t="str">
        <f>"&lt;td align="&amp;CHAR(34)&amp;"right"&amp;CHAR(34)&amp;"&gt;"&amp;Table10InlineXBRL!E41&amp;"&lt;/td&gt;"</f>
        <v>&lt;td align="right"&gt;&lt;u&gt;$&lt;ix:nonFraction name="Liabilities" contextRef="CurrentInstant_GovernmentalActivities" unitRef="USD"&gt;527,846,049&lt;/ix:nonFraction&gt;&lt;/u&gt;&lt;/td&gt;</v>
      </c>
      <c r="D40" s="541" t="str">
        <f>"&lt;td align="&amp;CHAR(34)&amp;"right"&amp;CHAR(34)&amp;"&gt;"&amp;Table10InlineXBRL!F41&amp;"&lt;/td&gt;"</f>
        <v>&lt;td align="right"&gt;&lt;u&gt;$&lt;ix:nonFraction name="Liabilities" contextRef="CurrentInstant_ComponentUnits" unitRef="USD"&gt;115,697,793&lt;/ix:nonFraction&gt;&lt;/u&gt;&lt;/td&gt;</v>
      </c>
      <c r="E40" s="541" t="s">
        <v>2586</v>
      </c>
    </row>
    <row r="41" spans="1:5" ht="15" x14ac:dyDescent="0.2">
      <c r="A41" s="541" t="s">
        <v>2725</v>
      </c>
      <c r="B41" s="541" t="str">
        <f>"&lt;td&gt;"&amp;Table10InlineXBRL!D42&amp;"&lt;/td&gt;"</f>
        <v>&lt;td&gt;&lt;b&gt;Deferred inflows of resources&lt;/b&gt;&lt;/td&gt;</v>
      </c>
      <c r="C41" s="541" t="str">
        <f>"&lt;td align="&amp;CHAR(34)&amp;"right"&amp;CHAR(34)&amp;"&gt;"&amp;Table10InlineXBRL!E42&amp;"&lt;/td&gt;"</f>
        <v>&lt;td align="right"&gt;&lt;/td&gt;</v>
      </c>
      <c r="D41" s="541" t="str">
        <f>"&lt;td align="&amp;CHAR(34)&amp;"right"&amp;CHAR(34)&amp;"&gt;"&amp;Table10InlineXBRL!F42&amp;"&lt;/td&gt;"</f>
        <v>&lt;td align="right"&gt;&lt;/td&gt;</v>
      </c>
      <c r="E41" s="541" t="s">
        <v>2586</v>
      </c>
    </row>
    <row r="42" spans="1:5" ht="15" x14ac:dyDescent="0.2">
      <c r="A42" s="541" t="s">
        <v>2585</v>
      </c>
      <c r="B42" s="541" t="str">
        <f>"&lt;td&gt;"&amp;Table10InlineXBRL!D43&amp;"&lt;/td&gt;"</f>
        <v>&lt;td&gt;Property taxes levied for future periods&lt;/td&gt;</v>
      </c>
      <c r="C42" s="541" t="str">
        <f>"&lt;td align="&amp;CHAR(34)&amp;"right"&amp;CHAR(34)&amp;"&gt;"&amp;Table10InlineXBRL!E43&amp;"&lt;/td&gt;"</f>
        <v>&lt;td align="right"&gt;$&lt;ix:nonFraction name="DeferredInflowsOfResources" contextRef="CurrentInstant_GovernmentalActivities_Property_Taxes_Levied_For_Future_Periods" unitRef="USD"&gt;125,538,261&lt;/ix:nonFraction&gt;&lt;/td&gt;</v>
      </c>
      <c r="D42" s="541" t="str">
        <f>"&lt;td align="&amp;CHAR(34)&amp;"right"&amp;CHAR(34)&amp;"&gt;"&amp;Table10InlineXBRL!F43&amp;"&lt;/td&gt;"</f>
        <v>&lt;td align="right"&gt;$&lt;ix:nonFraction name="DeferredInflowsOfResources" contextRef="CurrentInstant_ComponentUnits_Property_Taxes_Levied_For_Future_Periods" unitRef="USD"&gt;31,832,792&lt;/ix:nonFraction&gt;&lt;/td&gt;</v>
      </c>
      <c r="E42" s="541" t="s">
        <v>2586</v>
      </c>
    </row>
    <row r="43" spans="1:5" ht="15" x14ac:dyDescent="0.2">
      <c r="A43" s="541" t="s">
        <v>2585</v>
      </c>
      <c r="B43" s="541" t="str">
        <f>"&lt;td&gt;"&amp;Table10InlineXBRL!D44&amp;"&lt;/td&gt;"</f>
        <v>&lt;td&gt;Deferred inflows related to pensions&lt;/td&gt;</v>
      </c>
      <c r="C43" s="541" t="str">
        <f>"&lt;td align="&amp;CHAR(34)&amp;"right"&amp;CHAR(34)&amp;"&gt;"&amp;Table10InlineXBRL!E44&amp;"&lt;/td&gt;"</f>
        <v>&lt;td align="right"&gt;&lt;ix:nonFraction name="DeferredInflowsOfResources" contextRef="CurrentInstant_GovernmentalActivities_Deferred_Inflows_Related_To_Pensions" unitRef="USD"&gt;60,753,479&lt;/ix:nonFraction&gt;&lt;/td&gt;</v>
      </c>
      <c r="D43" s="541" t="str">
        <f>"&lt;td align="&amp;CHAR(34)&amp;"right"&amp;CHAR(34)&amp;"&gt;"&amp;Table10InlineXBRL!F44&amp;"&lt;/td&gt;"</f>
        <v>&lt;td align="right"&gt;&lt;ix:nonFraction name="DeferredInflowsOfResources" contextRef="CurrentInstant_ComponentUnits_Deferred_Inflows_Related_To_Pensions" unitRef="USD"&gt;3,210,472&lt;/ix:nonFraction&gt;&lt;/td&gt;</v>
      </c>
      <c r="E43" s="541" t="s">
        <v>2586</v>
      </c>
    </row>
    <row r="44" spans="1:5" ht="15" x14ac:dyDescent="0.2">
      <c r="A44" s="541" t="s">
        <v>2585</v>
      </c>
      <c r="B44" s="541" t="str">
        <f>"&lt;td&gt;"&amp;Table10InlineXBRL!D45&amp;"&lt;/td&gt;"</f>
        <v>&lt;td&gt;Deferred inflows related to OPEB&lt;/td&gt;</v>
      </c>
      <c r="C44" s="541" t="str">
        <f>"&lt;td align="&amp;CHAR(34)&amp;"right"&amp;CHAR(34)&amp;"&gt;"&amp;Table10InlineXBRL!E45&amp;"&lt;/td&gt;"</f>
        <v>&lt;td align="right"&gt;&lt;u&gt;&lt;ix:nonFraction name="DeferredInflowsOfResources" contextRef="CurrentInstant_GovernmentalActivities_Deferred_Inflows_Related_To_OPEB" unitRef="USD"&gt;4,501,998&lt;/ix:nonFraction&gt;&lt;/u&gt;&lt;/td&gt;</v>
      </c>
      <c r="D44" s="541" t="str">
        <f>"&lt;td align="&amp;CHAR(34)&amp;"right"&amp;CHAR(34)&amp;"&gt;"&amp;Table10InlineXBRL!F45&amp;"&lt;/td&gt;"</f>
        <v>&lt;td align="right"&gt;&lt;u&gt;&lt;ix:nonFraction name="DeferredInflowsOfResources" contextRef="CurrentInstant_ComponentUnits_Deferred_Inflows_Related_To_OPEB" unitRef="USD"&gt;6,543&lt;/ix:nonFraction&gt;&lt;/u&gt;&lt;/td&gt;</v>
      </c>
      <c r="E44" s="541" t="s">
        <v>2586</v>
      </c>
    </row>
    <row r="45" spans="1:5" ht="15" x14ac:dyDescent="0.2">
      <c r="A45" s="541" t="s">
        <v>2585</v>
      </c>
      <c r="B45" s="541" t="str">
        <f>"&lt;td&gt;"&amp;Table10InlineXBRL!D46&amp;"&lt;/td&gt;"</f>
        <v>&lt;td&gt;Total deferred inflows of resources&lt;/td&gt;</v>
      </c>
      <c r="C45" s="541" t="str">
        <f>"&lt;td align="&amp;CHAR(34)&amp;"right"&amp;CHAR(34)&amp;"&gt;"&amp;Table10InlineXBRL!E46&amp;"&lt;/td&gt;"</f>
        <v>&lt;td align="right"&gt;&lt;u&gt;$&lt;ix:nonFraction name="DeferredInflowsOfResources" contextRef="CurrentInstant_GovernmentalActivities" unitRef="USD"&gt;190,793,738&lt;/ix:nonFraction&gt;&lt;/u&gt;&lt;/td&gt;</v>
      </c>
      <c r="D45" s="541" t="str">
        <f>"&lt;td align="&amp;CHAR(34)&amp;"right"&amp;CHAR(34)&amp;"&gt;"&amp;Table10InlineXBRL!F46&amp;"&lt;/td&gt;"</f>
        <v>&lt;td align="right"&gt;&lt;u&gt;$&lt;ix:nonFraction name="DeferredInflowsOfResources" contextRef="CurrentInstant_ComponentUnits" unitRef="USD"&gt;35,049,807&lt;/ix:nonFraction&gt;&lt;/u&gt;&lt;/td&gt;</v>
      </c>
      <c r="E45" s="541" t="s">
        <v>2586</v>
      </c>
    </row>
    <row r="46" spans="1:5" ht="15" x14ac:dyDescent="0.2">
      <c r="A46" s="541" t="s">
        <v>2585</v>
      </c>
      <c r="B46" s="541" t="str">
        <f>"&lt;td&gt;"&amp;Table10InlineXBRL!D47&amp;"&lt;/td&gt;"</f>
        <v>&lt;td&gt;Total liabilities and deferred inflows of resources&lt;/td&gt;</v>
      </c>
      <c r="C46" s="541" t="str">
        <f>"&lt;td align="&amp;CHAR(34)&amp;"right"&amp;CHAR(34)&amp;"&gt;"&amp;Table10InlineXBRL!E47&amp;"&lt;/td&gt;"</f>
        <v>&lt;td align="right"&gt;&lt;u&gt;$&lt;ix:nonFraction name="LiabilitiesAndDeferredInflowsOfResources" contextRef="CurrentInstant_GovernmentalActivities" unitRef="USD"&gt;718,639,787&lt;/ix:nonFraction&gt;&lt;/u&gt;&lt;/td&gt;</v>
      </c>
      <c r="D46" s="541" t="str">
        <f>"&lt;td align="&amp;CHAR(34)&amp;"right"&amp;CHAR(34)&amp;"&gt;"&amp;Table10InlineXBRL!F47&amp;"&lt;/td&gt;"</f>
        <v>&lt;td align="right"&gt;&lt;u&gt;$&lt;ix:nonFraction name="LiabilitiesAndDeferredInflowsOfResources" contextRef="CurrentInstant_ComponentUnits" unitRef="USD"&gt;150,747,600&lt;/ix:nonFraction&gt;&lt;/u&gt;&lt;/td&gt;</v>
      </c>
      <c r="E46" s="541" t="s">
        <v>2586</v>
      </c>
    </row>
    <row r="47" spans="1:5" ht="15" x14ac:dyDescent="0.2">
      <c r="A47" s="541" t="s">
        <v>2725</v>
      </c>
      <c r="B47" s="541" t="str">
        <f>"&lt;td&gt;"&amp;Table10InlineXBRL!D48&amp;"&lt;/td&gt;"</f>
        <v>&lt;td&gt;&lt;b&gt;Net position&lt;/b&gt;&lt;/td&gt;</v>
      </c>
      <c r="C47" s="541" t="str">
        <f>"&lt;td align="&amp;CHAR(34)&amp;"right"&amp;CHAR(34)&amp;"&gt;"&amp;Table10InlineXBRL!E48&amp;"&lt;/td&gt;"</f>
        <v>&lt;td align="right"&gt;&lt;/td&gt;</v>
      </c>
      <c r="D47" s="541" t="str">
        <f>"&lt;td align="&amp;CHAR(34)&amp;"right"&amp;CHAR(34)&amp;"&gt;"&amp;Table10InlineXBRL!F48&amp;"&lt;/td&gt;"</f>
        <v>&lt;td align="right"&gt;&lt;/td&gt;</v>
      </c>
      <c r="E47" s="541" t="s">
        <v>2586</v>
      </c>
    </row>
    <row r="48" spans="1:5" ht="15" x14ac:dyDescent="0.2">
      <c r="A48" s="541" t="s">
        <v>2585</v>
      </c>
      <c r="B48" s="541" t="str">
        <f>"&lt;td&gt;"&amp;Table10InlineXBRL!D49&amp;"&lt;/td&gt;"</f>
        <v>&lt;td&gt;Net investment in capital assets&lt;/td&gt;</v>
      </c>
      <c r="C48" s="541" t="str">
        <f>"&lt;td align="&amp;CHAR(34)&amp;"right"&amp;CHAR(34)&amp;"&gt;"&amp;Table10InlineXBRL!E49&amp;"&lt;/td&gt;"</f>
        <v>&lt;td align="right"&gt;$&lt;ix:nonFraction name="InvestmentInCapitalAssets" contextRef="CurrentInstant_GovernmentalActivities" unitRef="USD"&gt;381,922,036&lt;/ix:nonFraction&gt;&lt;/td&gt;</v>
      </c>
      <c r="D48" s="541" t="str">
        <f>"&lt;td align="&amp;CHAR(34)&amp;"right"&amp;CHAR(34)&amp;"&gt;"&amp;Table10InlineXBRL!F49&amp;"&lt;/td&gt;"</f>
        <v>&lt;td align="right"&gt;$&lt;ix:nonFraction name="InvestmentInCapitalAssets" contextRef="CurrentInstant_ComponentUnits" unitRef="USD"&gt;205,946,518&lt;/ix:nonFraction&gt;&lt;/td&gt;</v>
      </c>
      <c r="E48" s="541" t="s">
        <v>2586</v>
      </c>
    </row>
    <row r="49" spans="1:5" ht="15" x14ac:dyDescent="0.2">
      <c r="A49" s="541" t="s">
        <v>2585</v>
      </c>
      <c r="B49" s="541" t="str">
        <f>"&lt;td&gt;"&amp;Table10InlineXBRL!D50&amp;"&lt;/td&gt;"</f>
        <v>&lt;td&gt;Restricted for:&lt;/td&gt;</v>
      </c>
      <c r="C49" s="541" t="str">
        <f>"&lt;td align="&amp;CHAR(34)&amp;"right"&amp;CHAR(34)&amp;"&gt;"&amp;Table10InlineXBRL!E50&amp;"&lt;/td&gt;"</f>
        <v>&lt;td align="right"&gt;&lt;/td&gt;</v>
      </c>
      <c r="D49" s="541" t="str">
        <f>"&lt;td align="&amp;CHAR(34)&amp;"right"&amp;CHAR(34)&amp;"&gt;"&amp;Table10InlineXBRL!F50&amp;"&lt;/td&gt;"</f>
        <v>&lt;td align="right"&gt;&lt;/td&gt;</v>
      </c>
      <c r="E49" s="541" t="s">
        <v>2586</v>
      </c>
    </row>
    <row r="50" spans="1:5" ht="15" x14ac:dyDescent="0.2">
      <c r="A50" s="541" t="s">
        <v>2585</v>
      </c>
      <c r="B50" s="541" t="str">
        <f>"&lt;td&gt;"&amp;Table10InlineXBRL!D51&amp;"&lt;/td&gt;"</f>
        <v>&lt;td&gt;Debt service&lt;/td&gt;</v>
      </c>
      <c r="C50" s="541" t="str">
        <f>"&lt;td align="&amp;CHAR(34)&amp;"right"&amp;CHAR(34)&amp;"&gt;"&amp;Table10InlineXBRL!E51&amp;"&lt;/td&gt;"</f>
        <v>&lt;td align="right"&gt;&lt;ix:nonFraction name="NetPosition" contextRef="CurrentInstant_GovernmentalActivities_Restricted_for_Debt_Service" unitRef="USD"&gt;22,840,151&lt;/ix:nonFraction&gt;&lt;/td&gt;</v>
      </c>
      <c r="D50" s="541" t="str">
        <f>"&lt;td align="&amp;CHAR(34)&amp;"right"&amp;CHAR(34)&amp;"&gt;"&amp;Table10InlineXBRL!F51&amp;"&lt;/td&gt;"</f>
        <v>&lt;td align="right"&gt;&lt;ix:nonFraction name="NetPosition" contextRef="CurrentInstant_ComponentUnits_Restricted_for_Debt_Service" unitRef="USD"&gt;834,868&lt;/ix:nonFraction&gt;&lt;/td&gt;</v>
      </c>
      <c r="E50" s="541" t="s">
        <v>2586</v>
      </c>
    </row>
    <row r="51" spans="1:5" ht="15" x14ac:dyDescent="0.2">
      <c r="A51" s="541" t="s">
        <v>2585</v>
      </c>
      <c r="B51" s="541" t="str">
        <f>"&lt;td&gt;"&amp;Table10InlineXBRL!D52&amp;"&lt;/td&gt;"</f>
        <v>&lt;td&gt;Construction and development&lt;/td&gt;</v>
      </c>
      <c r="C51" s="541" t="str">
        <f>"&lt;td align="&amp;CHAR(34)&amp;"right"&amp;CHAR(34)&amp;"&gt;"&amp;Table10InlineXBRL!E52&amp;"&lt;/td&gt;"</f>
        <v>&lt;td align="right"&gt;&lt;ix:nonFraction name="NetPosition" contextRef="CurrentInstant_GovernmentalActivities_Restricted_for_Construction_And_Development" unitRef="USD"&gt;0&lt;/ix:nonFraction&gt;&lt;/td&gt;</v>
      </c>
      <c r="D51" s="541" t="str">
        <f>"&lt;td align="&amp;CHAR(34)&amp;"right"&amp;CHAR(34)&amp;"&gt;"&amp;Table10InlineXBRL!F52&amp;"&lt;/td&gt;"</f>
        <v>&lt;td align="right"&gt;&lt;ix:nonFraction name="NetPosition" contextRef="CurrentInstant_ComponentUnits_Restricted_for_Construction_And_Development" unitRef="USD"&gt;1,001,208&lt;/ix:nonFraction&gt;&lt;/td&gt;</v>
      </c>
      <c r="E51" s="541" t="s">
        <v>2586</v>
      </c>
    </row>
    <row r="52" spans="1:5" ht="15" x14ac:dyDescent="0.2">
      <c r="A52" s="541" t="s">
        <v>2585</v>
      </c>
      <c r="B52" s="541" t="str">
        <f>"&lt;td&gt;"&amp;Table10InlineXBRL!D53&amp;"&lt;/td&gt;"</f>
        <v>&lt;td&gt;Road projects&lt;/td&gt;</v>
      </c>
      <c r="C52" s="541" t="str">
        <f>"&lt;td align="&amp;CHAR(34)&amp;"right"&amp;CHAR(34)&amp;"&gt;"&amp;Table10InlineXBRL!E53&amp;"&lt;/td&gt;"</f>
        <v>&lt;td align="right"&gt;&lt;ix:nonFraction name="NetPosition" contextRef="CurrentInstant_GovernmentalActivities_Restricted_for_Road_Projects" unitRef="USD"&gt;59,134,196&lt;/ix:nonFraction&gt;&lt;/td&gt;</v>
      </c>
      <c r="D52" s="541" t="str">
        <f>"&lt;td align="&amp;CHAR(34)&amp;"right"&amp;CHAR(34)&amp;"&gt;"&amp;Table10InlineXBRL!F53&amp;"&lt;/td&gt;"</f>
        <v>&lt;td align="right"&gt;&lt;ix:nonFraction name="NetPosition" contextRef="CurrentInstant_ComponentUnits_Restricted_for_Road_Projects" unitRef="USD"&gt;0&lt;/ix:nonFraction&gt;&lt;/td&gt;</v>
      </c>
      <c r="E52" s="541" t="s">
        <v>2586</v>
      </c>
    </row>
    <row r="53" spans="1:5" ht="15" x14ac:dyDescent="0.2">
      <c r="A53" s="541" t="s">
        <v>2585</v>
      </c>
      <c r="B53" s="541" t="str">
        <f>"&lt;td&gt;"&amp;Table10InlineXBRL!D54&amp;"&lt;/td&gt;"</f>
        <v>&lt;td&gt;Social Security&lt;/td&gt;</v>
      </c>
      <c r="C53" s="541" t="str">
        <f>"&lt;td align="&amp;CHAR(34)&amp;"right"&amp;CHAR(34)&amp;"&gt;"&amp;Table10InlineXBRL!E54&amp;"&lt;/td&gt;"</f>
        <v>&lt;td align="right"&gt;&lt;/td&gt;</v>
      </c>
      <c r="D53" s="541" t="str">
        <f>"&lt;td align="&amp;CHAR(34)&amp;"right"&amp;CHAR(34)&amp;"&gt;"&amp;Table10InlineXBRL!F54&amp;"&lt;/td&gt;"</f>
        <v>&lt;td align="right"&gt;&lt;/td&gt;</v>
      </c>
      <c r="E53" s="541" t="s">
        <v>2586</v>
      </c>
    </row>
    <row r="54" spans="1:5" ht="15" x14ac:dyDescent="0.2">
      <c r="A54" s="541" t="s">
        <v>2585</v>
      </c>
      <c r="B54" s="541" t="str">
        <f>"&lt;td&gt;"&amp;Table10InlineXBRL!D55&amp;"&lt;/td&gt;"</f>
        <v>&lt;td&gt;Other purposes&lt;/td&gt;</v>
      </c>
      <c r="C54" s="541" t="str">
        <f>"&lt;td align="&amp;CHAR(34)&amp;"right"&amp;CHAR(34)&amp;"&gt;"&amp;Table10InlineXBRL!E55&amp;"&lt;/td&gt;"</f>
        <v>&lt;td align="right"&gt;&lt;ix:nonFraction name="NetPosition" contextRef="CurrentInstant_GovernmentalActivities_Restricted_for_Other_Purposes" unitRef="USD"&gt;18,990,260&lt;/ix:nonFraction&gt;&lt;/td&gt;</v>
      </c>
      <c r="D54" s="541" t="str">
        <f>"&lt;td align="&amp;CHAR(34)&amp;"right"&amp;CHAR(34)&amp;"&gt;"&amp;Table10InlineXBRL!F55&amp;"&lt;/td&gt;"</f>
        <v>&lt;td align="right"&gt;&lt;ix:nonFraction name="NetPosition" contextRef="CurrentInstant_ComponentUnits_Restricted_for_Other_Purposes" unitRef="USD"&gt;1,080,792&lt;/ix:nonFraction&gt;&lt;/td&gt;</v>
      </c>
      <c r="E54" s="541" t="s">
        <v>2586</v>
      </c>
    </row>
    <row r="55" spans="1:5" ht="15" x14ac:dyDescent="0.2">
      <c r="A55" s="541" t="s">
        <v>2585</v>
      </c>
      <c r="B55" s="541" t="str">
        <f>"&lt;td&gt;"&amp;Table10InlineXBRL!D56&amp;"&lt;/td&gt;"</f>
        <v>&lt;td&gt;Unrestricted net position (deficit)&lt;/td&gt;</v>
      </c>
      <c r="C55" s="541" t="str">
        <f>"&lt;td align="&amp;CHAR(34)&amp;"right"&amp;CHAR(34)&amp;"&gt;"&amp;Table10InlineXBRL!E56&amp;"&lt;/td&gt;"</f>
        <v>&lt;td align="right"&gt;&lt;u&gt;(&lt;ix:nonFraction name="NetPosition" contextRef="CurrentInstant_GovernmentalActivities_Unrestricted" unitRef="USD" sign="-"&gt;5,079,080&lt;/ix:nonFraction&gt;)&lt;/u&gt;&lt;/td&gt;</v>
      </c>
      <c r="D55" s="541" t="str">
        <f>"&lt;td align="&amp;CHAR(34)&amp;"right"&amp;CHAR(34)&amp;"&gt;"&amp;Table10InlineXBRL!F56&amp;"&lt;/td&gt;"</f>
        <v>&lt;td align="right"&gt;&lt;u&gt;&lt;ix:nonFraction name="NetPosition" contextRef="CurrentInstant_ComponentUnits_Unrestricted" unitRef="USD"&gt;12,976,203&lt;/ix:nonFraction&gt;&lt;/u&gt;&lt;/td&gt;</v>
      </c>
      <c r="E55" s="541" t="s">
        <v>2586</v>
      </c>
    </row>
    <row r="56" spans="1:5" ht="15" x14ac:dyDescent="0.2">
      <c r="A56" s="541" t="s">
        <v>2585</v>
      </c>
      <c r="B56" s="541" t="str">
        <f>"&lt;td&gt;"&amp;Table10InlineXBRL!D57&amp;"&lt;/td&gt;"</f>
        <v>&lt;td&gt;Total net position&lt;/td&gt;</v>
      </c>
      <c r="C56" s="541" t="str">
        <f>"&lt;td align="&amp;CHAR(34)&amp;"right"&amp;CHAR(34)&amp;"&gt;"&amp;Table10InlineXBRL!E57&amp;"&lt;/td&gt;"</f>
        <v>&lt;td align="right"&gt;&lt;u&gt;$&lt;ix:nonFraction name="NetPosition" contextRef="CurrentInstant_GovernmentalActivities" unitRef="USD"&gt;481,767,395&lt;/ix:nonFraction&gt;&lt;/u&gt;&lt;/td&gt;</v>
      </c>
      <c r="D56" s="541" t="str">
        <f>"&lt;td align="&amp;CHAR(34)&amp;"right"&amp;CHAR(34)&amp;"&gt;"&amp;Table10InlineXBRL!F57&amp;"&lt;/td&gt;"</f>
        <v>&lt;td align="right"&gt;&lt;u&gt;$&lt;ix:nonFraction name="NetPosition" contextRef="CurrentInstant_ComponentUnits" unitRef="USD"&gt;221,839,589&lt;/ix:nonFraction&gt;&lt;/u&gt;&lt;/td&gt;</v>
      </c>
      <c r="E56" s="541" t="s">
        <v>2586</v>
      </c>
    </row>
    <row r="57" spans="1:5" ht="15" x14ac:dyDescent="0.2">
      <c r="A57" s="541" t="s">
        <v>2585</v>
      </c>
      <c r="B57" s="541" t="str">
        <f>"&lt;td&gt;"&amp;Table10InlineXBRL!D58&amp;"&lt;/td&gt;"</f>
        <v>&lt;td&gt;See accompanying Notes to Financial Statements.&lt;/td&gt;</v>
      </c>
      <c r="C57" s="541" t="str">
        <f>"&lt;td align="&amp;CHAR(34)&amp;"right"&amp;CHAR(34)&amp;"&gt;"&amp;Table10InlineXBRL!E58&amp;"&lt;/td&gt;"</f>
        <v>&lt;td align="right"&gt;&lt;/td&gt;</v>
      </c>
      <c r="D57" s="541" t="str">
        <f>"&lt;td align="&amp;CHAR(34)&amp;"right"&amp;CHAR(34)&amp;"&gt;"&amp;Table10InlineXBRL!F58&amp;"&lt;/td&gt;"</f>
        <v>&lt;td align="right"&gt;&lt;/td&gt;</v>
      </c>
      <c r="E57" s="541" t="s">
        <v>2586</v>
      </c>
    </row>
    <row r="58" spans="1:5" ht="15" x14ac:dyDescent="0.2">
      <c r="A58" s="541" t="s">
        <v>2587</v>
      </c>
      <c r="B58" s="541"/>
      <c r="C58" s="541"/>
      <c r="D58" s="541"/>
      <c r="E58" s="541"/>
    </row>
    <row r="59" spans="1:5" ht="15" x14ac:dyDescent="0.2">
      <c r="A59" s="541" t="s">
        <v>3263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123BA-E7BE-48FA-960A-5B847C4CF749}">
  <sheetPr codeName="Sheet14">
    <tabColor rgb="FFFFC000"/>
  </sheetPr>
  <dimension ref="A1:H259"/>
  <sheetViews>
    <sheetView showGridLines="0" zoomScale="85" zoomScaleNormal="85" workbookViewId="0">
      <pane xSplit="4" ySplit="8" topLeftCell="E118" activePane="bottomRight" state="frozen"/>
      <selection pane="topRight" activeCell="D1" sqref="D1"/>
      <selection pane="bottomLeft" activeCell="A9" sqref="A9"/>
      <selection pane="bottomRight" activeCell="C12" sqref="C12"/>
    </sheetView>
  </sheetViews>
  <sheetFormatPr defaultColWidth="10.6640625" defaultRowHeight="12.75" x14ac:dyDescent="0.2"/>
  <cols>
    <col min="1" max="1" width="20.33203125" style="477" customWidth="1"/>
    <col min="2" max="3" width="87.6640625" style="477" customWidth="1"/>
    <col min="4" max="4" width="9" style="477" bestFit="1" customWidth="1"/>
    <col min="5" max="5" width="25.33203125" style="477" customWidth="1"/>
    <col min="6" max="6" width="23.1640625" style="477" bestFit="1" customWidth="1"/>
    <col min="7" max="7" width="30.83203125" style="477" customWidth="1"/>
    <col min="8" max="8" width="18.1640625" style="477" customWidth="1"/>
    <col min="9" max="16384" width="10.6640625" style="477"/>
  </cols>
  <sheetData>
    <row r="1" spans="1:8" ht="18" x14ac:dyDescent="0.25">
      <c r="A1" s="475" t="s">
        <v>870</v>
      </c>
      <c r="B1" s="476" t="s">
        <v>871</v>
      </c>
      <c r="C1" s="476"/>
    </row>
    <row r="2" spans="1:8" x14ac:dyDescent="0.2">
      <c r="A2" s="478" t="s">
        <v>872</v>
      </c>
    </row>
    <row r="3" spans="1:8" x14ac:dyDescent="0.2">
      <c r="A3" s="475"/>
      <c r="B3" s="479" t="s">
        <v>873</v>
      </c>
      <c r="C3" s="479"/>
      <c r="D3" s="480" t="s">
        <v>874</v>
      </c>
      <c r="E3" s="481" t="s">
        <v>875</v>
      </c>
    </row>
    <row r="4" spans="1:8" ht="18" x14ac:dyDescent="0.25">
      <c r="A4" s="482"/>
      <c r="B4" s="483"/>
      <c r="C4" s="483"/>
    </row>
    <row r="5" spans="1:8" ht="15" customHeight="1" x14ac:dyDescent="0.2">
      <c r="B5" s="638" t="s">
        <v>871</v>
      </c>
      <c r="C5" s="639"/>
      <c r="D5" s="639"/>
      <c r="E5" s="639"/>
      <c r="F5" s="639"/>
      <c r="G5" s="639"/>
      <c r="H5" s="640"/>
    </row>
    <row r="6" spans="1:8" x14ac:dyDescent="0.2">
      <c r="B6" s="641" t="s">
        <v>876</v>
      </c>
      <c r="C6" s="484"/>
      <c r="D6" s="642" t="s">
        <v>877</v>
      </c>
      <c r="E6" s="641" t="s">
        <v>878</v>
      </c>
      <c r="F6" s="641"/>
      <c r="G6" s="641"/>
      <c r="H6" s="643" t="s">
        <v>879</v>
      </c>
    </row>
    <row r="7" spans="1:8" ht="25.5" x14ac:dyDescent="0.2">
      <c r="B7" s="641"/>
      <c r="C7" s="484"/>
      <c r="D7" s="642"/>
      <c r="E7" s="485" t="s">
        <v>880</v>
      </c>
      <c r="F7" s="485" t="s">
        <v>881</v>
      </c>
      <c r="G7" s="485" t="s">
        <v>882</v>
      </c>
      <c r="H7" s="643"/>
    </row>
    <row r="8" spans="1:8" x14ac:dyDescent="0.2">
      <c r="B8" s="641"/>
      <c r="C8" s="484"/>
      <c r="D8" s="642"/>
      <c r="E8" s="486" t="s">
        <v>874</v>
      </c>
      <c r="F8" s="486" t="s">
        <v>883</v>
      </c>
      <c r="G8" s="486" t="s">
        <v>884</v>
      </c>
      <c r="H8" s="486" t="s">
        <v>885</v>
      </c>
    </row>
    <row r="9" spans="1:8" x14ac:dyDescent="0.2">
      <c r="B9" s="487" t="s">
        <v>886</v>
      </c>
      <c r="C9" s="487"/>
      <c r="D9" s="480">
        <f t="shared" ref="D9:D59" si="0">D8+1</f>
        <v>1</v>
      </c>
      <c r="E9" s="488"/>
      <c r="F9" s="488"/>
      <c r="G9" s="488"/>
      <c r="H9" s="488"/>
    </row>
    <row r="10" spans="1:8" x14ac:dyDescent="0.2">
      <c r="B10" s="489" t="s">
        <v>887</v>
      </c>
      <c r="C10" s="489"/>
      <c r="D10" s="480">
        <f t="shared" si="0"/>
        <v>2</v>
      </c>
      <c r="E10" s="488"/>
      <c r="F10" s="488"/>
      <c r="G10" s="488"/>
      <c r="H10" s="488"/>
    </row>
    <row r="11" spans="1:8" x14ac:dyDescent="0.2">
      <c r="B11" s="490" t="s">
        <v>888</v>
      </c>
      <c r="C11" s="490"/>
      <c r="D11" s="480">
        <f t="shared" si="0"/>
        <v>3</v>
      </c>
      <c r="E11" s="488"/>
      <c r="F11" s="488"/>
      <c r="G11" s="488"/>
      <c r="H11" s="488"/>
    </row>
    <row r="12" spans="1:8" x14ac:dyDescent="0.2">
      <c r="B12" s="491" t="s">
        <v>889</v>
      </c>
      <c r="C12" s="491" t="str">
        <f t="shared" ref="C12:C58" si="1">VLOOKUP(B12,label2element,2,0)</f>
        <v>CashAndCashEquivalentsWithFiscalAndEscrowAndOtherAgents</v>
      </c>
      <c r="D12" s="480">
        <f t="shared" si="0"/>
        <v>4</v>
      </c>
      <c r="E12" s="492">
        <v>50000</v>
      </c>
      <c r="F12" s="492">
        <v>50000</v>
      </c>
      <c r="G12" s="493">
        <f t="shared" ref="G12:G57" si="2">SUM(E12:F12)</f>
        <v>100000</v>
      </c>
      <c r="H12" s="492">
        <v>50000</v>
      </c>
    </row>
    <row r="13" spans="1:8" x14ac:dyDescent="0.2">
      <c r="B13" s="491" t="s">
        <v>890</v>
      </c>
      <c r="C13" s="491" t="str">
        <f t="shared" si="1"/>
        <v>CashAndCashEquivalentsWithTreasurer</v>
      </c>
      <c r="D13" s="480">
        <f t="shared" si="0"/>
        <v>5</v>
      </c>
      <c r="E13" s="492">
        <v>100</v>
      </c>
      <c r="F13" s="492">
        <v>100</v>
      </c>
      <c r="G13" s="493">
        <f t="shared" si="2"/>
        <v>200</v>
      </c>
      <c r="H13" s="492">
        <v>100</v>
      </c>
    </row>
    <row r="14" spans="1:8" x14ac:dyDescent="0.2">
      <c r="B14" s="491" t="s">
        <v>891</v>
      </c>
      <c r="C14" s="491" t="str">
        <f t="shared" si="1"/>
        <v>CashAndCashEquivalentsWithTrustee</v>
      </c>
      <c r="D14" s="480">
        <f t="shared" si="0"/>
        <v>6</v>
      </c>
      <c r="E14" s="492">
        <v>100</v>
      </c>
      <c r="F14" s="492">
        <v>100</v>
      </c>
      <c r="G14" s="493">
        <f t="shared" si="2"/>
        <v>200</v>
      </c>
      <c r="H14" s="492">
        <v>100</v>
      </c>
    </row>
    <row r="15" spans="1:8" x14ac:dyDescent="0.2">
      <c r="B15" s="491" t="s">
        <v>892</v>
      </c>
      <c r="C15" s="491" t="str">
        <f t="shared" si="1"/>
        <v>CashAndCashEquivalentsOthers</v>
      </c>
      <c r="D15" s="480">
        <f t="shared" si="0"/>
        <v>7</v>
      </c>
      <c r="E15" s="492">
        <v>100</v>
      </c>
      <c r="F15" s="492">
        <v>100</v>
      </c>
      <c r="G15" s="493">
        <f t="shared" si="2"/>
        <v>200</v>
      </c>
      <c r="H15" s="492">
        <v>100</v>
      </c>
    </row>
    <row r="16" spans="1:8" x14ac:dyDescent="0.2">
      <c r="B16" s="491" t="s">
        <v>893</v>
      </c>
      <c r="C16" s="491" t="str">
        <f t="shared" si="1"/>
        <v>CashAndCashEquivalentsAndInvestments</v>
      </c>
      <c r="D16" s="480">
        <f t="shared" si="0"/>
        <v>8</v>
      </c>
      <c r="E16" s="492">
        <v>100</v>
      </c>
      <c r="F16" s="492">
        <v>100</v>
      </c>
      <c r="G16" s="493">
        <f t="shared" si="2"/>
        <v>200</v>
      </c>
      <c r="H16" s="492">
        <v>100</v>
      </c>
    </row>
    <row r="17" spans="2:8" x14ac:dyDescent="0.2">
      <c r="B17" s="491" t="s">
        <v>894</v>
      </c>
      <c r="C17" s="491" t="str">
        <f t="shared" si="1"/>
        <v>CashAndInvestments</v>
      </c>
      <c r="D17" s="480">
        <f t="shared" si="0"/>
        <v>9</v>
      </c>
      <c r="E17" s="492">
        <v>100</v>
      </c>
      <c r="F17" s="492">
        <v>100</v>
      </c>
      <c r="G17" s="493">
        <f t="shared" si="2"/>
        <v>200</v>
      </c>
      <c r="H17" s="492">
        <v>100</v>
      </c>
    </row>
    <row r="18" spans="2:8" x14ac:dyDescent="0.2">
      <c r="B18" s="491" t="s">
        <v>895</v>
      </c>
      <c r="C18" s="491" t="str">
        <f t="shared" si="1"/>
        <v>PooledCashAndInvestments</v>
      </c>
      <c r="D18" s="480">
        <f t="shared" si="0"/>
        <v>10</v>
      </c>
      <c r="E18" s="492">
        <v>100</v>
      </c>
      <c r="F18" s="492">
        <v>100</v>
      </c>
      <c r="G18" s="493">
        <f t="shared" si="2"/>
        <v>200</v>
      </c>
      <c r="H18" s="492">
        <v>100</v>
      </c>
    </row>
    <row r="19" spans="2:8" x14ac:dyDescent="0.2">
      <c r="B19" s="491" t="s">
        <v>896</v>
      </c>
      <c r="C19" s="491" t="str">
        <f t="shared" si="1"/>
        <v>InvestmentsWithStateTreasury</v>
      </c>
      <c r="D19" s="480">
        <f t="shared" si="0"/>
        <v>11</v>
      </c>
      <c r="E19" s="492">
        <v>100</v>
      </c>
      <c r="F19" s="492">
        <v>100</v>
      </c>
      <c r="G19" s="493">
        <f t="shared" si="2"/>
        <v>200</v>
      </c>
      <c r="H19" s="492">
        <v>100</v>
      </c>
    </row>
    <row r="20" spans="2:8" x14ac:dyDescent="0.2">
      <c r="B20" s="491" t="s">
        <v>897</v>
      </c>
      <c r="C20" s="491" t="str">
        <f t="shared" si="1"/>
        <v>InvestmentsWithFiscalAgents</v>
      </c>
      <c r="D20" s="480">
        <f t="shared" si="0"/>
        <v>12</v>
      </c>
      <c r="E20" s="492">
        <v>100</v>
      </c>
      <c r="F20" s="492">
        <v>100</v>
      </c>
      <c r="G20" s="493">
        <f t="shared" si="2"/>
        <v>200</v>
      </c>
      <c r="H20" s="492">
        <v>100</v>
      </c>
    </row>
    <row r="21" spans="2:8" x14ac:dyDescent="0.2">
      <c r="B21" s="491" t="s">
        <v>898</v>
      </c>
      <c r="C21" s="491" t="str">
        <f t="shared" si="1"/>
        <v>PooledInvestments</v>
      </c>
      <c r="D21" s="480">
        <f t="shared" si="0"/>
        <v>13</v>
      </c>
      <c r="E21" s="492">
        <v>100</v>
      </c>
      <c r="F21" s="492">
        <v>100</v>
      </c>
      <c r="G21" s="493">
        <f t="shared" si="2"/>
        <v>200</v>
      </c>
      <c r="H21" s="492">
        <v>100</v>
      </c>
    </row>
    <row r="22" spans="2:8" x14ac:dyDescent="0.2">
      <c r="B22" s="491" t="s">
        <v>899</v>
      </c>
      <c r="C22" s="491" t="str">
        <f t="shared" si="1"/>
        <v>OtherCurrentInvestments</v>
      </c>
      <c r="D22" s="480">
        <f t="shared" si="0"/>
        <v>14</v>
      </c>
      <c r="E22" s="492">
        <v>100</v>
      </c>
      <c r="F22" s="492">
        <v>100</v>
      </c>
      <c r="G22" s="493">
        <f t="shared" si="2"/>
        <v>200</v>
      </c>
      <c r="H22" s="492">
        <v>100</v>
      </c>
    </row>
    <row r="23" spans="2:8" x14ac:dyDescent="0.2">
      <c r="B23" s="491" t="s">
        <v>900</v>
      </c>
      <c r="C23" s="491" t="str">
        <f t="shared" si="1"/>
        <v>IncomeTaxReceivable</v>
      </c>
      <c r="D23" s="480">
        <f t="shared" si="0"/>
        <v>15</v>
      </c>
      <c r="E23" s="492">
        <v>100</v>
      </c>
      <c r="F23" s="492">
        <v>100</v>
      </c>
      <c r="G23" s="493">
        <f t="shared" si="2"/>
        <v>200</v>
      </c>
      <c r="H23" s="492">
        <v>100</v>
      </c>
    </row>
    <row r="24" spans="2:8" x14ac:dyDescent="0.2">
      <c r="B24" s="491" t="s">
        <v>901</v>
      </c>
      <c r="C24" s="491" t="str">
        <f t="shared" si="1"/>
        <v>PropertyTaxesReceivable</v>
      </c>
      <c r="D24" s="480">
        <f t="shared" si="0"/>
        <v>16</v>
      </c>
      <c r="E24" s="492">
        <v>100</v>
      </c>
      <c r="F24" s="492">
        <v>100</v>
      </c>
      <c r="G24" s="493">
        <f t="shared" si="2"/>
        <v>200</v>
      </c>
      <c r="H24" s="492">
        <v>100</v>
      </c>
    </row>
    <row r="25" spans="2:8" x14ac:dyDescent="0.2">
      <c r="B25" s="491" t="s">
        <v>902</v>
      </c>
      <c r="C25" s="491" t="str">
        <f t="shared" si="1"/>
        <v>SpecialAssessmentTaxesReceivable</v>
      </c>
      <c r="D25" s="480">
        <f t="shared" si="0"/>
        <v>17</v>
      </c>
      <c r="E25" s="492">
        <v>100</v>
      </c>
      <c r="F25" s="492">
        <v>100</v>
      </c>
      <c r="G25" s="493">
        <f t="shared" si="2"/>
        <v>200</v>
      </c>
      <c r="H25" s="492">
        <v>100</v>
      </c>
    </row>
    <row r="26" spans="2:8" x14ac:dyDescent="0.2">
      <c r="B26" s="491" t="s">
        <v>903</v>
      </c>
      <c r="C26" s="491" t="str">
        <f t="shared" si="1"/>
        <v>SalesTaxReceivable</v>
      </c>
      <c r="D26" s="480">
        <f t="shared" si="0"/>
        <v>18</v>
      </c>
      <c r="E26" s="492">
        <v>100</v>
      </c>
      <c r="F26" s="492">
        <v>100</v>
      </c>
      <c r="G26" s="493">
        <f t="shared" si="2"/>
        <v>200</v>
      </c>
      <c r="H26" s="492">
        <v>100</v>
      </c>
    </row>
    <row r="27" spans="2:8" x14ac:dyDescent="0.2">
      <c r="B27" s="491" t="s">
        <v>904</v>
      </c>
      <c r="C27" s="491" t="str">
        <f t="shared" si="1"/>
        <v>RevenueInLieuOfTaxesReceivable</v>
      </c>
      <c r="D27" s="480">
        <f t="shared" si="0"/>
        <v>19</v>
      </c>
      <c r="E27" s="492">
        <v>100</v>
      </c>
      <c r="F27" s="492">
        <v>100</v>
      </c>
      <c r="G27" s="493">
        <f t="shared" si="2"/>
        <v>200</v>
      </c>
      <c r="H27" s="492">
        <v>100</v>
      </c>
    </row>
    <row r="28" spans="2:8" x14ac:dyDescent="0.2">
      <c r="B28" s="491" t="s">
        <v>905</v>
      </c>
      <c r="C28" s="491" t="str">
        <f t="shared" si="1"/>
        <v>OtherTaxesReceivable</v>
      </c>
      <c r="D28" s="480">
        <f t="shared" si="0"/>
        <v>20</v>
      </c>
      <c r="E28" s="492">
        <v>100</v>
      </c>
      <c r="F28" s="492">
        <v>100</v>
      </c>
      <c r="G28" s="493">
        <f t="shared" si="2"/>
        <v>200</v>
      </c>
      <c r="H28" s="492">
        <v>100</v>
      </c>
    </row>
    <row r="29" spans="2:8" x14ac:dyDescent="0.2">
      <c r="B29" s="491" t="s">
        <v>906</v>
      </c>
      <c r="C29" s="491" t="str">
        <f t="shared" si="1"/>
        <v>GrantsReceivable</v>
      </c>
      <c r="D29" s="480">
        <f t="shared" si="0"/>
        <v>21</v>
      </c>
      <c r="E29" s="492">
        <v>100</v>
      </c>
      <c r="F29" s="492">
        <v>100</v>
      </c>
      <c r="G29" s="493">
        <f t="shared" si="2"/>
        <v>200</v>
      </c>
      <c r="H29" s="492">
        <v>100</v>
      </c>
    </row>
    <row r="30" spans="2:8" x14ac:dyDescent="0.2">
      <c r="B30" s="491" t="s">
        <v>907</v>
      </c>
      <c r="C30" s="491" t="str">
        <f t="shared" si="1"/>
        <v>LeasesReceivable</v>
      </c>
      <c r="D30" s="480">
        <f t="shared" si="0"/>
        <v>22</v>
      </c>
      <c r="E30" s="492">
        <v>100</v>
      </c>
      <c r="F30" s="492">
        <v>100</v>
      </c>
      <c r="G30" s="493">
        <f t="shared" si="2"/>
        <v>200</v>
      </c>
      <c r="H30" s="492">
        <v>100</v>
      </c>
    </row>
    <row r="31" spans="2:8" x14ac:dyDescent="0.2">
      <c r="B31" s="491" t="s">
        <v>908</v>
      </c>
      <c r="C31" s="491" t="str">
        <f t="shared" si="1"/>
        <v>AccountsReceivable</v>
      </c>
      <c r="D31" s="480">
        <f t="shared" si="0"/>
        <v>23</v>
      </c>
      <c r="E31" s="492">
        <v>100</v>
      </c>
      <c r="F31" s="492">
        <v>100</v>
      </c>
      <c r="G31" s="493">
        <f t="shared" si="2"/>
        <v>200</v>
      </c>
      <c r="H31" s="492">
        <v>100</v>
      </c>
    </row>
    <row r="32" spans="2:8" x14ac:dyDescent="0.2">
      <c r="B32" s="491" t="s">
        <v>909</v>
      </c>
      <c r="C32" s="491" t="str">
        <f t="shared" si="1"/>
        <v>InterGovernmentalBalancesReceivable</v>
      </c>
      <c r="D32" s="480">
        <f t="shared" si="0"/>
        <v>24</v>
      </c>
      <c r="E32" s="492">
        <v>100</v>
      </c>
      <c r="F32" s="492">
        <v>100</v>
      </c>
      <c r="G32" s="493">
        <f t="shared" si="2"/>
        <v>200</v>
      </c>
      <c r="H32" s="492">
        <v>100</v>
      </c>
    </row>
    <row r="33" spans="2:8" x14ac:dyDescent="0.2">
      <c r="B33" s="491" t="s">
        <v>910</v>
      </c>
      <c r="C33" s="491" t="str">
        <f t="shared" si="1"/>
        <v>InternalBalancesReceivable</v>
      </c>
      <c r="D33" s="480">
        <f t="shared" si="0"/>
        <v>25</v>
      </c>
      <c r="E33" s="492">
        <v>100</v>
      </c>
      <c r="F33" s="492">
        <v>100</v>
      </c>
      <c r="G33" s="493">
        <f t="shared" si="2"/>
        <v>200</v>
      </c>
      <c r="H33" s="492">
        <v>100</v>
      </c>
    </row>
    <row r="34" spans="2:8" x14ac:dyDescent="0.2">
      <c r="B34" s="491" t="s">
        <v>911</v>
      </c>
      <c r="C34" s="491" t="str">
        <f t="shared" si="1"/>
        <v>DepositsReceivable</v>
      </c>
      <c r="D34" s="480">
        <f t="shared" si="0"/>
        <v>26</v>
      </c>
      <c r="E34" s="492">
        <v>100</v>
      </c>
      <c r="F34" s="492">
        <v>100</v>
      </c>
      <c r="G34" s="493">
        <f t="shared" si="2"/>
        <v>200</v>
      </c>
      <c r="H34" s="492">
        <v>100</v>
      </c>
    </row>
    <row r="35" spans="2:8" x14ac:dyDescent="0.2">
      <c r="B35" s="491" t="s">
        <v>912</v>
      </c>
      <c r="C35" s="491" t="str">
        <f t="shared" si="1"/>
        <v>NotesReceivable</v>
      </c>
      <c r="D35" s="480">
        <f t="shared" si="0"/>
        <v>27</v>
      </c>
      <c r="E35" s="492">
        <v>100</v>
      </c>
      <c r="F35" s="492">
        <v>100</v>
      </c>
      <c r="G35" s="493">
        <f t="shared" si="2"/>
        <v>200</v>
      </c>
      <c r="H35" s="492">
        <v>100</v>
      </c>
    </row>
    <row r="36" spans="2:8" x14ac:dyDescent="0.2">
      <c r="B36" s="491" t="s">
        <v>913</v>
      </c>
      <c r="C36" s="491" t="str">
        <f t="shared" si="1"/>
        <v>LoansReceivable</v>
      </c>
      <c r="D36" s="480">
        <f t="shared" si="0"/>
        <v>28</v>
      </c>
      <c r="E36" s="492">
        <v>100</v>
      </c>
      <c r="F36" s="492">
        <v>100</v>
      </c>
      <c r="G36" s="493">
        <f t="shared" si="2"/>
        <v>200</v>
      </c>
      <c r="H36" s="492">
        <v>100</v>
      </c>
    </row>
    <row r="37" spans="2:8" x14ac:dyDescent="0.2">
      <c r="B37" s="491" t="s">
        <v>914</v>
      </c>
      <c r="C37" s="491" t="str">
        <f t="shared" si="1"/>
        <v>PenaltiesReceivable</v>
      </c>
      <c r="D37" s="480">
        <f t="shared" si="0"/>
        <v>29</v>
      </c>
      <c r="E37" s="492">
        <v>100</v>
      </c>
      <c r="F37" s="492">
        <v>100</v>
      </c>
      <c r="G37" s="493">
        <f t="shared" si="2"/>
        <v>200</v>
      </c>
      <c r="H37" s="492">
        <v>100</v>
      </c>
    </row>
    <row r="38" spans="2:8" x14ac:dyDescent="0.2">
      <c r="B38" s="491" t="s">
        <v>915</v>
      </c>
      <c r="C38" s="491" t="str">
        <f t="shared" si="1"/>
        <v>ClaimsAndJudgmentsReceivable</v>
      </c>
      <c r="D38" s="480">
        <f t="shared" si="0"/>
        <v>30</v>
      </c>
      <c r="E38" s="492">
        <v>100</v>
      </c>
      <c r="F38" s="492">
        <v>100</v>
      </c>
      <c r="G38" s="493">
        <f t="shared" si="2"/>
        <v>200</v>
      </c>
      <c r="H38" s="492">
        <v>100</v>
      </c>
    </row>
    <row r="39" spans="2:8" x14ac:dyDescent="0.2">
      <c r="B39" s="491" t="s">
        <v>916</v>
      </c>
      <c r="C39" s="491" t="str">
        <f t="shared" si="1"/>
        <v>InvestmentIncomeReceivable</v>
      </c>
      <c r="D39" s="480">
        <f t="shared" si="0"/>
        <v>31</v>
      </c>
      <c r="E39" s="492">
        <v>100</v>
      </c>
      <c r="F39" s="492">
        <v>100</v>
      </c>
      <c r="G39" s="493">
        <f t="shared" si="2"/>
        <v>200</v>
      </c>
      <c r="H39" s="492">
        <v>100</v>
      </c>
    </row>
    <row r="40" spans="2:8" x14ac:dyDescent="0.2">
      <c r="B40" s="491" t="s">
        <v>917</v>
      </c>
      <c r="C40" s="491" t="str">
        <f t="shared" si="1"/>
        <v>ReceivablesFromContracts</v>
      </c>
      <c r="D40" s="480">
        <f t="shared" si="0"/>
        <v>32</v>
      </c>
      <c r="E40" s="492">
        <v>100</v>
      </c>
      <c r="F40" s="492">
        <v>100</v>
      </c>
      <c r="G40" s="493">
        <f t="shared" si="2"/>
        <v>200</v>
      </c>
      <c r="H40" s="492">
        <v>100</v>
      </c>
    </row>
    <row r="41" spans="2:8" x14ac:dyDescent="0.2">
      <c r="B41" s="491" t="s">
        <v>918</v>
      </c>
      <c r="C41" s="491" t="str">
        <f t="shared" si="1"/>
        <v>OtherReceivables</v>
      </c>
      <c r="D41" s="480">
        <f t="shared" si="0"/>
        <v>33</v>
      </c>
      <c r="E41" s="492">
        <v>100</v>
      </c>
      <c r="F41" s="492">
        <v>100</v>
      </c>
      <c r="G41" s="493">
        <f t="shared" si="2"/>
        <v>200</v>
      </c>
      <c r="H41" s="492">
        <v>100</v>
      </c>
    </row>
    <row r="42" spans="2:8" x14ac:dyDescent="0.2">
      <c r="B42" s="491" t="s">
        <v>919</v>
      </c>
      <c r="C42" s="491" t="str">
        <f t="shared" si="1"/>
        <v>DueFromPrimaryGovernmentEntities</v>
      </c>
      <c r="D42" s="480">
        <f t="shared" si="0"/>
        <v>34</v>
      </c>
      <c r="E42" s="492">
        <v>100</v>
      </c>
      <c r="F42" s="492">
        <v>100</v>
      </c>
      <c r="G42" s="493">
        <f t="shared" si="2"/>
        <v>200</v>
      </c>
      <c r="H42" s="492">
        <v>100</v>
      </c>
    </row>
    <row r="43" spans="2:8" x14ac:dyDescent="0.2">
      <c r="B43" s="491" t="s">
        <v>920</v>
      </c>
      <c r="C43" s="491" t="str">
        <f t="shared" si="1"/>
        <v>DueFromComponentUnit</v>
      </c>
      <c r="D43" s="480">
        <f t="shared" si="0"/>
        <v>35</v>
      </c>
      <c r="E43" s="492">
        <v>100</v>
      </c>
      <c r="F43" s="492">
        <v>100</v>
      </c>
      <c r="G43" s="493">
        <f t="shared" si="2"/>
        <v>200</v>
      </c>
      <c r="H43" s="492">
        <v>100</v>
      </c>
    </row>
    <row r="44" spans="2:8" x14ac:dyDescent="0.2">
      <c r="B44" s="491" t="s">
        <v>921</v>
      </c>
      <c r="C44" s="491" t="str">
        <f t="shared" si="1"/>
        <v>DueFromOtherGovernmentEntities</v>
      </c>
      <c r="D44" s="480">
        <f t="shared" si="0"/>
        <v>36</v>
      </c>
      <c r="E44" s="492">
        <v>100</v>
      </c>
      <c r="F44" s="492">
        <v>100</v>
      </c>
      <c r="G44" s="493">
        <f t="shared" si="2"/>
        <v>200</v>
      </c>
      <c r="H44" s="492">
        <v>100</v>
      </c>
    </row>
    <row r="45" spans="2:8" x14ac:dyDescent="0.2">
      <c r="B45" s="491" t="s">
        <v>922</v>
      </c>
      <c r="C45" s="491" t="str">
        <f t="shared" si="1"/>
        <v>DueFromFiduciaryFunds</v>
      </c>
      <c r="D45" s="480">
        <f t="shared" si="0"/>
        <v>37</v>
      </c>
      <c r="E45" s="492">
        <v>100</v>
      </c>
      <c r="F45" s="492">
        <v>100</v>
      </c>
      <c r="G45" s="493">
        <f t="shared" si="2"/>
        <v>200</v>
      </c>
      <c r="H45" s="492">
        <v>100</v>
      </c>
    </row>
    <row r="46" spans="2:8" x14ac:dyDescent="0.2">
      <c r="B46" s="491" t="s">
        <v>923</v>
      </c>
      <c r="C46" s="491" t="str">
        <f t="shared" si="1"/>
        <v>DueFromEntitiesFunds</v>
      </c>
      <c r="D46" s="480">
        <f t="shared" si="0"/>
        <v>38</v>
      </c>
      <c r="E46" s="492">
        <v>100</v>
      </c>
      <c r="F46" s="492">
        <v>100</v>
      </c>
      <c r="G46" s="493">
        <f t="shared" si="2"/>
        <v>200</v>
      </c>
      <c r="H46" s="492">
        <v>100</v>
      </c>
    </row>
    <row r="47" spans="2:8" x14ac:dyDescent="0.2">
      <c r="B47" s="491" t="s">
        <v>924</v>
      </c>
      <c r="C47" s="491" t="str">
        <f t="shared" si="1"/>
        <v>DueFromOtherFunds</v>
      </c>
      <c r="D47" s="480">
        <f t="shared" si="0"/>
        <v>39</v>
      </c>
      <c r="E47" s="492">
        <v>100</v>
      </c>
      <c r="F47" s="492">
        <v>100</v>
      </c>
      <c r="G47" s="493">
        <f t="shared" si="2"/>
        <v>200</v>
      </c>
      <c r="H47" s="492">
        <v>100</v>
      </c>
    </row>
    <row r="48" spans="2:8" x14ac:dyDescent="0.2">
      <c r="B48" s="491" t="s">
        <v>925</v>
      </c>
      <c r="C48" s="491" t="str">
        <f t="shared" si="1"/>
        <v>DueFromOthers</v>
      </c>
      <c r="D48" s="480">
        <f t="shared" si="0"/>
        <v>40</v>
      </c>
      <c r="E48" s="492">
        <v>100</v>
      </c>
      <c r="F48" s="492">
        <v>100</v>
      </c>
      <c r="G48" s="493">
        <f t="shared" si="2"/>
        <v>200</v>
      </c>
      <c r="H48" s="492">
        <v>100</v>
      </c>
    </row>
    <row r="49" spans="1:8" x14ac:dyDescent="0.2">
      <c r="B49" s="491" t="s">
        <v>926</v>
      </c>
      <c r="C49" s="491" t="str">
        <f t="shared" si="1"/>
        <v>InventoriesCurrent</v>
      </c>
      <c r="D49" s="480">
        <f t="shared" si="0"/>
        <v>41</v>
      </c>
      <c r="E49" s="492">
        <v>100</v>
      </c>
      <c r="F49" s="492">
        <v>100</v>
      </c>
      <c r="G49" s="493">
        <f t="shared" si="2"/>
        <v>200</v>
      </c>
      <c r="H49" s="492">
        <v>100</v>
      </c>
    </row>
    <row r="50" spans="1:8" x14ac:dyDescent="0.2">
      <c r="B50" s="491" t="s">
        <v>927</v>
      </c>
      <c r="C50" s="491" t="str">
        <f t="shared" si="1"/>
        <v>PrepaidExpenses</v>
      </c>
      <c r="D50" s="480">
        <f t="shared" si="0"/>
        <v>42</v>
      </c>
      <c r="E50" s="492">
        <v>100</v>
      </c>
      <c r="F50" s="492">
        <v>100</v>
      </c>
      <c r="G50" s="493">
        <f t="shared" si="2"/>
        <v>200</v>
      </c>
      <c r="H50" s="492">
        <v>100</v>
      </c>
    </row>
    <row r="51" spans="1:8" x14ac:dyDescent="0.2">
      <c r="B51" s="491" t="s">
        <v>928</v>
      </c>
      <c r="C51" s="491" t="str">
        <f t="shared" si="1"/>
        <v>PrepaidDeposits</v>
      </c>
      <c r="D51" s="480">
        <f t="shared" si="0"/>
        <v>43</v>
      </c>
      <c r="E51" s="492">
        <v>100</v>
      </c>
      <c r="F51" s="492">
        <v>100</v>
      </c>
      <c r="G51" s="493">
        <f t="shared" si="2"/>
        <v>200</v>
      </c>
      <c r="H51" s="492">
        <v>100</v>
      </c>
    </row>
    <row r="52" spans="1:8" x14ac:dyDescent="0.2">
      <c r="B52" s="491" t="s">
        <v>929</v>
      </c>
      <c r="C52" s="491" t="str">
        <f t="shared" si="1"/>
        <v>PrepaidOtherPostEmploymentBenefitsPlan</v>
      </c>
      <c r="D52" s="480">
        <f t="shared" si="0"/>
        <v>44</v>
      </c>
      <c r="E52" s="492">
        <v>100</v>
      </c>
      <c r="F52" s="492">
        <v>100</v>
      </c>
      <c r="G52" s="493">
        <f t="shared" si="2"/>
        <v>200</v>
      </c>
      <c r="H52" s="492">
        <v>100</v>
      </c>
    </row>
    <row r="53" spans="1:8" x14ac:dyDescent="0.2">
      <c r="B53" s="491" t="s">
        <v>930</v>
      </c>
      <c r="C53" s="491" t="str">
        <f t="shared" si="1"/>
        <v>OtherPrepaidAssets</v>
      </c>
      <c r="D53" s="480">
        <f t="shared" si="0"/>
        <v>45</v>
      </c>
      <c r="E53" s="492">
        <v>100</v>
      </c>
      <c r="F53" s="492">
        <v>100</v>
      </c>
      <c r="G53" s="493">
        <f t="shared" si="2"/>
        <v>200</v>
      </c>
      <c r="H53" s="492">
        <v>100</v>
      </c>
    </row>
    <row r="54" spans="1:8" x14ac:dyDescent="0.2">
      <c r="B54" s="491" t="s">
        <v>931</v>
      </c>
      <c r="C54" s="491" t="str">
        <f t="shared" si="1"/>
        <v>SecuritiesLendingCollateralAssets</v>
      </c>
      <c r="D54" s="480">
        <f t="shared" si="0"/>
        <v>46</v>
      </c>
      <c r="E54" s="492">
        <v>100</v>
      </c>
      <c r="F54" s="492">
        <v>100</v>
      </c>
      <c r="G54" s="493">
        <f t="shared" si="2"/>
        <v>200</v>
      </c>
      <c r="H54" s="492">
        <v>100</v>
      </c>
    </row>
    <row r="55" spans="1:8" x14ac:dyDescent="0.2">
      <c r="B55" s="491" t="s">
        <v>932</v>
      </c>
      <c r="C55" s="491" t="str">
        <f t="shared" si="1"/>
        <v>OtherPostEmploymentBenefitsPlanAssetsCurrent</v>
      </c>
      <c r="D55" s="480">
        <f t="shared" si="0"/>
        <v>47</v>
      </c>
      <c r="E55" s="492">
        <v>100</v>
      </c>
      <c r="F55" s="492">
        <v>100</v>
      </c>
      <c r="G55" s="493">
        <f t="shared" si="2"/>
        <v>200</v>
      </c>
      <c r="H55" s="492">
        <v>100</v>
      </c>
    </row>
    <row r="56" spans="1:8" x14ac:dyDescent="0.2">
      <c r="B56" s="491" t="s">
        <v>933</v>
      </c>
      <c r="C56" s="491" t="str">
        <f t="shared" si="1"/>
        <v>RegulatoryAssetsCurrent</v>
      </c>
      <c r="D56" s="480">
        <f t="shared" si="0"/>
        <v>48</v>
      </c>
      <c r="E56" s="492">
        <v>100</v>
      </c>
      <c r="F56" s="492">
        <v>100</v>
      </c>
      <c r="G56" s="493">
        <f t="shared" si="2"/>
        <v>200</v>
      </c>
      <c r="H56" s="492">
        <v>100</v>
      </c>
    </row>
    <row r="57" spans="1:8" x14ac:dyDescent="0.2">
      <c r="B57" s="491" t="s">
        <v>934</v>
      </c>
      <c r="C57" s="491" t="str">
        <f t="shared" si="1"/>
        <v>DerivativeInstrumentsAssetsCurrent</v>
      </c>
      <c r="D57" s="480">
        <f t="shared" si="0"/>
        <v>49</v>
      </c>
      <c r="E57" s="492">
        <v>100</v>
      </c>
      <c r="F57" s="492">
        <v>100</v>
      </c>
      <c r="G57" s="493">
        <f t="shared" si="2"/>
        <v>200</v>
      </c>
      <c r="H57" s="492">
        <v>100</v>
      </c>
    </row>
    <row r="58" spans="1:8" x14ac:dyDescent="0.2">
      <c r="B58" s="494" t="s">
        <v>935</v>
      </c>
      <c r="C58" s="491" t="str">
        <f t="shared" si="1"/>
        <v>OtherCurrentAssets</v>
      </c>
      <c r="D58" s="480">
        <f t="shared" si="0"/>
        <v>50</v>
      </c>
      <c r="E58" s="495">
        <f>SUM(E60:E63)</f>
        <v>100</v>
      </c>
      <c r="F58" s="495">
        <f>SUM(F60:F63)</f>
        <v>100</v>
      </c>
      <c r="G58" s="495">
        <f>SUM(G60:G63)</f>
        <v>200</v>
      </c>
      <c r="H58" s="495">
        <f>SUM(H60:H63)</f>
        <v>100</v>
      </c>
    </row>
    <row r="59" spans="1:8" x14ac:dyDescent="0.2">
      <c r="A59" s="496" t="s">
        <v>936</v>
      </c>
      <c r="B59" s="497" t="s">
        <v>937</v>
      </c>
      <c r="C59" s="497"/>
      <c r="D59" s="480">
        <f t="shared" si="0"/>
        <v>51</v>
      </c>
      <c r="E59" s="498"/>
      <c r="F59" s="498"/>
      <c r="G59" s="498"/>
      <c r="H59" s="498"/>
    </row>
    <row r="60" spans="1:8" x14ac:dyDescent="0.2">
      <c r="B60" s="499" t="s">
        <v>938</v>
      </c>
      <c r="C60" s="499"/>
      <c r="D60" s="480">
        <f>D59+0.1</f>
        <v>51.1</v>
      </c>
      <c r="E60" s="492">
        <v>10</v>
      </c>
      <c r="F60" s="492">
        <v>10</v>
      </c>
      <c r="G60" s="493">
        <f>SUM(E60:F60)</f>
        <v>20</v>
      </c>
      <c r="H60" s="492">
        <v>10</v>
      </c>
    </row>
    <row r="61" spans="1:8" x14ac:dyDescent="0.2">
      <c r="B61" s="499" t="s">
        <v>939</v>
      </c>
      <c r="C61" s="499"/>
      <c r="D61" s="480">
        <f>D60+0.1</f>
        <v>51.2</v>
      </c>
      <c r="E61" s="492">
        <v>10</v>
      </c>
      <c r="F61" s="492">
        <v>10</v>
      </c>
      <c r="G61" s="493">
        <f>SUM(E61:F61)</f>
        <v>20</v>
      </c>
      <c r="H61" s="492">
        <v>10</v>
      </c>
    </row>
    <row r="62" spans="1:8" x14ac:dyDescent="0.2">
      <c r="B62" s="499" t="s">
        <v>940</v>
      </c>
      <c r="C62" s="499"/>
      <c r="D62" s="480">
        <f>D61+0.1</f>
        <v>51.300000000000004</v>
      </c>
      <c r="E62" s="492">
        <v>40</v>
      </c>
      <c r="F62" s="492">
        <v>40</v>
      </c>
      <c r="G62" s="493">
        <f>SUM(E62:F62)</f>
        <v>80</v>
      </c>
      <c r="H62" s="492">
        <v>40</v>
      </c>
    </row>
    <row r="63" spans="1:8" x14ac:dyDescent="0.2">
      <c r="B63" s="499" t="s">
        <v>941</v>
      </c>
      <c r="C63" s="499"/>
      <c r="D63" s="480">
        <f>D62+0.1</f>
        <v>51.400000000000006</v>
      </c>
      <c r="E63" s="492">
        <v>40</v>
      </c>
      <c r="F63" s="492">
        <v>40</v>
      </c>
      <c r="G63" s="493">
        <f>SUM(E63:F63)</f>
        <v>80</v>
      </c>
      <c r="H63" s="492">
        <v>40</v>
      </c>
    </row>
    <row r="64" spans="1:8" x14ac:dyDescent="0.2">
      <c r="B64" s="491"/>
      <c r="C64" s="491"/>
      <c r="D64" s="480"/>
      <c r="E64" s="492"/>
      <c r="F64" s="492"/>
      <c r="G64" s="492"/>
      <c r="H64" s="492"/>
    </row>
    <row r="65" spans="1:8" x14ac:dyDescent="0.2">
      <c r="B65" s="491"/>
      <c r="C65" s="491"/>
      <c r="D65" s="480"/>
      <c r="E65" s="492"/>
      <c r="F65" s="492"/>
      <c r="G65" s="492"/>
      <c r="H65" s="492"/>
    </row>
    <row r="66" spans="1:8" x14ac:dyDescent="0.2">
      <c r="B66" s="494" t="s">
        <v>942</v>
      </c>
      <c r="C66" s="494"/>
      <c r="D66" s="480">
        <f>D59+1</f>
        <v>52</v>
      </c>
      <c r="E66" s="495">
        <f>SUM(E12:E58)</f>
        <v>54600</v>
      </c>
      <c r="F66" s="495">
        <f>SUM(F12:F58)</f>
        <v>54600</v>
      </c>
      <c r="G66" s="495">
        <f>SUM(G12:G58)</f>
        <v>109200</v>
      </c>
      <c r="H66" s="495">
        <f>SUM(H12:H58)</f>
        <v>54600</v>
      </c>
    </row>
    <row r="67" spans="1:8" x14ac:dyDescent="0.2">
      <c r="B67" s="490" t="s">
        <v>943</v>
      </c>
      <c r="C67" s="490"/>
      <c r="D67" s="480">
        <f>D66+1</f>
        <v>53</v>
      </c>
      <c r="E67" s="488"/>
      <c r="F67" s="488"/>
      <c r="G67" s="488"/>
      <c r="H67" s="488"/>
    </row>
    <row r="68" spans="1:8" x14ac:dyDescent="0.2">
      <c r="B68" s="500" t="s">
        <v>944</v>
      </c>
      <c r="C68" s="500"/>
      <c r="D68" s="480">
        <f>D67+1</f>
        <v>54</v>
      </c>
      <c r="E68" s="488"/>
      <c r="F68" s="488"/>
      <c r="G68" s="488"/>
      <c r="H68" s="488"/>
    </row>
    <row r="69" spans="1:8" x14ac:dyDescent="0.2">
      <c r="B69" s="501" t="s">
        <v>945</v>
      </c>
      <c r="C69" s="501"/>
      <c r="D69" s="480">
        <f>D68+1</f>
        <v>55</v>
      </c>
      <c r="E69" s="495">
        <f>SUM(E71:E74)</f>
        <v>100</v>
      </c>
      <c r="F69" s="495">
        <f>SUM(F71:F74)</f>
        <v>100</v>
      </c>
      <c r="G69" s="495">
        <f>SUM(G71:G74)</f>
        <v>200</v>
      </c>
      <c r="H69" s="495">
        <f>SUM(H71:H74)</f>
        <v>100</v>
      </c>
    </row>
    <row r="70" spans="1:8" x14ac:dyDescent="0.2">
      <c r="A70" s="496" t="s">
        <v>936</v>
      </c>
      <c r="B70" s="502" t="s">
        <v>946</v>
      </c>
      <c r="C70" s="502"/>
      <c r="D70" s="480">
        <f>D69+1</f>
        <v>56</v>
      </c>
      <c r="E70" s="498"/>
      <c r="F70" s="498"/>
      <c r="G70" s="498"/>
      <c r="H70" s="498"/>
    </row>
    <row r="71" spans="1:8" x14ac:dyDescent="0.2">
      <c r="B71" s="503" t="s">
        <v>947</v>
      </c>
      <c r="C71" s="503"/>
      <c r="D71" s="480">
        <f>D70+0.1</f>
        <v>56.1</v>
      </c>
      <c r="E71" s="492">
        <v>10</v>
      </c>
      <c r="F71" s="492">
        <v>10</v>
      </c>
      <c r="G71" s="493">
        <f>SUM(E71:F71)</f>
        <v>20</v>
      </c>
      <c r="H71" s="492">
        <v>10</v>
      </c>
    </row>
    <row r="72" spans="1:8" x14ac:dyDescent="0.2">
      <c r="B72" s="503" t="s">
        <v>948</v>
      </c>
      <c r="C72" s="503"/>
      <c r="D72" s="480">
        <f>D71+0.1</f>
        <v>56.2</v>
      </c>
      <c r="E72" s="492">
        <v>10</v>
      </c>
      <c r="F72" s="492">
        <v>10</v>
      </c>
      <c r="G72" s="493">
        <f>SUM(E72:F72)</f>
        <v>20</v>
      </c>
      <c r="H72" s="492">
        <v>10</v>
      </c>
    </row>
    <row r="73" spans="1:8" x14ac:dyDescent="0.2">
      <c r="B73" s="503" t="s">
        <v>949</v>
      </c>
      <c r="C73" s="503"/>
      <c r="D73" s="480">
        <f>D72+0.1</f>
        <v>56.300000000000004</v>
      </c>
      <c r="E73" s="492">
        <v>40</v>
      </c>
      <c r="F73" s="492">
        <v>40</v>
      </c>
      <c r="G73" s="493">
        <f>SUM(E73:F73)</f>
        <v>80</v>
      </c>
      <c r="H73" s="492">
        <v>40</v>
      </c>
    </row>
    <row r="74" spans="1:8" x14ac:dyDescent="0.2">
      <c r="B74" s="503" t="s">
        <v>941</v>
      </c>
      <c r="C74" s="503"/>
      <c r="D74" s="480">
        <f>D73+0.1</f>
        <v>56.400000000000006</v>
      </c>
      <c r="E74" s="492">
        <v>40</v>
      </c>
      <c r="F74" s="492">
        <v>40</v>
      </c>
      <c r="G74" s="493">
        <f>SUM(E74:F74)</f>
        <v>80</v>
      </c>
      <c r="H74" s="492">
        <v>40</v>
      </c>
    </row>
    <row r="75" spans="1:8" x14ac:dyDescent="0.2">
      <c r="B75" s="491"/>
      <c r="C75" s="491"/>
      <c r="D75" s="480"/>
      <c r="E75" s="492"/>
      <c r="F75" s="492"/>
      <c r="G75" s="492"/>
      <c r="H75" s="492"/>
    </row>
    <row r="76" spans="1:8" x14ac:dyDescent="0.2">
      <c r="B76" s="491"/>
      <c r="C76" s="491"/>
      <c r="D76" s="480"/>
      <c r="E76" s="492"/>
      <c r="F76" s="492"/>
      <c r="G76" s="492"/>
      <c r="H76" s="492"/>
    </row>
    <row r="77" spans="1:8" ht="25.5" x14ac:dyDescent="0.2">
      <c r="B77" s="501" t="s">
        <v>950</v>
      </c>
      <c r="C77" s="501"/>
      <c r="D77" s="480">
        <f>D70+1</f>
        <v>57</v>
      </c>
      <c r="E77" s="495">
        <f>SUM(E79:E82)</f>
        <v>100</v>
      </c>
      <c r="F77" s="495">
        <f>SUM(F79:F82)</f>
        <v>100</v>
      </c>
      <c r="G77" s="495">
        <f>SUM(G79:G82)</f>
        <v>200</v>
      </c>
      <c r="H77" s="495">
        <f>SUM(H79:H82)</f>
        <v>100</v>
      </c>
    </row>
    <row r="78" spans="1:8" ht="25.5" x14ac:dyDescent="0.2">
      <c r="A78" s="496" t="s">
        <v>936</v>
      </c>
      <c r="B78" s="504" t="s">
        <v>951</v>
      </c>
      <c r="C78" s="504"/>
      <c r="D78" s="480">
        <f>D77+1</f>
        <v>58</v>
      </c>
      <c r="E78" s="498"/>
      <c r="F78" s="498"/>
      <c r="G78" s="498"/>
      <c r="H78" s="498"/>
    </row>
    <row r="79" spans="1:8" x14ac:dyDescent="0.2">
      <c r="B79" s="503" t="s">
        <v>952</v>
      </c>
      <c r="C79" s="503"/>
      <c r="D79" s="480">
        <f>D78+0.1</f>
        <v>58.1</v>
      </c>
      <c r="E79" s="492">
        <v>10</v>
      </c>
      <c r="F79" s="492">
        <v>10</v>
      </c>
      <c r="G79" s="493">
        <f>SUM(E79:F79)</f>
        <v>20</v>
      </c>
      <c r="H79" s="492">
        <v>10</v>
      </c>
    </row>
    <row r="80" spans="1:8" x14ac:dyDescent="0.2">
      <c r="B80" s="503" t="s">
        <v>953</v>
      </c>
      <c r="C80" s="503"/>
      <c r="D80" s="480">
        <f>D79+0.1</f>
        <v>58.2</v>
      </c>
      <c r="E80" s="492">
        <v>10</v>
      </c>
      <c r="F80" s="492">
        <v>10</v>
      </c>
      <c r="G80" s="493">
        <f>SUM(E80:F80)</f>
        <v>20</v>
      </c>
      <c r="H80" s="492">
        <v>10</v>
      </c>
    </row>
    <row r="81" spans="2:8" x14ac:dyDescent="0.2">
      <c r="B81" s="503" t="s">
        <v>949</v>
      </c>
      <c r="C81" s="503"/>
      <c r="D81" s="480">
        <f>D80+0.1</f>
        <v>58.300000000000004</v>
      </c>
      <c r="E81" s="492">
        <v>40</v>
      </c>
      <c r="F81" s="492">
        <v>40</v>
      </c>
      <c r="G81" s="493">
        <f>SUM(E81:F81)</f>
        <v>80</v>
      </c>
      <c r="H81" s="492">
        <v>40</v>
      </c>
    </row>
    <row r="82" spans="2:8" x14ac:dyDescent="0.2">
      <c r="B82" s="503" t="s">
        <v>941</v>
      </c>
      <c r="C82" s="491" t="s">
        <v>954</v>
      </c>
      <c r="D82" s="480">
        <f>D81+0.1</f>
        <v>58.400000000000006</v>
      </c>
      <c r="E82" s="492">
        <v>40</v>
      </c>
      <c r="F82" s="492">
        <v>40</v>
      </c>
      <c r="G82" s="493">
        <f>SUM(E82:F82)</f>
        <v>80</v>
      </c>
      <c r="H82" s="492">
        <v>40</v>
      </c>
    </row>
    <row r="83" spans="2:8" x14ac:dyDescent="0.2">
      <c r="B83" s="491"/>
      <c r="C83" s="491" t="s">
        <v>955</v>
      </c>
      <c r="D83" s="480"/>
      <c r="E83" s="492"/>
      <c r="F83" s="492"/>
      <c r="G83" s="492"/>
      <c r="H83" s="492"/>
    </row>
    <row r="84" spans="2:8" x14ac:dyDescent="0.2">
      <c r="B84" s="491"/>
      <c r="C84" s="491" t="s">
        <v>956</v>
      </c>
      <c r="D84" s="480"/>
      <c r="E84" s="492"/>
      <c r="F84" s="492"/>
      <c r="G84" s="492"/>
      <c r="H84" s="492"/>
    </row>
    <row r="85" spans="2:8" x14ac:dyDescent="0.2">
      <c r="B85" s="501" t="s">
        <v>944</v>
      </c>
      <c r="C85" s="491" t="s">
        <v>957</v>
      </c>
      <c r="D85" s="480">
        <f>D78+1</f>
        <v>59</v>
      </c>
      <c r="E85" s="495">
        <f>E69+E77</f>
        <v>200</v>
      </c>
      <c r="F85" s="495">
        <f>F69+F77</f>
        <v>200</v>
      </c>
      <c r="G85" s="495">
        <f>G69+G77</f>
        <v>400</v>
      </c>
      <c r="H85" s="495">
        <f>H69+H77</f>
        <v>200</v>
      </c>
    </row>
    <row r="86" spans="2:8" x14ac:dyDescent="0.2">
      <c r="B86" s="500" t="s">
        <v>958</v>
      </c>
      <c r="C86" s="491" t="s">
        <v>959</v>
      </c>
      <c r="D86" s="480">
        <f t="shared" ref="D86:D97" si="3">D85+1</f>
        <v>60</v>
      </c>
      <c r="E86" s="488"/>
      <c r="F86" s="488"/>
      <c r="G86" s="488"/>
      <c r="H86" s="488"/>
    </row>
    <row r="87" spans="2:8" x14ac:dyDescent="0.2">
      <c r="B87" s="505" t="s">
        <v>960</v>
      </c>
      <c r="C87" s="491" t="str">
        <f t="shared" ref="C87:C94" si="4">VLOOKUP(B87,label2element,2,0)</f>
        <v>InvestmentsInSubsidiaries</v>
      </c>
      <c r="D87" s="480">
        <f t="shared" si="3"/>
        <v>61</v>
      </c>
      <c r="E87" s="492">
        <v>100</v>
      </c>
      <c r="F87" s="492">
        <v>100</v>
      </c>
      <c r="G87" s="493">
        <f t="shared" ref="G87:G95" si="5">SUM(E87:F87)</f>
        <v>200</v>
      </c>
      <c r="H87" s="492">
        <v>100</v>
      </c>
    </row>
    <row r="88" spans="2:8" x14ac:dyDescent="0.2">
      <c r="B88" s="505" t="s">
        <v>961</v>
      </c>
      <c r="C88" s="491" t="str">
        <f t="shared" si="4"/>
        <v>InvestmentsInJointVentures</v>
      </c>
      <c r="D88" s="480">
        <f t="shared" si="3"/>
        <v>62</v>
      </c>
      <c r="E88" s="492">
        <v>100</v>
      </c>
      <c r="F88" s="492">
        <v>100</v>
      </c>
      <c r="G88" s="493">
        <f t="shared" si="5"/>
        <v>200</v>
      </c>
      <c r="H88" s="492">
        <v>100</v>
      </c>
    </row>
    <row r="89" spans="2:8" x14ac:dyDescent="0.2">
      <c r="B89" s="505" t="s">
        <v>962</v>
      </c>
      <c r="C89" s="491" t="str">
        <f t="shared" si="4"/>
        <v>InvestmentsInAssociates</v>
      </c>
      <c r="D89" s="480">
        <f t="shared" si="3"/>
        <v>63</v>
      </c>
      <c r="E89" s="492">
        <v>100</v>
      </c>
      <c r="F89" s="492">
        <v>100</v>
      </c>
      <c r="G89" s="493">
        <f t="shared" si="5"/>
        <v>200</v>
      </c>
      <c r="H89" s="492">
        <v>100</v>
      </c>
    </row>
    <row r="90" spans="2:8" x14ac:dyDescent="0.2">
      <c r="B90" s="505" t="s">
        <v>963</v>
      </c>
      <c r="C90" s="491" t="str">
        <f t="shared" si="4"/>
        <v>OtherNonCurrentInvestments</v>
      </c>
      <c r="D90" s="480">
        <f t="shared" si="3"/>
        <v>64</v>
      </c>
      <c r="E90" s="492">
        <v>100</v>
      </c>
      <c r="F90" s="492">
        <v>100</v>
      </c>
      <c r="G90" s="493">
        <f t="shared" si="5"/>
        <v>200</v>
      </c>
      <c r="H90" s="492">
        <v>100</v>
      </c>
    </row>
    <row r="91" spans="2:8" x14ac:dyDescent="0.2">
      <c r="B91" s="505" t="s">
        <v>964</v>
      </c>
      <c r="C91" s="491" t="str">
        <f t="shared" si="4"/>
        <v>InventoriesNonCurrent</v>
      </c>
      <c r="D91" s="480">
        <f t="shared" si="3"/>
        <v>65</v>
      </c>
      <c r="E91" s="492">
        <v>100</v>
      </c>
      <c r="F91" s="492">
        <v>100</v>
      </c>
      <c r="G91" s="493">
        <f t="shared" si="5"/>
        <v>200</v>
      </c>
      <c r="H91" s="492">
        <v>100</v>
      </c>
    </row>
    <row r="92" spans="2:8" x14ac:dyDescent="0.2">
      <c r="B92" s="505" t="s">
        <v>965</v>
      </c>
      <c r="C92" s="491" t="str">
        <f t="shared" si="4"/>
        <v>OtherPostEmploymentBenefitsPlanAssetsNonCurrent</v>
      </c>
      <c r="D92" s="480">
        <f t="shared" si="3"/>
        <v>66</v>
      </c>
      <c r="E92" s="492">
        <v>100</v>
      </c>
      <c r="F92" s="492">
        <v>100</v>
      </c>
      <c r="G92" s="493">
        <f t="shared" si="5"/>
        <v>200</v>
      </c>
      <c r="H92" s="492">
        <v>100</v>
      </c>
    </row>
    <row r="93" spans="2:8" x14ac:dyDescent="0.2">
      <c r="B93" s="505" t="s">
        <v>966</v>
      </c>
      <c r="C93" s="491" t="str">
        <f t="shared" si="4"/>
        <v>RegulatoryAssetsNonCurrent</v>
      </c>
      <c r="D93" s="480">
        <f t="shared" si="3"/>
        <v>67</v>
      </c>
      <c r="E93" s="492">
        <v>100</v>
      </c>
      <c r="F93" s="492">
        <v>100</v>
      </c>
      <c r="G93" s="493">
        <f t="shared" si="5"/>
        <v>200</v>
      </c>
      <c r="H93" s="492">
        <v>100</v>
      </c>
    </row>
    <row r="94" spans="2:8" x14ac:dyDescent="0.2">
      <c r="B94" s="505" t="s">
        <v>967</v>
      </c>
      <c r="C94" s="491" t="str">
        <f t="shared" si="4"/>
        <v>DerivativeInstrumentsAssetsNonCurrent</v>
      </c>
      <c r="D94" s="480">
        <f t="shared" si="3"/>
        <v>68</v>
      </c>
      <c r="E94" s="492">
        <v>100</v>
      </c>
      <c r="F94" s="492">
        <v>100</v>
      </c>
      <c r="G94" s="493">
        <f t="shared" si="5"/>
        <v>200</v>
      </c>
      <c r="H94" s="492">
        <v>100</v>
      </c>
    </row>
    <row r="95" spans="2:8" x14ac:dyDescent="0.2">
      <c r="B95" s="505" t="s">
        <v>968</v>
      </c>
      <c r="C95" s="491" t="s">
        <v>969</v>
      </c>
      <c r="D95" s="480">
        <f t="shared" si="3"/>
        <v>69</v>
      </c>
      <c r="E95" s="492">
        <v>100</v>
      </c>
      <c r="F95" s="492">
        <v>100</v>
      </c>
      <c r="G95" s="493">
        <f t="shared" si="5"/>
        <v>200</v>
      </c>
      <c r="H95" s="492">
        <v>100</v>
      </c>
    </row>
    <row r="96" spans="2:8" x14ac:dyDescent="0.2">
      <c r="B96" s="501" t="s">
        <v>970</v>
      </c>
      <c r="C96" s="491" t="s">
        <v>971</v>
      </c>
      <c r="D96" s="480">
        <f t="shared" si="3"/>
        <v>70</v>
      </c>
      <c r="E96" s="495">
        <f>SUM(E98:E101)</f>
        <v>100</v>
      </c>
      <c r="F96" s="495">
        <f>SUM(F98:F101)</f>
        <v>100</v>
      </c>
      <c r="G96" s="495">
        <f>SUM(G98:G101)</f>
        <v>200</v>
      </c>
      <c r="H96" s="495">
        <f>SUM(H98:H101)</f>
        <v>100</v>
      </c>
    </row>
    <row r="97" spans="1:8" x14ac:dyDescent="0.2">
      <c r="A97" s="496" t="s">
        <v>936</v>
      </c>
      <c r="B97" s="506" t="s">
        <v>972</v>
      </c>
      <c r="C97" s="506"/>
      <c r="D97" s="480">
        <f t="shared" si="3"/>
        <v>71</v>
      </c>
      <c r="E97" s="498"/>
      <c r="F97" s="498"/>
      <c r="G97" s="498"/>
      <c r="H97" s="498"/>
    </row>
    <row r="98" spans="1:8" x14ac:dyDescent="0.2">
      <c r="B98" s="507" t="s">
        <v>973</v>
      </c>
      <c r="C98" s="507"/>
      <c r="D98" s="480">
        <f>D97+0.1</f>
        <v>71.099999999999994</v>
      </c>
      <c r="E98" s="492">
        <v>10</v>
      </c>
      <c r="F98" s="492">
        <v>10</v>
      </c>
      <c r="G98" s="493">
        <f>SUM(E98:F98)</f>
        <v>20</v>
      </c>
      <c r="H98" s="492">
        <v>10</v>
      </c>
    </row>
    <row r="99" spans="1:8" x14ac:dyDescent="0.2">
      <c r="B99" s="507" t="s">
        <v>974</v>
      </c>
      <c r="C99" s="507"/>
      <c r="D99" s="480">
        <f>D98+0.1</f>
        <v>71.199999999999989</v>
      </c>
      <c r="E99" s="492">
        <v>10</v>
      </c>
      <c r="F99" s="492">
        <v>10</v>
      </c>
      <c r="G99" s="493">
        <f>SUM(E99:F99)</f>
        <v>20</v>
      </c>
      <c r="H99" s="492">
        <v>10</v>
      </c>
    </row>
    <row r="100" spans="1:8" x14ac:dyDescent="0.2">
      <c r="B100" s="507" t="s">
        <v>975</v>
      </c>
      <c r="C100" s="507"/>
      <c r="D100" s="480">
        <f>D99+0.1</f>
        <v>71.299999999999983</v>
      </c>
      <c r="E100" s="492">
        <v>40</v>
      </c>
      <c r="F100" s="492">
        <v>40</v>
      </c>
      <c r="G100" s="493">
        <f>SUM(E100:F100)</f>
        <v>80</v>
      </c>
      <c r="H100" s="492">
        <v>40</v>
      </c>
    </row>
    <row r="101" spans="1:8" x14ac:dyDescent="0.2">
      <c r="B101" s="507" t="s">
        <v>941</v>
      </c>
      <c r="C101" s="507"/>
      <c r="D101" s="480">
        <f>D100+0.1</f>
        <v>71.399999999999977</v>
      </c>
      <c r="E101" s="492">
        <v>40</v>
      </c>
      <c r="F101" s="492">
        <v>40</v>
      </c>
      <c r="G101" s="493">
        <f>SUM(E101:F101)</f>
        <v>80</v>
      </c>
      <c r="H101" s="492">
        <v>40</v>
      </c>
    </row>
    <row r="102" spans="1:8" x14ac:dyDescent="0.2">
      <c r="B102" s="491"/>
      <c r="C102" s="491"/>
      <c r="D102" s="480"/>
      <c r="E102" s="492"/>
      <c r="F102" s="492"/>
      <c r="G102" s="492"/>
      <c r="H102" s="492"/>
    </row>
    <row r="103" spans="1:8" x14ac:dyDescent="0.2">
      <c r="B103" s="505"/>
      <c r="C103" s="505"/>
      <c r="D103" s="480"/>
      <c r="E103" s="492"/>
      <c r="F103" s="492"/>
      <c r="G103" s="492"/>
      <c r="H103" s="492"/>
    </row>
    <row r="104" spans="1:8" x14ac:dyDescent="0.2">
      <c r="B104" s="501" t="s">
        <v>976</v>
      </c>
      <c r="C104" s="501"/>
      <c r="D104" s="480">
        <f>D97+1</f>
        <v>72</v>
      </c>
      <c r="E104" s="495">
        <f>SUM(E87:E96)</f>
        <v>1000</v>
      </c>
      <c r="F104" s="495">
        <f>SUM(F87:F96)</f>
        <v>1000</v>
      </c>
      <c r="G104" s="495">
        <f>SUM(G87:G96)</f>
        <v>2000</v>
      </c>
      <c r="H104" s="495">
        <f>SUM(H87:H96)</f>
        <v>1000</v>
      </c>
    </row>
    <row r="105" spans="1:8" x14ac:dyDescent="0.2">
      <c r="B105" s="494" t="s">
        <v>977</v>
      </c>
      <c r="C105" s="494"/>
      <c r="D105" s="480">
        <f>D104+1</f>
        <v>73</v>
      </c>
      <c r="E105" s="495">
        <f>E85+E104</f>
        <v>1200</v>
      </c>
      <c r="F105" s="495">
        <f>F85+F104</f>
        <v>1200</v>
      </c>
      <c r="G105" s="495">
        <f>G85+G104</f>
        <v>2400</v>
      </c>
      <c r="H105" s="495">
        <f>H85+H104</f>
        <v>1200</v>
      </c>
    </row>
    <row r="106" spans="1:8" x14ac:dyDescent="0.2">
      <c r="B106" s="490" t="s">
        <v>978</v>
      </c>
      <c r="C106" s="490"/>
      <c r="D106" s="480">
        <f>D105+1</f>
        <v>74</v>
      </c>
      <c r="E106" s="488"/>
      <c r="F106" s="488"/>
      <c r="G106" s="488"/>
      <c r="H106" s="488"/>
    </row>
    <row r="107" spans="1:8" x14ac:dyDescent="0.2">
      <c r="B107" s="494" t="s">
        <v>978</v>
      </c>
      <c r="C107" s="494"/>
      <c r="D107" s="480">
        <f>D106+1</f>
        <v>75</v>
      </c>
      <c r="E107" s="495">
        <f>SUM(E109:E112)</f>
        <v>100</v>
      </c>
      <c r="F107" s="495">
        <f>SUM(F109:F112)</f>
        <v>100</v>
      </c>
      <c r="G107" s="495">
        <f>SUM(G109:G112)</f>
        <v>200</v>
      </c>
      <c r="H107" s="495">
        <f>SUM(H109:H112)</f>
        <v>100</v>
      </c>
    </row>
    <row r="108" spans="1:8" x14ac:dyDescent="0.2">
      <c r="A108" s="496" t="s">
        <v>936</v>
      </c>
      <c r="B108" s="506" t="s">
        <v>979</v>
      </c>
      <c r="C108" s="506"/>
      <c r="D108" s="480">
        <f>D107+1</f>
        <v>76</v>
      </c>
      <c r="E108" s="498"/>
      <c r="F108" s="498"/>
      <c r="G108" s="498"/>
      <c r="H108" s="498"/>
    </row>
    <row r="109" spans="1:8" x14ac:dyDescent="0.2">
      <c r="B109" s="507" t="s">
        <v>980</v>
      </c>
      <c r="C109" s="507"/>
      <c r="D109" s="480">
        <f>D108+0.1</f>
        <v>76.099999999999994</v>
      </c>
      <c r="E109" s="492">
        <v>10</v>
      </c>
      <c r="F109" s="492">
        <v>10</v>
      </c>
      <c r="G109" s="493">
        <f>SUM(E109:F109)</f>
        <v>20</v>
      </c>
      <c r="H109" s="492">
        <v>10</v>
      </c>
    </row>
    <row r="110" spans="1:8" x14ac:dyDescent="0.2">
      <c r="B110" s="507" t="s">
        <v>981</v>
      </c>
      <c r="C110" s="507"/>
      <c r="D110" s="480">
        <f>D109+0.1</f>
        <v>76.199999999999989</v>
      </c>
      <c r="E110" s="492">
        <v>10</v>
      </c>
      <c r="F110" s="492">
        <v>10</v>
      </c>
      <c r="G110" s="493">
        <f>SUM(E110:F110)</f>
        <v>20</v>
      </c>
      <c r="H110" s="492">
        <v>10</v>
      </c>
    </row>
    <row r="111" spans="1:8" x14ac:dyDescent="0.2">
      <c r="B111" s="507" t="s">
        <v>982</v>
      </c>
      <c r="C111" s="507"/>
      <c r="D111" s="480">
        <f>D110+0.1</f>
        <v>76.299999999999983</v>
      </c>
      <c r="E111" s="492">
        <v>40</v>
      </c>
      <c r="F111" s="492">
        <v>40</v>
      </c>
      <c r="G111" s="493">
        <f>SUM(E111:F111)</f>
        <v>80</v>
      </c>
      <c r="H111" s="492">
        <v>40</v>
      </c>
    </row>
    <row r="112" spans="1:8" x14ac:dyDescent="0.2">
      <c r="B112" s="507" t="s">
        <v>941</v>
      </c>
      <c r="C112" s="507"/>
      <c r="D112" s="480">
        <f>D111+0.1</f>
        <v>76.399999999999977</v>
      </c>
      <c r="E112" s="492">
        <v>40</v>
      </c>
      <c r="F112" s="492">
        <v>40</v>
      </c>
      <c r="G112" s="493">
        <f>SUM(E112:F112)</f>
        <v>80</v>
      </c>
      <c r="H112" s="492">
        <v>40</v>
      </c>
    </row>
    <row r="113" spans="1:8" x14ac:dyDescent="0.2">
      <c r="B113" s="491"/>
      <c r="C113" s="491"/>
      <c r="D113" s="480"/>
      <c r="E113" s="492"/>
      <c r="F113" s="492"/>
      <c r="G113" s="492"/>
      <c r="H113" s="492"/>
    </row>
    <row r="114" spans="1:8" x14ac:dyDescent="0.2">
      <c r="B114" s="505"/>
      <c r="C114" s="505"/>
      <c r="D114" s="480"/>
      <c r="E114" s="492"/>
      <c r="F114" s="492"/>
      <c r="G114" s="492"/>
      <c r="H114" s="492"/>
    </row>
    <row r="115" spans="1:8" x14ac:dyDescent="0.2">
      <c r="B115" s="508" t="s">
        <v>983</v>
      </c>
      <c r="C115" s="508"/>
      <c r="D115" s="480">
        <f>D108+1</f>
        <v>77</v>
      </c>
      <c r="E115" s="495">
        <f>E66+E105+E107</f>
        <v>55900</v>
      </c>
      <c r="F115" s="495">
        <f>F66+F105+F107</f>
        <v>55900</v>
      </c>
      <c r="G115" s="495">
        <f>G66+G105+G107</f>
        <v>111800</v>
      </c>
      <c r="H115" s="495">
        <f>H66+H105+H107</f>
        <v>55900</v>
      </c>
    </row>
    <row r="116" spans="1:8" x14ac:dyDescent="0.2">
      <c r="B116" s="489" t="s">
        <v>984</v>
      </c>
      <c r="C116" s="489"/>
      <c r="D116" s="480">
        <f>D115+1</f>
        <v>78</v>
      </c>
      <c r="E116" s="488"/>
      <c r="F116" s="488"/>
      <c r="G116" s="488"/>
      <c r="H116" s="488"/>
    </row>
    <row r="117" spans="1:8" x14ac:dyDescent="0.2">
      <c r="B117" s="508" t="s">
        <v>984</v>
      </c>
      <c r="C117" s="508"/>
      <c r="D117" s="480">
        <f>D116+1</f>
        <v>79</v>
      </c>
      <c r="E117" s="495">
        <f>SUM(E119:E122)</f>
        <v>100</v>
      </c>
      <c r="F117" s="495">
        <f>SUM(F119:F122)</f>
        <v>100</v>
      </c>
      <c r="G117" s="495">
        <f>SUM(G119:G122)</f>
        <v>200</v>
      </c>
      <c r="H117" s="495">
        <f>SUM(H119:H122)</f>
        <v>100</v>
      </c>
    </row>
    <row r="118" spans="1:8" x14ac:dyDescent="0.2">
      <c r="A118" s="496" t="s">
        <v>936</v>
      </c>
      <c r="B118" s="498" t="s">
        <v>985</v>
      </c>
      <c r="C118" s="498"/>
      <c r="D118" s="480">
        <f>D117+1</f>
        <v>80</v>
      </c>
      <c r="E118" s="498"/>
      <c r="F118" s="498"/>
      <c r="G118" s="498"/>
      <c r="H118" s="498"/>
    </row>
    <row r="119" spans="1:8" x14ac:dyDescent="0.2">
      <c r="B119" s="509" t="s">
        <v>986</v>
      </c>
      <c r="C119" s="509"/>
      <c r="D119" s="480">
        <f>D118+0.1</f>
        <v>80.099999999999994</v>
      </c>
      <c r="E119" s="492">
        <v>10</v>
      </c>
      <c r="F119" s="492">
        <v>10</v>
      </c>
      <c r="G119" s="493">
        <f>SUM(E119:F119)</f>
        <v>20</v>
      </c>
      <c r="H119" s="492">
        <v>10</v>
      </c>
    </row>
    <row r="120" spans="1:8" x14ac:dyDescent="0.2">
      <c r="B120" s="509" t="s">
        <v>987</v>
      </c>
      <c r="C120" s="509"/>
      <c r="D120" s="480">
        <f>D119+0.1</f>
        <v>80.199999999999989</v>
      </c>
      <c r="E120" s="492">
        <v>10</v>
      </c>
      <c r="F120" s="492">
        <v>10</v>
      </c>
      <c r="G120" s="493">
        <f>SUM(E120:F120)</f>
        <v>20</v>
      </c>
      <c r="H120" s="492">
        <v>10</v>
      </c>
    </row>
    <row r="121" spans="1:8" x14ac:dyDescent="0.2">
      <c r="B121" s="509" t="s">
        <v>988</v>
      </c>
      <c r="C121" s="509"/>
      <c r="D121" s="480">
        <f>D120+0.1</f>
        <v>80.299999999999983</v>
      </c>
      <c r="E121" s="492">
        <v>40</v>
      </c>
      <c r="F121" s="492">
        <v>40</v>
      </c>
      <c r="G121" s="493">
        <f>SUM(E121:F121)</f>
        <v>80</v>
      </c>
      <c r="H121" s="492">
        <v>40</v>
      </c>
    </row>
    <row r="122" spans="1:8" x14ac:dyDescent="0.2">
      <c r="B122" s="509" t="s">
        <v>941</v>
      </c>
      <c r="C122" s="509"/>
      <c r="D122" s="480">
        <f>D121+0.1</f>
        <v>80.399999999999977</v>
      </c>
      <c r="E122" s="492">
        <v>40</v>
      </c>
      <c r="F122" s="492">
        <v>40</v>
      </c>
      <c r="G122" s="493">
        <f>SUM(E122:F122)</f>
        <v>80</v>
      </c>
      <c r="H122" s="492">
        <v>40</v>
      </c>
    </row>
    <row r="123" spans="1:8" x14ac:dyDescent="0.2">
      <c r="B123" s="492"/>
      <c r="C123" s="492"/>
      <c r="D123" s="480"/>
      <c r="E123" s="492"/>
      <c r="F123" s="492"/>
      <c r="G123" s="492"/>
      <c r="H123" s="492"/>
    </row>
    <row r="124" spans="1:8" x14ac:dyDescent="0.2">
      <c r="B124" s="492"/>
      <c r="C124" s="492"/>
      <c r="D124" s="480"/>
      <c r="E124" s="492"/>
      <c r="F124" s="492"/>
      <c r="G124" s="492"/>
      <c r="H124" s="492"/>
    </row>
    <row r="125" spans="1:8" x14ac:dyDescent="0.2">
      <c r="B125" s="510" t="s">
        <v>989</v>
      </c>
      <c r="C125" s="510"/>
      <c r="D125" s="480">
        <f>D118+1</f>
        <v>81</v>
      </c>
      <c r="E125" s="495">
        <f>E115+E117</f>
        <v>56000</v>
      </c>
      <c r="F125" s="495">
        <f>F115+F117</f>
        <v>56000</v>
      </c>
      <c r="G125" s="495">
        <f>G115+G117</f>
        <v>112000</v>
      </c>
      <c r="H125" s="495">
        <f>H115+H117</f>
        <v>56000</v>
      </c>
    </row>
    <row r="126" spans="1:8" x14ac:dyDescent="0.2">
      <c r="B126" s="511" t="s">
        <v>990</v>
      </c>
      <c r="C126" s="511"/>
      <c r="D126" s="480">
        <f t="shared" ref="D126:D166" si="6">D125+1</f>
        <v>82</v>
      </c>
      <c r="E126" s="488"/>
      <c r="F126" s="488"/>
      <c r="G126" s="488"/>
      <c r="H126" s="488"/>
    </row>
    <row r="127" spans="1:8" x14ac:dyDescent="0.2">
      <c r="B127" s="489" t="s">
        <v>991</v>
      </c>
      <c r="C127" s="489"/>
      <c r="D127" s="480">
        <f t="shared" si="6"/>
        <v>83</v>
      </c>
      <c r="E127" s="488"/>
      <c r="F127" s="488"/>
      <c r="G127" s="488"/>
      <c r="H127" s="488"/>
    </row>
    <row r="128" spans="1:8" x14ac:dyDescent="0.2">
      <c r="B128" s="490" t="s">
        <v>992</v>
      </c>
      <c r="C128" s="490"/>
      <c r="D128" s="480">
        <f t="shared" si="6"/>
        <v>84</v>
      </c>
      <c r="E128" s="488"/>
      <c r="F128" s="488"/>
      <c r="G128" s="488"/>
      <c r="H128" s="488"/>
    </row>
    <row r="129" spans="2:8" x14ac:dyDescent="0.2">
      <c r="B129" s="491" t="s">
        <v>993</v>
      </c>
      <c r="C129" s="491" t="str">
        <f t="shared" ref="C129:C165" si="7">VLOOKUP(B129,label2element,2,0)</f>
        <v>AccruedWagesAndRelatedLiabilitiesPayable</v>
      </c>
      <c r="D129" s="480">
        <f t="shared" si="6"/>
        <v>85</v>
      </c>
      <c r="E129" s="492">
        <v>10000</v>
      </c>
      <c r="F129" s="492">
        <v>10000</v>
      </c>
      <c r="G129" s="493">
        <f t="shared" ref="G129:G164" si="8">SUM(E129:F129)</f>
        <v>20000</v>
      </c>
      <c r="H129" s="492">
        <v>10000</v>
      </c>
    </row>
    <row r="130" spans="2:8" x14ac:dyDescent="0.2">
      <c r="B130" s="491" t="s">
        <v>994</v>
      </c>
      <c r="C130" s="491" t="str">
        <f t="shared" si="7"/>
        <v>AccruedInterestPayable</v>
      </c>
      <c r="D130" s="480">
        <f t="shared" si="6"/>
        <v>86</v>
      </c>
      <c r="E130" s="492">
        <v>100</v>
      </c>
      <c r="F130" s="492">
        <v>100</v>
      </c>
      <c r="G130" s="493">
        <f t="shared" si="8"/>
        <v>200</v>
      </c>
      <c r="H130" s="492">
        <v>100</v>
      </c>
    </row>
    <row r="131" spans="2:8" x14ac:dyDescent="0.2">
      <c r="B131" s="491" t="s">
        <v>995</v>
      </c>
      <c r="C131" s="491" t="str">
        <f t="shared" si="7"/>
        <v>AccruedExpensesPayable</v>
      </c>
      <c r="D131" s="480">
        <f t="shared" si="6"/>
        <v>87</v>
      </c>
      <c r="E131" s="492">
        <v>100</v>
      </c>
      <c r="F131" s="492">
        <v>100</v>
      </c>
      <c r="G131" s="493">
        <f t="shared" si="8"/>
        <v>200</v>
      </c>
      <c r="H131" s="492">
        <v>100</v>
      </c>
    </row>
    <row r="132" spans="2:8" x14ac:dyDescent="0.2">
      <c r="B132" s="491" t="s">
        <v>996</v>
      </c>
      <c r="C132" s="491" t="str">
        <f t="shared" si="7"/>
        <v>LeasesPayable</v>
      </c>
      <c r="D132" s="480">
        <f t="shared" si="6"/>
        <v>88</v>
      </c>
      <c r="E132" s="492">
        <v>100</v>
      </c>
      <c r="F132" s="492">
        <v>100</v>
      </c>
      <c r="G132" s="493">
        <f t="shared" si="8"/>
        <v>200</v>
      </c>
      <c r="H132" s="492">
        <v>100</v>
      </c>
    </row>
    <row r="133" spans="2:8" x14ac:dyDescent="0.2">
      <c r="B133" s="491" t="s">
        <v>997</v>
      </c>
      <c r="C133" s="491" t="str">
        <f t="shared" si="7"/>
        <v>AccountsPayable</v>
      </c>
      <c r="D133" s="480">
        <f t="shared" si="6"/>
        <v>89</v>
      </c>
      <c r="E133" s="492">
        <v>100</v>
      </c>
      <c r="F133" s="492">
        <v>100</v>
      </c>
      <c r="G133" s="493">
        <f t="shared" si="8"/>
        <v>200</v>
      </c>
      <c r="H133" s="492">
        <v>100</v>
      </c>
    </row>
    <row r="134" spans="2:8" x14ac:dyDescent="0.2">
      <c r="B134" s="491" t="s">
        <v>998</v>
      </c>
      <c r="C134" s="491" t="str">
        <f t="shared" si="7"/>
        <v>AdvancesFromGrantors</v>
      </c>
      <c r="D134" s="480">
        <f t="shared" si="6"/>
        <v>90</v>
      </c>
      <c r="E134" s="492">
        <v>100</v>
      </c>
      <c r="F134" s="492">
        <v>100</v>
      </c>
      <c r="G134" s="493">
        <f t="shared" si="8"/>
        <v>200</v>
      </c>
      <c r="H134" s="492">
        <v>100</v>
      </c>
    </row>
    <row r="135" spans="2:8" x14ac:dyDescent="0.2">
      <c r="B135" s="491" t="s">
        <v>999</v>
      </c>
      <c r="C135" s="491" t="str">
        <f t="shared" si="7"/>
        <v>GrantsPayable</v>
      </c>
      <c r="D135" s="480">
        <f t="shared" si="6"/>
        <v>91</v>
      </c>
      <c r="E135" s="492">
        <v>100</v>
      </c>
      <c r="F135" s="492">
        <v>100</v>
      </c>
      <c r="G135" s="493">
        <f t="shared" si="8"/>
        <v>200</v>
      </c>
      <c r="H135" s="492">
        <v>100</v>
      </c>
    </row>
    <row r="136" spans="2:8" x14ac:dyDescent="0.2">
      <c r="B136" s="491" t="s">
        <v>1000</v>
      </c>
      <c r="C136" s="491" t="str">
        <f t="shared" si="7"/>
        <v>TaxesPayable</v>
      </c>
      <c r="D136" s="480">
        <f t="shared" si="6"/>
        <v>92</v>
      </c>
      <c r="E136" s="492">
        <v>100</v>
      </c>
      <c r="F136" s="492">
        <v>100</v>
      </c>
      <c r="G136" s="493">
        <f t="shared" si="8"/>
        <v>200</v>
      </c>
      <c r="H136" s="492">
        <v>100</v>
      </c>
    </row>
    <row r="137" spans="2:8" x14ac:dyDescent="0.2">
      <c r="B137" s="491" t="s">
        <v>1001</v>
      </c>
      <c r="C137" s="491" t="str">
        <f t="shared" si="7"/>
        <v>PenaltiesPayable</v>
      </c>
      <c r="D137" s="480">
        <f t="shared" si="6"/>
        <v>93</v>
      </c>
      <c r="E137" s="492">
        <v>100</v>
      </c>
      <c r="F137" s="492">
        <v>100</v>
      </c>
      <c r="G137" s="493">
        <f t="shared" si="8"/>
        <v>200</v>
      </c>
      <c r="H137" s="492">
        <v>100</v>
      </c>
    </row>
    <row r="138" spans="2:8" x14ac:dyDescent="0.2">
      <c r="B138" s="491" t="s">
        <v>1002</v>
      </c>
      <c r="C138" s="491" t="str">
        <f t="shared" si="7"/>
        <v>InterGovernmentalBalancesPayable</v>
      </c>
      <c r="D138" s="480">
        <f t="shared" si="6"/>
        <v>94</v>
      </c>
      <c r="E138" s="492">
        <v>100</v>
      </c>
      <c r="F138" s="492">
        <v>100</v>
      </c>
      <c r="G138" s="493">
        <f t="shared" si="8"/>
        <v>200</v>
      </c>
      <c r="H138" s="492">
        <v>100</v>
      </c>
    </row>
    <row r="139" spans="2:8" x14ac:dyDescent="0.2">
      <c r="B139" s="491" t="s">
        <v>1003</v>
      </c>
      <c r="C139" s="491" t="str">
        <f t="shared" si="7"/>
        <v>InternalBalancesPayable</v>
      </c>
      <c r="D139" s="480">
        <f t="shared" si="6"/>
        <v>95</v>
      </c>
      <c r="E139" s="492">
        <v>100</v>
      </c>
      <c r="F139" s="492">
        <v>100</v>
      </c>
      <c r="G139" s="493">
        <f t="shared" si="8"/>
        <v>200</v>
      </c>
      <c r="H139" s="492">
        <v>100</v>
      </c>
    </row>
    <row r="140" spans="2:8" x14ac:dyDescent="0.2">
      <c r="B140" s="491" t="s">
        <v>1004</v>
      </c>
      <c r="C140" s="491" t="str">
        <f t="shared" si="7"/>
        <v>DepositsPayable</v>
      </c>
      <c r="D140" s="480">
        <f t="shared" si="6"/>
        <v>96</v>
      </c>
      <c r="E140" s="492">
        <v>100</v>
      </c>
      <c r="F140" s="492">
        <v>100</v>
      </c>
      <c r="G140" s="493">
        <f t="shared" si="8"/>
        <v>200</v>
      </c>
      <c r="H140" s="492">
        <v>100</v>
      </c>
    </row>
    <row r="141" spans="2:8" x14ac:dyDescent="0.2">
      <c r="B141" s="491" t="s">
        <v>1005</v>
      </c>
      <c r="C141" s="491" t="str">
        <f t="shared" si="7"/>
        <v>NotesPayable</v>
      </c>
      <c r="D141" s="480">
        <f t="shared" si="6"/>
        <v>97</v>
      </c>
      <c r="E141" s="492">
        <v>100</v>
      </c>
      <c r="F141" s="492">
        <v>100</v>
      </c>
      <c r="G141" s="493">
        <f t="shared" si="8"/>
        <v>200</v>
      </c>
      <c r="H141" s="492">
        <v>100</v>
      </c>
    </row>
    <row r="142" spans="2:8" x14ac:dyDescent="0.2">
      <c r="B142" s="491" t="s">
        <v>1006</v>
      </c>
      <c r="C142" s="491" t="str">
        <f t="shared" si="7"/>
        <v>LoansPayable</v>
      </c>
      <c r="D142" s="480">
        <f t="shared" si="6"/>
        <v>98</v>
      </c>
      <c r="E142" s="492">
        <v>100</v>
      </c>
      <c r="F142" s="492">
        <v>100</v>
      </c>
      <c r="G142" s="493">
        <f t="shared" si="8"/>
        <v>200</v>
      </c>
      <c r="H142" s="492">
        <v>100</v>
      </c>
    </row>
    <row r="143" spans="2:8" x14ac:dyDescent="0.2">
      <c r="B143" s="491" t="s">
        <v>1007</v>
      </c>
      <c r="C143" s="491" t="e">
        <f t="shared" si="7"/>
        <v>#N/A</v>
      </c>
      <c r="D143" s="480">
        <f t="shared" si="6"/>
        <v>99</v>
      </c>
      <c r="E143" s="492">
        <v>100</v>
      </c>
      <c r="F143" s="492">
        <v>100</v>
      </c>
      <c r="G143" s="493">
        <f t="shared" si="8"/>
        <v>200</v>
      </c>
      <c r="H143" s="492">
        <v>100</v>
      </c>
    </row>
    <row r="144" spans="2:8" x14ac:dyDescent="0.2">
      <c r="B144" s="491" t="s">
        <v>1008</v>
      </c>
      <c r="C144" s="491" t="str">
        <f t="shared" si="7"/>
        <v>PayablesForContracts</v>
      </c>
      <c r="D144" s="480">
        <f t="shared" si="6"/>
        <v>100</v>
      </c>
      <c r="E144" s="492">
        <v>100</v>
      </c>
      <c r="F144" s="492">
        <v>100</v>
      </c>
      <c r="G144" s="493">
        <f t="shared" si="8"/>
        <v>200</v>
      </c>
      <c r="H144" s="492">
        <v>100</v>
      </c>
    </row>
    <row r="145" spans="2:8" x14ac:dyDescent="0.2">
      <c r="B145" s="491" t="s">
        <v>1009</v>
      </c>
      <c r="C145" s="491" t="str">
        <f t="shared" si="7"/>
        <v>PayablesForOthers</v>
      </c>
      <c r="D145" s="480">
        <f t="shared" si="6"/>
        <v>101</v>
      </c>
      <c r="E145" s="492">
        <v>100</v>
      </c>
      <c r="F145" s="492">
        <v>100</v>
      </c>
      <c r="G145" s="493">
        <f t="shared" si="8"/>
        <v>200</v>
      </c>
      <c r="H145" s="492">
        <v>100</v>
      </c>
    </row>
    <row r="146" spans="2:8" x14ac:dyDescent="0.2">
      <c r="B146" s="491" t="s">
        <v>1010</v>
      </c>
      <c r="C146" s="491" t="e">
        <f t="shared" si="7"/>
        <v>#N/A</v>
      </c>
      <c r="D146" s="480">
        <f t="shared" si="6"/>
        <v>102</v>
      </c>
      <c r="E146" s="492">
        <v>100</v>
      </c>
      <c r="F146" s="492">
        <v>100</v>
      </c>
      <c r="G146" s="493">
        <f t="shared" si="8"/>
        <v>200</v>
      </c>
      <c r="H146" s="492">
        <v>100</v>
      </c>
    </row>
    <row r="147" spans="2:8" x14ac:dyDescent="0.2">
      <c r="B147" s="491" t="s">
        <v>1011</v>
      </c>
      <c r="C147" s="491" t="str">
        <f t="shared" si="7"/>
        <v>DueToComponentUnit</v>
      </c>
      <c r="D147" s="480">
        <f t="shared" si="6"/>
        <v>103</v>
      </c>
      <c r="E147" s="492">
        <v>100</v>
      </c>
      <c r="F147" s="492">
        <v>100</v>
      </c>
      <c r="G147" s="493">
        <f t="shared" si="8"/>
        <v>200</v>
      </c>
      <c r="H147" s="492">
        <v>100</v>
      </c>
    </row>
    <row r="148" spans="2:8" x14ac:dyDescent="0.2">
      <c r="B148" s="491" t="s">
        <v>1012</v>
      </c>
      <c r="C148" s="491" t="str">
        <f t="shared" si="7"/>
        <v>DueToOtherGovernmentEntities</v>
      </c>
      <c r="D148" s="480">
        <f t="shared" si="6"/>
        <v>104</v>
      </c>
      <c r="E148" s="492">
        <v>100</v>
      </c>
      <c r="F148" s="492">
        <v>100</v>
      </c>
      <c r="G148" s="493">
        <f t="shared" si="8"/>
        <v>200</v>
      </c>
      <c r="H148" s="492">
        <v>100</v>
      </c>
    </row>
    <row r="149" spans="2:8" x14ac:dyDescent="0.2">
      <c r="B149" s="491" t="s">
        <v>1013</v>
      </c>
      <c r="C149" s="491" t="str">
        <f t="shared" si="7"/>
        <v>DueToFiduciaryFunds</v>
      </c>
      <c r="D149" s="480">
        <f t="shared" si="6"/>
        <v>105</v>
      </c>
      <c r="E149" s="492">
        <v>100</v>
      </c>
      <c r="F149" s="492">
        <v>100</v>
      </c>
      <c r="G149" s="493">
        <f t="shared" si="8"/>
        <v>200</v>
      </c>
      <c r="H149" s="492">
        <v>100</v>
      </c>
    </row>
    <row r="150" spans="2:8" x14ac:dyDescent="0.2">
      <c r="B150" s="491" t="s">
        <v>1014</v>
      </c>
      <c r="C150" s="491" t="str">
        <f t="shared" si="7"/>
        <v>DueToEntitiesFunds</v>
      </c>
      <c r="D150" s="480">
        <f t="shared" si="6"/>
        <v>106</v>
      </c>
      <c r="E150" s="492">
        <v>100</v>
      </c>
      <c r="F150" s="492">
        <v>100</v>
      </c>
      <c r="G150" s="493">
        <f t="shared" si="8"/>
        <v>200</v>
      </c>
      <c r="H150" s="492">
        <v>100</v>
      </c>
    </row>
    <row r="151" spans="2:8" x14ac:dyDescent="0.2">
      <c r="B151" s="491" t="s">
        <v>1015</v>
      </c>
      <c r="C151" s="491" t="str">
        <f t="shared" si="7"/>
        <v>DueToOtherFunds</v>
      </c>
      <c r="D151" s="480">
        <f t="shared" si="6"/>
        <v>107</v>
      </c>
      <c r="E151" s="492">
        <v>100</v>
      </c>
      <c r="F151" s="492">
        <v>100</v>
      </c>
      <c r="G151" s="493">
        <f t="shared" si="8"/>
        <v>200</v>
      </c>
      <c r="H151" s="492">
        <v>100</v>
      </c>
    </row>
    <row r="152" spans="2:8" x14ac:dyDescent="0.2">
      <c r="B152" s="491" t="s">
        <v>1016</v>
      </c>
      <c r="C152" s="491" t="str">
        <f t="shared" si="7"/>
        <v>DueToOthers</v>
      </c>
      <c r="D152" s="480">
        <f t="shared" si="6"/>
        <v>108</v>
      </c>
      <c r="E152" s="492">
        <v>100</v>
      </c>
      <c r="F152" s="492">
        <v>100</v>
      </c>
      <c r="G152" s="493">
        <f t="shared" si="8"/>
        <v>200</v>
      </c>
      <c r="H152" s="492">
        <v>100</v>
      </c>
    </row>
    <row r="153" spans="2:8" x14ac:dyDescent="0.2">
      <c r="B153" s="491" t="s">
        <v>1017</v>
      </c>
      <c r="C153" s="491" t="str">
        <f t="shared" si="7"/>
        <v>AmountHeldForOthers</v>
      </c>
      <c r="D153" s="480">
        <f t="shared" si="6"/>
        <v>109</v>
      </c>
      <c r="E153" s="492">
        <v>100</v>
      </c>
      <c r="F153" s="492">
        <v>100</v>
      </c>
      <c r="G153" s="493">
        <f t="shared" si="8"/>
        <v>200</v>
      </c>
      <c r="H153" s="492">
        <v>100</v>
      </c>
    </row>
    <row r="154" spans="2:8" x14ac:dyDescent="0.2">
      <c r="B154" s="491" t="s">
        <v>1018</v>
      </c>
      <c r="C154" s="491" t="str">
        <f t="shared" si="7"/>
        <v>RetainagePayable</v>
      </c>
      <c r="D154" s="480">
        <f t="shared" si="6"/>
        <v>110</v>
      </c>
      <c r="E154" s="492">
        <v>100</v>
      </c>
      <c r="F154" s="492">
        <v>100</v>
      </c>
      <c r="G154" s="493">
        <f t="shared" si="8"/>
        <v>200</v>
      </c>
      <c r="H154" s="492">
        <v>100</v>
      </c>
    </row>
    <row r="155" spans="2:8" x14ac:dyDescent="0.2">
      <c r="B155" s="491" t="s">
        <v>1019</v>
      </c>
      <c r="C155" s="491" t="str">
        <f t="shared" si="7"/>
        <v>UnearnedRevenue</v>
      </c>
      <c r="D155" s="480">
        <f t="shared" si="6"/>
        <v>111</v>
      </c>
      <c r="E155" s="492">
        <v>100</v>
      </c>
      <c r="F155" s="492">
        <v>100</v>
      </c>
      <c r="G155" s="493">
        <f t="shared" si="8"/>
        <v>200</v>
      </c>
      <c r="H155" s="492">
        <v>100</v>
      </c>
    </row>
    <row r="156" spans="2:8" x14ac:dyDescent="0.2">
      <c r="B156" s="491" t="s">
        <v>1020</v>
      </c>
      <c r="C156" s="491" t="str">
        <f t="shared" si="7"/>
        <v>SecuritiesLendingObligationsLiability</v>
      </c>
      <c r="D156" s="480">
        <f t="shared" si="6"/>
        <v>112</v>
      </c>
      <c r="E156" s="492">
        <v>100</v>
      </c>
      <c r="F156" s="492">
        <v>100</v>
      </c>
      <c r="G156" s="493">
        <f t="shared" si="8"/>
        <v>200</v>
      </c>
      <c r="H156" s="492">
        <v>100</v>
      </c>
    </row>
    <row r="157" spans="2:8" x14ac:dyDescent="0.2">
      <c r="B157" s="491" t="s">
        <v>1021</v>
      </c>
      <c r="C157" s="491" t="str">
        <f t="shared" si="7"/>
        <v>OtherPostEmploymentBenefitsPlanLiabilityCurrent</v>
      </c>
      <c r="D157" s="480">
        <f t="shared" si="6"/>
        <v>113</v>
      </c>
      <c r="E157" s="492">
        <v>100</v>
      </c>
      <c r="F157" s="492">
        <v>100</v>
      </c>
      <c r="G157" s="493">
        <f t="shared" si="8"/>
        <v>200</v>
      </c>
      <c r="H157" s="492">
        <v>100</v>
      </c>
    </row>
    <row r="158" spans="2:8" x14ac:dyDescent="0.2">
      <c r="B158" s="491" t="s">
        <v>1022</v>
      </c>
      <c r="C158" s="491" t="str">
        <f t="shared" si="7"/>
        <v>RegulatoryLiabilityCurrent</v>
      </c>
      <c r="D158" s="480">
        <f t="shared" si="6"/>
        <v>114</v>
      </c>
      <c r="E158" s="492">
        <v>100</v>
      </c>
      <c r="F158" s="492">
        <v>100</v>
      </c>
      <c r="G158" s="493">
        <f t="shared" si="8"/>
        <v>200</v>
      </c>
      <c r="H158" s="492">
        <v>100</v>
      </c>
    </row>
    <row r="159" spans="2:8" x14ac:dyDescent="0.2">
      <c r="B159" s="491" t="s">
        <v>1023</v>
      </c>
      <c r="C159" s="491" t="str">
        <f t="shared" si="7"/>
        <v>DerivativeInstrumentsLiabilityCurrent</v>
      </c>
      <c r="D159" s="480">
        <f t="shared" si="6"/>
        <v>115</v>
      </c>
      <c r="E159" s="492">
        <v>100</v>
      </c>
      <c r="F159" s="492">
        <v>100</v>
      </c>
      <c r="G159" s="493">
        <f t="shared" si="8"/>
        <v>200</v>
      </c>
      <c r="H159" s="492">
        <v>100</v>
      </c>
    </row>
    <row r="160" spans="2:8" x14ac:dyDescent="0.2">
      <c r="B160" s="491" t="s">
        <v>1024</v>
      </c>
      <c r="C160" s="491" t="str">
        <f t="shared" si="7"/>
        <v>ProvisionsCurrent</v>
      </c>
      <c r="D160" s="480">
        <f t="shared" si="6"/>
        <v>116</v>
      </c>
      <c r="E160" s="492">
        <v>100</v>
      </c>
      <c r="F160" s="492">
        <v>100</v>
      </c>
      <c r="G160" s="493">
        <f t="shared" si="8"/>
        <v>200</v>
      </c>
      <c r="H160" s="492">
        <v>100</v>
      </c>
    </row>
    <row r="161" spans="1:8" x14ac:dyDescent="0.2">
      <c r="B161" s="491" t="s">
        <v>1025</v>
      </c>
      <c r="C161" s="491" t="str">
        <f t="shared" si="7"/>
        <v>PerformanceBondsPayableCurrent</v>
      </c>
      <c r="D161" s="480">
        <f t="shared" si="6"/>
        <v>117</v>
      </c>
      <c r="E161" s="492">
        <v>100</v>
      </c>
      <c r="F161" s="492">
        <v>100</v>
      </c>
      <c r="G161" s="493">
        <f t="shared" si="8"/>
        <v>200</v>
      </c>
      <c r="H161" s="492">
        <v>100</v>
      </c>
    </row>
    <row r="162" spans="1:8" x14ac:dyDescent="0.2">
      <c r="B162" s="491" t="s">
        <v>1026</v>
      </c>
      <c r="C162" s="491" t="e">
        <f t="shared" si="7"/>
        <v>#N/A</v>
      </c>
      <c r="D162" s="480">
        <f t="shared" si="6"/>
        <v>118</v>
      </c>
      <c r="E162" s="492">
        <v>100</v>
      </c>
      <c r="F162" s="492">
        <v>100</v>
      </c>
      <c r="G162" s="493">
        <f t="shared" si="8"/>
        <v>200</v>
      </c>
      <c r="H162" s="492">
        <v>100</v>
      </c>
    </row>
    <row r="163" spans="1:8" x14ac:dyDescent="0.2">
      <c r="B163" s="491" t="s">
        <v>1027</v>
      </c>
      <c r="C163" s="491" t="e">
        <f t="shared" si="7"/>
        <v>#N/A</v>
      </c>
      <c r="D163" s="480">
        <f t="shared" si="6"/>
        <v>119</v>
      </c>
      <c r="E163" s="492">
        <v>100</v>
      </c>
      <c r="F163" s="492">
        <v>100</v>
      </c>
      <c r="G163" s="493">
        <f t="shared" si="8"/>
        <v>200</v>
      </c>
      <c r="H163" s="492">
        <v>100</v>
      </c>
    </row>
    <row r="164" spans="1:8" x14ac:dyDescent="0.2">
      <c r="B164" s="491" t="s">
        <v>1028</v>
      </c>
      <c r="C164" s="491" t="str">
        <f t="shared" si="7"/>
        <v>LongTermLiabilitiesCurrent</v>
      </c>
      <c r="D164" s="480">
        <f t="shared" si="6"/>
        <v>120</v>
      </c>
      <c r="E164" s="492">
        <v>100</v>
      </c>
      <c r="F164" s="492">
        <v>100</v>
      </c>
      <c r="G164" s="493">
        <f t="shared" si="8"/>
        <v>200</v>
      </c>
      <c r="H164" s="492">
        <v>100</v>
      </c>
    </row>
    <row r="165" spans="1:8" x14ac:dyDescent="0.2">
      <c r="B165" s="494" t="s">
        <v>1029</v>
      </c>
      <c r="C165" s="508" t="str">
        <f t="shared" si="7"/>
        <v>OtherCurrentLiabilities</v>
      </c>
      <c r="D165" s="480">
        <f t="shared" si="6"/>
        <v>121</v>
      </c>
      <c r="E165" s="495">
        <f>SUM(E167:E170)</f>
        <v>100</v>
      </c>
      <c r="F165" s="495">
        <f>SUM(F167:F170)</f>
        <v>100</v>
      </c>
      <c r="G165" s="495">
        <f>SUM(G167:G170)</f>
        <v>200</v>
      </c>
      <c r="H165" s="495">
        <f>SUM(H167:H170)</f>
        <v>100</v>
      </c>
    </row>
    <row r="166" spans="1:8" x14ac:dyDescent="0.2">
      <c r="A166" s="496" t="s">
        <v>936</v>
      </c>
      <c r="B166" s="497" t="s">
        <v>1030</v>
      </c>
      <c r="C166" s="497"/>
      <c r="D166" s="480">
        <f t="shared" si="6"/>
        <v>122</v>
      </c>
      <c r="E166" s="498"/>
      <c r="F166" s="498"/>
      <c r="G166" s="498"/>
      <c r="H166" s="498"/>
    </row>
    <row r="167" spans="1:8" x14ac:dyDescent="0.2">
      <c r="B167" s="499" t="s">
        <v>1031</v>
      </c>
      <c r="C167" s="499"/>
      <c r="D167" s="480">
        <f>D166+0.1</f>
        <v>122.1</v>
      </c>
      <c r="E167" s="492">
        <v>10</v>
      </c>
      <c r="F167" s="492">
        <v>10</v>
      </c>
      <c r="G167" s="493">
        <f>SUM(E167:F167)</f>
        <v>20</v>
      </c>
      <c r="H167" s="492">
        <v>10</v>
      </c>
    </row>
    <row r="168" spans="1:8" x14ac:dyDescent="0.2">
      <c r="B168" s="499" t="s">
        <v>1032</v>
      </c>
      <c r="C168" s="499"/>
      <c r="D168" s="480">
        <f>D167+0.1</f>
        <v>122.19999999999999</v>
      </c>
      <c r="E168" s="492">
        <v>10</v>
      </c>
      <c r="F168" s="492">
        <v>10</v>
      </c>
      <c r="G168" s="493">
        <f>SUM(E168:F168)</f>
        <v>20</v>
      </c>
      <c r="H168" s="492">
        <v>10</v>
      </c>
    </row>
    <row r="169" spans="1:8" x14ac:dyDescent="0.2">
      <c r="B169" s="499" t="s">
        <v>1033</v>
      </c>
      <c r="C169" s="499"/>
      <c r="D169" s="480">
        <f>D168+0.1</f>
        <v>122.29999999999998</v>
      </c>
      <c r="E169" s="492">
        <v>40</v>
      </c>
      <c r="F169" s="492">
        <v>40</v>
      </c>
      <c r="G169" s="493">
        <f>SUM(E169:F169)</f>
        <v>80</v>
      </c>
      <c r="H169" s="492">
        <v>40</v>
      </c>
    </row>
    <row r="170" spans="1:8" x14ac:dyDescent="0.2">
      <c r="B170" s="499" t="s">
        <v>941</v>
      </c>
      <c r="C170" s="499"/>
      <c r="D170" s="480">
        <f>D169+0.1</f>
        <v>122.39999999999998</v>
      </c>
      <c r="E170" s="492">
        <v>40</v>
      </c>
      <c r="F170" s="492">
        <v>40</v>
      </c>
      <c r="G170" s="493">
        <f>SUM(E170:F170)</f>
        <v>80</v>
      </c>
      <c r="H170" s="492">
        <v>40</v>
      </c>
    </row>
    <row r="171" spans="1:8" x14ac:dyDescent="0.2">
      <c r="B171" s="491"/>
      <c r="C171" s="491"/>
      <c r="D171" s="480"/>
      <c r="E171" s="492"/>
      <c r="F171" s="492"/>
      <c r="G171" s="492"/>
      <c r="H171" s="492"/>
    </row>
    <row r="172" spans="1:8" x14ac:dyDescent="0.2">
      <c r="B172" s="491"/>
      <c r="C172" s="491"/>
      <c r="D172" s="480"/>
      <c r="E172" s="492"/>
      <c r="F172" s="492"/>
      <c r="G172" s="492"/>
      <c r="H172" s="492"/>
    </row>
    <row r="173" spans="1:8" x14ac:dyDescent="0.2">
      <c r="B173" s="491"/>
      <c r="C173" s="491"/>
      <c r="D173" s="480"/>
      <c r="E173" s="492"/>
      <c r="F173" s="492"/>
      <c r="G173" s="493"/>
      <c r="H173" s="492"/>
    </row>
    <row r="174" spans="1:8" x14ac:dyDescent="0.2">
      <c r="B174" s="494" t="s">
        <v>1034</v>
      </c>
      <c r="C174" s="494"/>
      <c r="D174" s="480">
        <f>D166+1</f>
        <v>123</v>
      </c>
      <c r="E174" s="495">
        <f>SUM(E129:E165)</f>
        <v>13600</v>
      </c>
      <c r="F174" s="495">
        <f>SUM(F129:F165)</f>
        <v>13600</v>
      </c>
      <c r="G174" s="495">
        <f>SUM(G129:G165)</f>
        <v>27200</v>
      </c>
      <c r="H174" s="495">
        <f>SUM(H129:H165)</f>
        <v>13600</v>
      </c>
    </row>
    <row r="175" spans="1:8" x14ac:dyDescent="0.2">
      <c r="B175" s="490" t="s">
        <v>1035</v>
      </c>
      <c r="C175" s="490"/>
      <c r="D175" s="480">
        <f t="shared" ref="D175:D184" si="9">D174+1</f>
        <v>124</v>
      </c>
      <c r="E175" s="488"/>
      <c r="F175" s="488"/>
      <c r="G175" s="488"/>
      <c r="H175" s="488"/>
    </row>
    <row r="176" spans="1:8" x14ac:dyDescent="0.2">
      <c r="B176" s="491" t="s">
        <v>1036</v>
      </c>
      <c r="C176" s="491" t="str">
        <f t="shared" ref="C176:C184" si="10">VLOOKUP(B176,label2element,2,0)</f>
        <v>OtherPostEmploymentBenefitsPlanLiabilityNonCurrent</v>
      </c>
      <c r="D176" s="480">
        <f t="shared" si="9"/>
        <v>125</v>
      </c>
      <c r="E176" s="492">
        <v>100</v>
      </c>
      <c r="F176" s="492">
        <v>100</v>
      </c>
      <c r="G176" s="493">
        <f t="shared" ref="G176:G184" si="11">SUM(E176:F176)</f>
        <v>200</v>
      </c>
      <c r="H176" s="492">
        <v>100</v>
      </c>
    </row>
    <row r="177" spans="1:8" x14ac:dyDescent="0.2">
      <c r="B177" s="491" t="s">
        <v>1037</v>
      </c>
      <c r="C177" s="491" t="str">
        <f t="shared" si="10"/>
        <v>RegulatoryLiabilityNonCurrent</v>
      </c>
      <c r="D177" s="480">
        <f t="shared" si="9"/>
        <v>126</v>
      </c>
      <c r="E177" s="492">
        <v>100</v>
      </c>
      <c r="F177" s="492">
        <v>100</v>
      </c>
      <c r="G177" s="493">
        <f t="shared" si="11"/>
        <v>200</v>
      </c>
      <c r="H177" s="492">
        <v>100</v>
      </c>
    </row>
    <row r="178" spans="1:8" x14ac:dyDescent="0.2">
      <c r="B178" s="491" t="s">
        <v>1038</v>
      </c>
      <c r="C178" s="491" t="str">
        <f t="shared" si="10"/>
        <v>DerivativeInstrumentsLiabilityNonCurrent</v>
      </c>
      <c r="D178" s="480">
        <f t="shared" si="9"/>
        <v>127</v>
      </c>
      <c r="E178" s="492">
        <v>100</v>
      </c>
      <c r="F178" s="492">
        <v>100</v>
      </c>
      <c r="G178" s="493">
        <f t="shared" si="11"/>
        <v>200</v>
      </c>
      <c r="H178" s="492">
        <v>100</v>
      </c>
    </row>
    <row r="179" spans="1:8" x14ac:dyDescent="0.2">
      <c r="B179" s="491" t="s">
        <v>1039</v>
      </c>
      <c r="C179" s="491" t="str">
        <f t="shared" si="10"/>
        <v>ProvisionsNonCurrent</v>
      </c>
      <c r="D179" s="480">
        <f t="shared" si="9"/>
        <v>128</v>
      </c>
      <c r="E179" s="492">
        <v>100</v>
      </c>
      <c r="F179" s="492">
        <v>100</v>
      </c>
      <c r="G179" s="493">
        <f t="shared" si="11"/>
        <v>200</v>
      </c>
      <c r="H179" s="492">
        <v>100</v>
      </c>
    </row>
    <row r="180" spans="1:8" x14ac:dyDescent="0.2">
      <c r="B180" s="491" t="s">
        <v>1040</v>
      </c>
      <c r="C180" s="491" t="str">
        <f t="shared" si="10"/>
        <v>PerformanceBondsPayableNonCurrent</v>
      </c>
      <c r="D180" s="480">
        <f t="shared" si="9"/>
        <v>129</v>
      </c>
      <c r="E180" s="492">
        <v>100</v>
      </c>
      <c r="F180" s="492">
        <v>100</v>
      </c>
      <c r="G180" s="493">
        <f t="shared" si="11"/>
        <v>200</v>
      </c>
      <c r="H180" s="492">
        <v>100</v>
      </c>
    </row>
    <row r="181" spans="1:8" x14ac:dyDescent="0.2">
      <c r="B181" s="491" t="s">
        <v>1041</v>
      </c>
      <c r="C181" s="491" t="str">
        <f t="shared" si="10"/>
        <v>CompensatedAbsencesPayableNonCurrent</v>
      </c>
      <c r="D181" s="480">
        <f t="shared" si="9"/>
        <v>130</v>
      </c>
      <c r="E181" s="492">
        <v>100</v>
      </c>
      <c r="F181" s="492">
        <v>100</v>
      </c>
      <c r="G181" s="493">
        <f t="shared" si="11"/>
        <v>200</v>
      </c>
      <c r="H181" s="492">
        <v>100</v>
      </c>
    </row>
    <row r="182" spans="1:8" x14ac:dyDescent="0.2">
      <c r="B182" s="491" t="s">
        <v>1042</v>
      </c>
      <c r="C182" s="491" t="str">
        <f t="shared" si="10"/>
        <v>BondsAndInterestPayableNonCurrent</v>
      </c>
      <c r="D182" s="480">
        <f t="shared" si="9"/>
        <v>131</v>
      </c>
      <c r="E182" s="492">
        <v>100</v>
      </c>
      <c r="F182" s="492">
        <v>100</v>
      </c>
      <c r="G182" s="493">
        <f t="shared" si="11"/>
        <v>200</v>
      </c>
      <c r="H182" s="492">
        <v>100</v>
      </c>
    </row>
    <row r="183" spans="1:8" x14ac:dyDescent="0.2">
      <c r="B183" s="491" t="s">
        <v>1043</v>
      </c>
      <c r="C183" s="491" t="str">
        <f t="shared" si="10"/>
        <v>LongTermLiabilitiesNonCurrent</v>
      </c>
      <c r="D183" s="480">
        <f t="shared" si="9"/>
        <v>132</v>
      </c>
      <c r="E183" s="492">
        <v>100</v>
      </c>
      <c r="F183" s="492">
        <v>100</v>
      </c>
      <c r="G183" s="493">
        <f t="shared" si="11"/>
        <v>200</v>
      </c>
      <c r="H183" s="492">
        <v>100</v>
      </c>
    </row>
    <row r="184" spans="1:8" x14ac:dyDescent="0.2">
      <c r="B184" s="491" t="s">
        <v>1044</v>
      </c>
      <c r="C184" s="491" t="e">
        <f t="shared" si="10"/>
        <v>#N/A</v>
      </c>
      <c r="D184" s="480">
        <f t="shared" si="9"/>
        <v>133</v>
      </c>
      <c r="E184" s="492">
        <v>100</v>
      </c>
      <c r="F184" s="492">
        <v>100</v>
      </c>
      <c r="G184" s="493">
        <f t="shared" si="11"/>
        <v>200</v>
      </c>
      <c r="H184" s="492">
        <v>100</v>
      </c>
    </row>
    <row r="185" spans="1:8" x14ac:dyDescent="0.2">
      <c r="B185" s="491"/>
      <c r="C185" s="491"/>
      <c r="D185" s="480"/>
      <c r="E185" s="492"/>
      <c r="F185" s="492"/>
      <c r="G185" s="493"/>
      <c r="H185" s="492"/>
    </row>
    <row r="186" spans="1:8" x14ac:dyDescent="0.2">
      <c r="B186" s="494" t="s">
        <v>1045</v>
      </c>
      <c r="C186" s="508" t="e">
        <f>VLOOKUP(B186,label2element,2,0)</f>
        <v>#N/A</v>
      </c>
      <c r="D186" s="480">
        <f>D184+1</f>
        <v>134</v>
      </c>
      <c r="E186" s="495">
        <f>SUM(E188:E191)</f>
        <v>100</v>
      </c>
      <c r="F186" s="495">
        <f>SUM(F188:F191)</f>
        <v>100</v>
      </c>
      <c r="G186" s="495">
        <f>SUM(G188:G191)</f>
        <v>200</v>
      </c>
      <c r="H186" s="495">
        <f>SUM(H188:H191)</f>
        <v>100</v>
      </c>
    </row>
    <row r="187" spans="1:8" x14ac:dyDescent="0.2">
      <c r="A187" s="496" t="s">
        <v>936</v>
      </c>
      <c r="B187" s="497" t="s">
        <v>1046</v>
      </c>
      <c r="C187" s="497"/>
      <c r="D187" s="480">
        <f>D186+1</f>
        <v>135</v>
      </c>
      <c r="E187" s="498"/>
      <c r="F187" s="498"/>
      <c r="G187" s="498"/>
      <c r="H187" s="498"/>
    </row>
    <row r="188" spans="1:8" x14ac:dyDescent="0.2">
      <c r="B188" s="499" t="s">
        <v>1047</v>
      </c>
      <c r="C188" s="499"/>
      <c r="D188" s="480">
        <f>D187+0.1</f>
        <v>135.1</v>
      </c>
      <c r="E188" s="492">
        <v>10</v>
      </c>
      <c r="F188" s="492">
        <v>10</v>
      </c>
      <c r="G188" s="493">
        <f>SUM(E188:F188)</f>
        <v>20</v>
      </c>
      <c r="H188" s="492">
        <v>10</v>
      </c>
    </row>
    <row r="189" spans="1:8" x14ac:dyDescent="0.2">
      <c r="B189" s="499" t="s">
        <v>1048</v>
      </c>
      <c r="C189" s="499"/>
      <c r="D189" s="480">
        <f>D188+0.1</f>
        <v>135.19999999999999</v>
      </c>
      <c r="E189" s="492">
        <v>10</v>
      </c>
      <c r="F189" s="492">
        <v>10</v>
      </c>
      <c r="G189" s="493">
        <f>SUM(E189:F189)</f>
        <v>20</v>
      </c>
      <c r="H189" s="492">
        <v>10</v>
      </c>
    </row>
    <row r="190" spans="1:8" x14ac:dyDescent="0.2">
      <c r="B190" s="499" t="s">
        <v>1049</v>
      </c>
      <c r="C190" s="499"/>
      <c r="D190" s="480">
        <f>D189+0.1</f>
        <v>135.29999999999998</v>
      </c>
      <c r="E190" s="492">
        <v>40</v>
      </c>
      <c r="F190" s="492">
        <v>40</v>
      </c>
      <c r="G190" s="493">
        <f>SUM(E190:F190)</f>
        <v>80</v>
      </c>
      <c r="H190" s="492">
        <v>40</v>
      </c>
    </row>
    <row r="191" spans="1:8" x14ac:dyDescent="0.2">
      <c r="B191" s="499" t="s">
        <v>941</v>
      </c>
      <c r="C191" s="499"/>
      <c r="D191" s="480">
        <f>D190+0.1</f>
        <v>135.39999999999998</v>
      </c>
      <c r="E191" s="492">
        <v>40</v>
      </c>
      <c r="F191" s="492">
        <v>40</v>
      </c>
      <c r="G191" s="493">
        <f>SUM(E191:F191)</f>
        <v>80</v>
      </c>
      <c r="H191" s="492">
        <v>40</v>
      </c>
    </row>
    <row r="192" spans="1:8" x14ac:dyDescent="0.2">
      <c r="B192" s="491"/>
      <c r="C192" s="491"/>
      <c r="D192" s="480"/>
      <c r="E192" s="492"/>
      <c r="F192" s="492"/>
      <c r="G192" s="493"/>
      <c r="H192" s="492"/>
    </row>
    <row r="193" spans="1:8" x14ac:dyDescent="0.2">
      <c r="B193" s="491"/>
      <c r="C193" s="491"/>
      <c r="D193" s="480"/>
      <c r="E193" s="492"/>
      <c r="F193" s="492"/>
      <c r="G193" s="493"/>
      <c r="H193" s="492"/>
    </row>
    <row r="194" spans="1:8" x14ac:dyDescent="0.2">
      <c r="B194" s="494" t="s">
        <v>1050</v>
      </c>
      <c r="C194" s="508" t="e">
        <f>VLOOKUP(B194,label2element,2,0)</f>
        <v>#N/A</v>
      </c>
      <c r="D194" s="480">
        <f>D187+1</f>
        <v>136</v>
      </c>
      <c r="E194" s="495">
        <f>SUM(E196:E199)</f>
        <v>100</v>
      </c>
      <c r="F194" s="495">
        <f>SUM(F196:F199)</f>
        <v>100</v>
      </c>
      <c r="G194" s="495">
        <f>SUM(G196:G199)</f>
        <v>200</v>
      </c>
      <c r="H194" s="495">
        <f>SUM(H196:H199)</f>
        <v>100</v>
      </c>
    </row>
    <row r="195" spans="1:8" x14ac:dyDescent="0.2">
      <c r="A195" s="496" t="s">
        <v>936</v>
      </c>
      <c r="B195" s="497" t="s">
        <v>1051</v>
      </c>
      <c r="C195" s="497"/>
      <c r="D195" s="480">
        <f>D194+1</f>
        <v>137</v>
      </c>
      <c r="E195" s="498"/>
      <c r="F195" s="498"/>
      <c r="G195" s="498"/>
      <c r="H195" s="498"/>
    </row>
    <row r="196" spans="1:8" x14ac:dyDescent="0.2">
      <c r="B196" s="499" t="s">
        <v>1052</v>
      </c>
      <c r="C196" s="499"/>
      <c r="D196" s="480">
        <f>D195+0.1</f>
        <v>137.1</v>
      </c>
      <c r="E196" s="492">
        <v>10</v>
      </c>
      <c r="F196" s="492">
        <v>10</v>
      </c>
      <c r="G196" s="493">
        <f>SUM(E196:F196)</f>
        <v>20</v>
      </c>
      <c r="H196" s="492">
        <v>10</v>
      </c>
    </row>
    <row r="197" spans="1:8" x14ac:dyDescent="0.2">
      <c r="B197" s="499" t="s">
        <v>1053</v>
      </c>
      <c r="C197" s="499"/>
      <c r="D197" s="480">
        <f>D196+0.1</f>
        <v>137.19999999999999</v>
      </c>
      <c r="E197" s="492">
        <v>10</v>
      </c>
      <c r="F197" s="492">
        <v>10</v>
      </c>
      <c r="G197" s="493">
        <f>SUM(E197:F197)</f>
        <v>20</v>
      </c>
      <c r="H197" s="492">
        <v>10</v>
      </c>
    </row>
    <row r="198" spans="1:8" x14ac:dyDescent="0.2">
      <c r="B198" s="499" t="s">
        <v>1054</v>
      </c>
      <c r="C198" s="499"/>
      <c r="D198" s="480">
        <f>D197+0.1</f>
        <v>137.29999999999998</v>
      </c>
      <c r="E198" s="492">
        <v>40</v>
      </c>
      <c r="F198" s="492">
        <v>40</v>
      </c>
      <c r="G198" s="493">
        <f>SUM(E198:F198)</f>
        <v>80</v>
      </c>
      <c r="H198" s="492">
        <v>40</v>
      </c>
    </row>
    <row r="199" spans="1:8" x14ac:dyDescent="0.2">
      <c r="B199" s="499" t="s">
        <v>941</v>
      </c>
      <c r="C199" s="499"/>
      <c r="D199" s="480">
        <f>D198+0.1</f>
        <v>137.39999999999998</v>
      </c>
      <c r="E199" s="492">
        <v>40</v>
      </c>
      <c r="F199" s="492">
        <v>40</v>
      </c>
      <c r="G199" s="493">
        <f>SUM(E199:F199)</f>
        <v>80</v>
      </c>
      <c r="H199" s="492">
        <v>40</v>
      </c>
    </row>
    <row r="200" spans="1:8" x14ac:dyDescent="0.2">
      <c r="B200" s="491"/>
      <c r="C200" s="491"/>
      <c r="D200" s="480"/>
      <c r="E200" s="492"/>
      <c r="F200" s="492"/>
      <c r="G200" s="493"/>
      <c r="H200" s="492"/>
    </row>
    <row r="201" spans="1:8" x14ac:dyDescent="0.2">
      <c r="B201" s="491"/>
      <c r="C201" s="491"/>
      <c r="D201" s="480"/>
      <c r="E201" s="492"/>
      <c r="F201" s="492"/>
      <c r="G201" s="493"/>
      <c r="H201" s="492"/>
    </row>
    <row r="202" spans="1:8" x14ac:dyDescent="0.2">
      <c r="B202" s="494" t="s">
        <v>1055</v>
      </c>
      <c r="C202" s="508" t="str">
        <f>VLOOKUP(B202,label2element,2,0)</f>
        <v>OtherNonCurrentLiabilities</v>
      </c>
      <c r="D202" s="480">
        <f>D195+1</f>
        <v>138</v>
      </c>
      <c r="E202" s="495">
        <f>SUM(E204:E207)</f>
        <v>100</v>
      </c>
      <c r="F202" s="495">
        <f>SUM(F204:F207)</f>
        <v>100</v>
      </c>
      <c r="G202" s="495">
        <f>SUM(G204:G207)</f>
        <v>200</v>
      </c>
      <c r="H202" s="495">
        <f>SUM(H204:H207)</f>
        <v>100</v>
      </c>
    </row>
    <row r="203" spans="1:8" x14ac:dyDescent="0.2">
      <c r="A203" s="496" t="s">
        <v>936</v>
      </c>
      <c r="B203" s="497" t="s">
        <v>1056</v>
      </c>
      <c r="C203" s="497"/>
      <c r="D203" s="480">
        <f>D202+1</f>
        <v>139</v>
      </c>
      <c r="E203" s="498"/>
      <c r="F203" s="498"/>
      <c r="G203" s="498"/>
      <c r="H203" s="498"/>
    </row>
    <row r="204" spans="1:8" x14ac:dyDescent="0.2">
      <c r="B204" s="499" t="s">
        <v>1057</v>
      </c>
      <c r="C204" s="499"/>
      <c r="D204" s="480">
        <f>D203+0.1</f>
        <v>139.1</v>
      </c>
      <c r="E204" s="492">
        <v>10</v>
      </c>
      <c r="F204" s="492">
        <v>10</v>
      </c>
      <c r="G204" s="493">
        <f>SUM(E204:F204)</f>
        <v>20</v>
      </c>
      <c r="H204" s="492">
        <v>10</v>
      </c>
    </row>
    <row r="205" spans="1:8" x14ac:dyDescent="0.2">
      <c r="B205" s="499" t="s">
        <v>1058</v>
      </c>
      <c r="C205" s="499"/>
      <c r="D205" s="480">
        <f>D204+0.1</f>
        <v>139.19999999999999</v>
      </c>
      <c r="E205" s="492">
        <v>10</v>
      </c>
      <c r="F205" s="492">
        <v>10</v>
      </c>
      <c r="G205" s="493">
        <f>SUM(E205:F205)</f>
        <v>20</v>
      </c>
      <c r="H205" s="492">
        <v>10</v>
      </c>
    </row>
    <row r="206" spans="1:8" x14ac:dyDescent="0.2">
      <c r="B206" s="499" t="s">
        <v>1059</v>
      </c>
      <c r="C206" s="499"/>
      <c r="D206" s="480">
        <f>D205+0.1</f>
        <v>139.29999999999998</v>
      </c>
      <c r="E206" s="492">
        <v>40</v>
      </c>
      <c r="F206" s="492">
        <v>40</v>
      </c>
      <c r="G206" s="493">
        <f>SUM(E206:F206)</f>
        <v>80</v>
      </c>
      <c r="H206" s="492">
        <v>40</v>
      </c>
    </row>
    <row r="207" spans="1:8" x14ac:dyDescent="0.2">
      <c r="B207" s="499" t="s">
        <v>941</v>
      </c>
      <c r="C207" s="499"/>
      <c r="D207" s="480">
        <f>D206+0.1</f>
        <v>139.39999999999998</v>
      </c>
      <c r="E207" s="492">
        <v>40</v>
      </c>
      <c r="F207" s="492">
        <v>40</v>
      </c>
      <c r="G207" s="493">
        <f>SUM(E207:F207)</f>
        <v>80</v>
      </c>
      <c r="H207" s="492">
        <v>40</v>
      </c>
    </row>
    <row r="208" spans="1:8" x14ac:dyDescent="0.2">
      <c r="B208" s="491"/>
      <c r="C208" s="491"/>
      <c r="D208" s="480"/>
      <c r="E208" s="492"/>
      <c r="F208" s="492"/>
      <c r="G208" s="492"/>
      <c r="H208" s="492"/>
    </row>
    <row r="209" spans="1:8" x14ac:dyDescent="0.2">
      <c r="B209" s="505"/>
      <c r="C209" s="505"/>
      <c r="D209" s="480"/>
      <c r="E209" s="492"/>
      <c r="F209" s="492"/>
      <c r="G209" s="492"/>
      <c r="H209" s="492"/>
    </row>
    <row r="210" spans="1:8" x14ac:dyDescent="0.2">
      <c r="B210" s="494" t="s">
        <v>1060</v>
      </c>
      <c r="C210" s="494"/>
      <c r="D210" s="480">
        <f>D203+1</f>
        <v>140</v>
      </c>
      <c r="E210" s="495">
        <f>SUM(E176:E184)+E186+E194+E202</f>
        <v>1200</v>
      </c>
      <c r="F210" s="495">
        <f>SUM(F176:F184)+F186+F194+F202</f>
        <v>1200</v>
      </c>
      <c r="G210" s="495">
        <f>SUM(G176:G184)+G186+G194+G202</f>
        <v>2400</v>
      </c>
      <c r="H210" s="495">
        <f>SUM(H176:H184)+H186+H194+H202</f>
        <v>1200</v>
      </c>
    </row>
    <row r="211" spans="1:8" x14ac:dyDescent="0.2">
      <c r="B211" s="490" t="s">
        <v>1061</v>
      </c>
      <c r="C211" s="490"/>
      <c r="D211" s="480">
        <f>D210+1</f>
        <v>141</v>
      </c>
      <c r="E211" s="488"/>
      <c r="F211" s="488"/>
      <c r="G211" s="488"/>
      <c r="H211" s="488"/>
    </row>
    <row r="212" spans="1:8" x14ac:dyDescent="0.2">
      <c r="B212" s="494" t="s">
        <v>1061</v>
      </c>
      <c r="C212" s="508" t="str">
        <f>VLOOKUP(B212,label2element,2,0)</f>
        <v>PayableFromRestrictedAssets</v>
      </c>
      <c r="D212" s="480">
        <f>D211+1</f>
        <v>142</v>
      </c>
      <c r="E212" s="495">
        <f>SUM(E214:E217)</f>
        <v>100</v>
      </c>
      <c r="F212" s="495">
        <f>SUM(F214:F217)</f>
        <v>100</v>
      </c>
      <c r="G212" s="495">
        <f>SUM(G214:G217)</f>
        <v>200</v>
      </c>
      <c r="H212" s="495">
        <f>SUM(H214:H217)</f>
        <v>100</v>
      </c>
    </row>
    <row r="213" spans="1:8" x14ac:dyDescent="0.2">
      <c r="A213" s="496" t="s">
        <v>936</v>
      </c>
      <c r="B213" s="497" t="s">
        <v>1062</v>
      </c>
      <c r="C213" s="497"/>
      <c r="D213" s="480">
        <f>D212+1</f>
        <v>143</v>
      </c>
      <c r="E213" s="498"/>
      <c r="F213" s="498"/>
      <c r="G213" s="498"/>
      <c r="H213" s="498"/>
    </row>
    <row r="214" spans="1:8" x14ac:dyDescent="0.2">
      <c r="B214" s="499" t="s">
        <v>1063</v>
      </c>
      <c r="C214" s="499"/>
      <c r="D214" s="480">
        <f>D213+0.1</f>
        <v>143.1</v>
      </c>
      <c r="E214" s="492">
        <v>10</v>
      </c>
      <c r="F214" s="492">
        <v>10</v>
      </c>
      <c r="G214" s="493">
        <f>SUM(E214:F214)</f>
        <v>20</v>
      </c>
      <c r="H214" s="492">
        <v>10</v>
      </c>
    </row>
    <row r="215" spans="1:8" x14ac:dyDescent="0.2">
      <c r="B215" s="499" t="s">
        <v>1064</v>
      </c>
      <c r="C215" s="499"/>
      <c r="D215" s="480">
        <f>D214+0.1</f>
        <v>143.19999999999999</v>
      </c>
      <c r="E215" s="492">
        <v>10</v>
      </c>
      <c r="F215" s="492">
        <v>10</v>
      </c>
      <c r="G215" s="493">
        <f>SUM(E215:F215)</f>
        <v>20</v>
      </c>
      <c r="H215" s="492">
        <v>10</v>
      </c>
    </row>
    <row r="216" spans="1:8" x14ac:dyDescent="0.2">
      <c r="B216" s="499" t="s">
        <v>1065</v>
      </c>
      <c r="C216" s="499"/>
      <c r="D216" s="480">
        <f>D215+0.1</f>
        <v>143.29999999999998</v>
      </c>
      <c r="E216" s="492">
        <v>40</v>
      </c>
      <c r="F216" s="492">
        <v>40</v>
      </c>
      <c r="G216" s="493">
        <f>SUM(E216:F216)</f>
        <v>80</v>
      </c>
      <c r="H216" s="492">
        <v>40</v>
      </c>
    </row>
    <row r="217" spans="1:8" x14ac:dyDescent="0.2">
      <c r="B217" s="499" t="s">
        <v>941</v>
      </c>
      <c r="C217" s="499"/>
      <c r="D217" s="480">
        <f>D216+0.1</f>
        <v>143.39999999999998</v>
      </c>
      <c r="E217" s="492">
        <v>40</v>
      </c>
      <c r="F217" s="492">
        <v>40</v>
      </c>
      <c r="G217" s="493">
        <f>SUM(E217:F217)</f>
        <v>80</v>
      </c>
      <c r="H217" s="492">
        <v>40</v>
      </c>
    </row>
    <row r="218" spans="1:8" x14ac:dyDescent="0.2">
      <c r="B218" s="491"/>
      <c r="C218" s="491"/>
      <c r="D218" s="480"/>
      <c r="E218" s="492"/>
      <c r="F218" s="492"/>
      <c r="G218" s="492"/>
      <c r="H218" s="492"/>
    </row>
    <row r="219" spans="1:8" x14ac:dyDescent="0.2">
      <c r="B219" s="505"/>
      <c r="C219" s="505"/>
      <c r="D219" s="480"/>
      <c r="E219" s="492"/>
      <c r="F219" s="492"/>
      <c r="G219" s="492"/>
      <c r="H219" s="492"/>
    </row>
    <row r="220" spans="1:8" x14ac:dyDescent="0.2">
      <c r="B220" s="508" t="s">
        <v>1066</v>
      </c>
      <c r="C220" s="508" t="e">
        <f>VLOOKUP(B220,label2element,2,0)</f>
        <v>#N/A</v>
      </c>
      <c r="D220" s="480">
        <f>D213+1</f>
        <v>144</v>
      </c>
      <c r="E220" s="495">
        <f>E174+E210+E212</f>
        <v>14900</v>
      </c>
      <c r="F220" s="495">
        <f>F174+F210+F212</f>
        <v>14900</v>
      </c>
      <c r="G220" s="495">
        <f>G174+G210+G212</f>
        <v>29800</v>
      </c>
      <c r="H220" s="495">
        <f>H174+H210+H212</f>
        <v>14900</v>
      </c>
    </row>
    <row r="221" spans="1:8" x14ac:dyDescent="0.2">
      <c r="B221" s="489" t="s">
        <v>1067</v>
      </c>
      <c r="C221" s="489"/>
      <c r="D221" s="480">
        <f>D220+1</f>
        <v>145</v>
      </c>
      <c r="E221" s="488"/>
      <c r="F221" s="488"/>
      <c r="G221" s="488"/>
      <c r="H221" s="488"/>
    </row>
    <row r="222" spans="1:8" x14ac:dyDescent="0.2">
      <c r="B222" s="508" t="s">
        <v>1067</v>
      </c>
      <c r="C222" s="508" t="str">
        <f>VLOOKUP(B222,label2element,2,0)</f>
        <v>DeferredInflowsOfResources</v>
      </c>
      <c r="D222" s="480">
        <f>D221+1</f>
        <v>146</v>
      </c>
      <c r="E222" s="495">
        <f>SUM(E224:E227)</f>
        <v>100</v>
      </c>
      <c r="F222" s="495">
        <f>SUM(F224:F227)</f>
        <v>100</v>
      </c>
      <c r="G222" s="495">
        <f>SUM(G224:G227)</f>
        <v>200</v>
      </c>
      <c r="H222" s="495">
        <f>SUM(H224:H227)</f>
        <v>100</v>
      </c>
    </row>
    <row r="223" spans="1:8" x14ac:dyDescent="0.2">
      <c r="A223" s="496" t="s">
        <v>936</v>
      </c>
      <c r="B223" s="498" t="s">
        <v>1068</v>
      </c>
      <c r="C223" s="498"/>
      <c r="D223" s="480">
        <f>D222+1</f>
        <v>147</v>
      </c>
      <c r="E223" s="498"/>
      <c r="F223" s="498"/>
      <c r="G223" s="498"/>
      <c r="H223" s="498"/>
    </row>
    <row r="224" spans="1:8" x14ac:dyDescent="0.2">
      <c r="B224" s="509" t="s">
        <v>1069</v>
      </c>
      <c r="C224" s="509"/>
      <c r="D224" s="480">
        <f>D223+0.1</f>
        <v>147.1</v>
      </c>
      <c r="E224" s="492">
        <v>10</v>
      </c>
      <c r="F224" s="492">
        <v>10</v>
      </c>
      <c r="G224" s="492">
        <f>SUM(E224:F224)</f>
        <v>20</v>
      </c>
      <c r="H224" s="492">
        <v>10</v>
      </c>
    </row>
    <row r="225" spans="1:8" x14ac:dyDescent="0.2">
      <c r="B225" s="509" t="s">
        <v>1070</v>
      </c>
      <c r="C225" s="509"/>
      <c r="D225" s="480">
        <f>D224+0.1</f>
        <v>147.19999999999999</v>
      </c>
      <c r="E225" s="492">
        <v>10</v>
      </c>
      <c r="F225" s="492">
        <v>10</v>
      </c>
      <c r="G225" s="492">
        <f>SUM(E225:F225)</f>
        <v>20</v>
      </c>
      <c r="H225" s="492">
        <v>10</v>
      </c>
    </row>
    <row r="226" spans="1:8" x14ac:dyDescent="0.2">
      <c r="B226" s="509" t="s">
        <v>1071</v>
      </c>
      <c r="C226" s="509"/>
      <c r="D226" s="480">
        <f>D225+0.1</f>
        <v>147.29999999999998</v>
      </c>
      <c r="E226" s="492">
        <v>40</v>
      </c>
      <c r="F226" s="492">
        <v>40</v>
      </c>
      <c r="G226" s="492">
        <f>SUM(E226:F226)</f>
        <v>80</v>
      </c>
      <c r="H226" s="492">
        <v>40</v>
      </c>
    </row>
    <row r="227" spans="1:8" x14ac:dyDescent="0.2">
      <c r="B227" s="509" t="s">
        <v>941</v>
      </c>
      <c r="C227" s="509"/>
      <c r="D227" s="480">
        <f>D226+0.1</f>
        <v>147.39999999999998</v>
      </c>
      <c r="E227" s="492">
        <v>40</v>
      </c>
      <c r="F227" s="492">
        <v>40</v>
      </c>
      <c r="G227" s="492">
        <f>SUM(E227:F227)</f>
        <v>80</v>
      </c>
      <c r="H227" s="492">
        <v>40</v>
      </c>
    </row>
    <row r="228" spans="1:8" x14ac:dyDescent="0.2">
      <c r="B228" s="492"/>
      <c r="C228" s="492"/>
      <c r="D228" s="480"/>
      <c r="E228" s="492"/>
      <c r="F228" s="492"/>
      <c r="G228" s="492"/>
      <c r="H228" s="492"/>
    </row>
    <row r="229" spans="1:8" x14ac:dyDescent="0.2">
      <c r="B229" s="492"/>
      <c r="C229" s="492"/>
      <c r="D229" s="480"/>
      <c r="E229" s="492"/>
      <c r="F229" s="492"/>
      <c r="G229" s="492"/>
      <c r="H229" s="492"/>
    </row>
    <row r="230" spans="1:8" x14ac:dyDescent="0.2">
      <c r="B230" s="492"/>
      <c r="C230" s="492"/>
      <c r="D230" s="480"/>
      <c r="E230" s="492"/>
      <c r="F230" s="492"/>
      <c r="G230" s="492"/>
      <c r="H230" s="492"/>
    </row>
    <row r="231" spans="1:8" x14ac:dyDescent="0.2">
      <c r="B231" s="510" t="s">
        <v>1072</v>
      </c>
      <c r="C231" s="508" t="e">
        <f>VLOOKUP(B231,label2element,2,0)</f>
        <v>#N/A</v>
      </c>
      <c r="D231" s="480">
        <f>D223+1</f>
        <v>148</v>
      </c>
      <c r="E231" s="495">
        <f>E220+E222</f>
        <v>15000</v>
      </c>
      <c r="F231" s="495">
        <f>F220+F222</f>
        <v>15000</v>
      </c>
      <c r="G231" s="495">
        <f>G220+G222</f>
        <v>30000</v>
      </c>
      <c r="H231" s="495">
        <f>H220+H222</f>
        <v>15000</v>
      </c>
    </row>
    <row r="232" spans="1:8" x14ac:dyDescent="0.2">
      <c r="B232" s="489" t="s">
        <v>1073</v>
      </c>
      <c r="C232" s="489"/>
      <c r="D232" s="480">
        <f>D231+1</f>
        <v>149</v>
      </c>
      <c r="E232" s="488"/>
      <c r="F232" s="488"/>
      <c r="G232" s="488"/>
      <c r="H232" s="488"/>
    </row>
    <row r="233" spans="1:8" x14ac:dyDescent="0.2">
      <c r="B233" s="512" t="s">
        <v>1074</v>
      </c>
      <c r="C233" s="491" t="e">
        <f>VLOOKUP(B233,label2element,2,0)</f>
        <v>#N/A</v>
      </c>
      <c r="D233" s="480">
        <f>D232+1</f>
        <v>150</v>
      </c>
      <c r="E233" s="492">
        <v>40800</v>
      </c>
      <c r="F233" s="492">
        <v>40800</v>
      </c>
      <c r="G233" s="495">
        <f>SUM(E233:F233)</f>
        <v>81600</v>
      </c>
      <c r="H233" s="492">
        <v>40800</v>
      </c>
    </row>
    <row r="234" spans="1:8" x14ac:dyDescent="0.2">
      <c r="B234" s="508" t="s">
        <v>1075</v>
      </c>
      <c r="C234" s="508" t="e">
        <f>VLOOKUP(B234,label2element,2,0)</f>
        <v>#N/A</v>
      </c>
      <c r="D234" s="480">
        <f>D233+1</f>
        <v>151</v>
      </c>
      <c r="E234" s="495">
        <f>SUM(E236:E239)</f>
        <v>100</v>
      </c>
      <c r="F234" s="495">
        <f>SUM(F236:F239)</f>
        <v>100</v>
      </c>
      <c r="G234" s="495">
        <f>SUM(G236:G239)</f>
        <v>200</v>
      </c>
      <c r="H234" s="495">
        <f>SUM(H236:H239)</f>
        <v>100</v>
      </c>
    </row>
    <row r="235" spans="1:8" x14ac:dyDescent="0.2">
      <c r="A235" s="496" t="s">
        <v>936</v>
      </c>
      <c r="B235" s="498" t="s">
        <v>1076</v>
      </c>
      <c r="C235" s="498"/>
      <c r="D235" s="480">
        <f>D234+1</f>
        <v>152</v>
      </c>
      <c r="E235" s="498"/>
      <c r="F235" s="498"/>
      <c r="G235" s="498"/>
      <c r="H235" s="498"/>
    </row>
    <row r="236" spans="1:8" x14ac:dyDescent="0.2">
      <c r="B236" s="509" t="s">
        <v>1077</v>
      </c>
      <c r="C236" s="509"/>
      <c r="D236" s="480">
        <f>D235+0.1</f>
        <v>152.1</v>
      </c>
      <c r="E236" s="492">
        <v>10</v>
      </c>
      <c r="F236" s="492">
        <v>10</v>
      </c>
      <c r="G236" s="492">
        <f>SUM(E236:F236)</f>
        <v>20</v>
      </c>
      <c r="H236" s="492">
        <v>10</v>
      </c>
    </row>
    <row r="237" spans="1:8" x14ac:dyDescent="0.2">
      <c r="B237" s="509" t="s">
        <v>1078</v>
      </c>
      <c r="C237" s="509"/>
      <c r="D237" s="480">
        <f>D236+0.1</f>
        <v>152.19999999999999</v>
      </c>
      <c r="E237" s="492">
        <v>10</v>
      </c>
      <c r="F237" s="492">
        <v>10</v>
      </c>
      <c r="G237" s="492">
        <f>SUM(E237:F237)</f>
        <v>20</v>
      </c>
      <c r="H237" s="492">
        <v>10</v>
      </c>
    </row>
    <row r="238" spans="1:8" x14ac:dyDescent="0.2">
      <c r="B238" s="509" t="s">
        <v>1079</v>
      </c>
      <c r="C238" s="509"/>
      <c r="D238" s="480">
        <f>D237+0.1</f>
        <v>152.29999999999998</v>
      </c>
      <c r="E238" s="492">
        <v>40</v>
      </c>
      <c r="F238" s="492">
        <v>40</v>
      </c>
      <c r="G238" s="492">
        <f>SUM(E238:F238)</f>
        <v>80</v>
      </c>
      <c r="H238" s="492">
        <v>40</v>
      </c>
    </row>
    <row r="239" spans="1:8" x14ac:dyDescent="0.2">
      <c r="B239" s="509" t="s">
        <v>941</v>
      </c>
      <c r="C239" s="509"/>
      <c r="D239" s="480">
        <f>D238+0.1</f>
        <v>152.39999999999998</v>
      </c>
      <c r="E239" s="492">
        <v>40</v>
      </c>
      <c r="F239" s="492">
        <v>40</v>
      </c>
      <c r="G239" s="492">
        <f>SUM(E239:F239)</f>
        <v>80</v>
      </c>
      <c r="H239" s="492">
        <v>40</v>
      </c>
    </row>
    <row r="240" spans="1:8" x14ac:dyDescent="0.2">
      <c r="B240" s="492"/>
      <c r="C240" s="492"/>
      <c r="D240" s="480"/>
      <c r="E240" s="492"/>
      <c r="F240" s="492"/>
      <c r="G240" s="492"/>
      <c r="H240" s="492"/>
    </row>
    <row r="241" spans="2:8" x14ac:dyDescent="0.2">
      <c r="B241" s="492"/>
      <c r="C241" s="492"/>
      <c r="D241" s="480"/>
      <c r="E241" s="492"/>
      <c r="F241" s="492"/>
      <c r="G241" s="492"/>
      <c r="H241" s="492"/>
    </row>
    <row r="242" spans="2:8" x14ac:dyDescent="0.2">
      <c r="B242" s="492"/>
      <c r="C242" s="492"/>
      <c r="D242" s="480"/>
      <c r="E242" s="492"/>
      <c r="F242" s="492"/>
      <c r="G242" s="492"/>
      <c r="H242" s="492"/>
    </row>
    <row r="243" spans="2:8" x14ac:dyDescent="0.2">
      <c r="B243" s="513" t="s">
        <v>1080</v>
      </c>
      <c r="C243" s="513"/>
      <c r="D243" s="480"/>
      <c r="E243" s="492">
        <v>100</v>
      </c>
      <c r="F243" s="492">
        <v>100</v>
      </c>
      <c r="G243" s="492">
        <f>SUM(E243:F243)</f>
        <v>200</v>
      </c>
      <c r="H243" s="492">
        <v>100</v>
      </c>
    </row>
    <row r="244" spans="2:8" x14ac:dyDescent="0.2">
      <c r="B244" s="508" t="s">
        <v>1081</v>
      </c>
      <c r="C244" s="508" t="e">
        <f>VLOOKUP(B244,label2element,2,0)</f>
        <v>#N/A</v>
      </c>
      <c r="D244" s="480">
        <f>D235+1</f>
        <v>153</v>
      </c>
      <c r="E244" s="495">
        <f>E233+E234+E243</f>
        <v>41000</v>
      </c>
      <c r="F244" s="495">
        <f>F125-F231</f>
        <v>41000</v>
      </c>
      <c r="G244" s="495">
        <f>G125-G231</f>
        <v>82000</v>
      </c>
      <c r="H244" s="495">
        <f>H125-H231</f>
        <v>41000</v>
      </c>
    </row>
    <row r="245" spans="2:8" x14ac:dyDescent="0.2">
      <c r="B245" s="514" t="s">
        <v>1082</v>
      </c>
      <c r="C245" s="514"/>
      <c r="D245" s="514"/>
      <c r="E245" s="515"/>
      <c r="F245" s="515"/>
      <c r="G245" s="515"/>
      <c r="H245" s="515"/>
    </row>
    <row r="246" spans="2:8" x14ac:dyDescent="0.2">
      <c r="E246" s="516">
        <f>E125-E231-E244</f>
        <v>0</v>
      </c>
      <c r="F246" s="516">
        <f>F125-F231-F244</f>
        <v>0</v>
      </c>
      <c r="G246" s="516">
        <f>G125-G231-G244</f>
        <v>0</v>
      </c>
      <c r="H246" s="516">
        <f>H125-H231-H244</f>
        <v>0</v>
      </c>
    </row>
    <row r="247" spans="2:8" x14ac:dyDescent="0.2">
      <c r="E247" s="517"/>
      <c r="F247" s="517"/>
      <c r="G247" s="517"/>
      <c r="H247" s="517"/>
    </row>
    <row r="248" spans="2:8" x14ac:dyDescent="0.2">
      <c r="B248" s="518" t="s">
        <v>1083</v>
      </c>
      <c r="C248" s="518"/>
      <c r="E248" s="517"/>
      <c r="F248" s="517"/>
      <c r="G248" s="517"/>
      <c r="H248" s="517"/>
    </row>
    <row r="249" spans="2:8" x14ac:dyDescent="0.2">
      <c r="B249" s="519" t="s">
        <v>1084</v>
      </c>
      <c r="C249" s="520"/>
      <c r="E249" s="492">
        <f>E244:H244</f>
        <v>41000</v>
      </c>
      <c r="F249" s="492">
        <f>F244:I244</f>
        <v>41000</v>
      </c>
      <c r="G249" s="492">
        <f>G244:J244</f>
        <v>82000</v>
      </c>
      <c r="H249" s="492">
        <f>H244:K244</f>
        <v>41000</v>
      </c>
    </row>
    <row r="250" spans="2:8" x14ac:dyDescent="0.2">
      <c r="B250" s="519" t="s">
        <v>1085</v>
      </c>
      <c r="C250" s="520"/>
      <c r="E250" s="492">
        <v>41000</v>
      </c>
      <c r="F250" s="492">
        <v>41000</v>
      </c>
      <c r="G250" s="492">
        <v>82000</v>
      </c>
      <c r="H250" s="492">
        <v>41000</v>
      </c>
    </row>
    <row r="251" spans="2:8" x14ac:dyDescent="0.2">
      <c r="B251" s="519" t="s">
        <v>1086</v>
      </c>
      <c r="C251" s="520"/>
      <c r="E251" s="492">
        <f>E249-E250</f>
        <v>0</v>
      </c>
      <c r="F251" s="492">
        <f>F249-F250</f>
        <v>0</v>
      </c>
      <c r="G251" s="492">
        <f>G249-G250</f>
        <v>0</v>
      </c>
      <c r="H251" s="492">
        <f>H249-H250</f>
        <v>0</v>
      </c>
    </row>
    <row r="252" spans="2:8" x14ac:dyDescent="0.2">
      <c r="E252" s="517"/>
      <c r="F252" s="517"/>
      <c r="G252" s="517"/>
      <c r="H252" s="517"/>
    </row>
    <row r="253" spans="2:8" x14ac:dyDescent="0.2">
      <c r="E253" s="517"/>
      <c r="F253" s="517"/>
      <c r="G253" s="517"/>
      <c r="H253" s="517"/>
    </row>
    <row r="254" spans="2:8" x14ac:dyDescent="0.2">
      <c r="B254" s="518" t="s">
        <v>1087</v>
      </c>
      <c r="C254" s="518"/>
      <c r="E254" s="517"/>
      <c r="F254" s="517"/>
      <c r="G254" s="517"/>
      <c r="H254" s="517"/>
    </row>
    <row r="255" spans="2:8" x14ac:dyDescent="0.2">
      <c r="B255" s="519" t="s">
        <v>989</v>
      </c>
      <c r="C255" s="520"/>
      <c r="E255" s="492">
        <f>E125</f>
        <v>56000</v>
      </c>
      <c r="F255" s="492">
        <f>F125</f>
        <v>56000</v>
      </c>
      <c r="G255" s="492">
        <f>G125</f>
        <v>112000</v>
      </c>
      <c r="H255" s="492">
        <f>H125</f>
        <v>56000</v>
      </c>
    </row>
    <row r="256" spans="2:8" x14ac:dyDescent="0.2">
      <c r="B256" s="519" t="s">
        <v>1088</v>
      </c>
      <c r="C256" s="520"/>
      <c r="E256" s="492">
        <f>E231</f>
        <v>15000</v>
      </c>
      <c r="F256" s="492">
        <f>F231</f>
        <v>15000</v>
      </c>
      <c r="G256" s="492">
        <f>G231</f>
        <v>30000</v>
      </c>
      <c r="H256" s="492">
        <f>H231</f>
        <v>15000</v>
      </c>
    </row>
    <row r="257" spans="2:8" x14ac:dyDescent="0.2">
      <c r="B257" s="519" t="s">
        <v>1089</v>
      </c>
      <c r="C257" s="520"/>
      <c r="E257" s="492">
        <f>E255-E256</f>
        <v>41000</v>
      </c>
      <c r="F257" s="492">
        <f>F255-F256</f>
        <v>41000</v>
      </c>
      <c r="G257" s="492">
        <f>G255-G256</f>
        <v>82000</v>
      </c>
      <c r="H257" s="492">
        <f>H255-H256</f>
        <v>41000</v>
      </c>
    </row>
    <row r="258" spans="2:8" x14ac:dyDescent="0.2">
      <c r="B258" s="519" t="s">
        <v>1090</v>
      </c>
      <c r="C258" s="520"/>
      <c r="E258" s="492">
        <f>E244</f>
        <v>41000</v>
      </c>
      <c r="F258" s="492">
        <f>F244</f>
        <v>41000</v>
      </c>
      <c r="G258" s="492">
        <f>G244</f>
        <v>82000</v>
      </c>
      <c r="H258" s="492">
        <f>H244</f>
        <v>41000</v>
      </c>
    </row>
    <row r="259" spans="2:8" x14ac:dyDescent="0.2">
      <c r="B259" s="519" t="s">
        <v>1086</v>
      </c>
      <c r="C259" s="520"/>
      <c r="E259" s="492">
        <f>E257-E258</f>
        <v>0</v>
      </c>
      <c r="F259" s="492">
        <f>F257-F258</f>
        <v>0</v>
      </c>
      <c r="G259" s="492">
        <f>G257-G258</f>
        <v>0</v>
      </c>
      <c r="H259" s="492">
        <f>H257-H258</f>
        <v>0</v>
      </c>
    </row>
  </sheetData>
  <mergeCells count="5">
    <mergeCell ref="B5:H5"/>
    <mergeCell ref="B6:B8"/>
    <mergeCell ref="D6:D8"/>
    <mergeCell ref="E6:G6"/>
    <mergeCell ref="H6:H7"/>
  </mergeCells>
  <hyperlinks>
    <hyperlink ref="A2" location="Returns!A1" display="Index" xr:uid="{96AB18CC-D067-4620-B3F3-C2C85D376FEC}"/>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A1:J39"/>
  <sheetViews>
    <sheetView workbookViewId="0">
      <selection activeCell="A38" sqref="A38"/>
    </sheetView>
  </sheetViews>
  <sheetFormatPr defaultRowHeight="12.75" x14ac:dyDescent="0.2"/>
  <cols>
    <col min="1" max="1" width="57.33203125" customWidth="1"/>
    <col min="2" max="2" width="45.1640625" bestFit="1" customWidth="1"/>
    <col min="4" max="4" width="31.1640625" bestFit="1" customWidth="1"/>
    <col min="5" max="5" width="39.5" bestFit="1" customWidth="1"/>
    <col min="6" max="6" width="49.1640625" bestFit="1" customWidth="1"/>
    <col min="7" max="7" width="54.33203125" bestFit="1" customWidth="1"/>
    <col min="8" max="8" width="51.83203125" bestFit="1" customWidth="1"/>
    <col min="9" max="9" width="22.83203125" bestFit="1" customWidth="1"/>
    <col min="10" max="10" width="23.1640625" customWidth="1"/>
  </cols>
  <sheetData>
    <row r="1" spans="1:10" x14ac:dyDescent="0.2">
      <c r="D1" s="473" t="s">
        <v>867</v>
      </c>
      <c r="E1" s="474" t="s">
        <v>3426</v>
      </c>
      <c r="F1" s="474" t="s">
        <v>3426</v>
      </c>
      <c r="G1" s="474" t="s">
        <v>3426</v>
      </c>
      <c r="H1" s="474" t="s">
        <v>3426</v>
      </c>
      <c r="I1" s="474" t="s">
        <v>3426</v>
      </c>
      <c r="J1" s="474" t="s">
        <v>3426</v>
      </c>
    </row>
    <row r="2" spans="1:10" x14ac:dyDescent="0.2">
      <c r="D2" s="473" t="s">
        <v>864</v>
      </c>
      <c r="E2" s="474" t="s">
        <v>865</v>
      </c>
      <c r="F2" s="474" t="s">
        <v>3660</v>
      </c>
      <c r="G2" s="474" t="s">
        <v>3664</v>
      </c>
      <c r="H2" s="474" t="s">
        <v>3665</v>
      </c>
      <c r="I2" s="474" t="s">
        <v>865</v>
      </c>
      <c r="J2" s="474" t="s">
        <v>2467</v>
      </c>
    </row>
    <row r="4" spans="1:10" x14ac:dyDescent="0.2">
      <c r="D4" s="627" t="s">
        <v>2666</v>
      </c>
      <c r="E4" s="452"/>
      <c r="F4" s="452"/>
      <c r="G4" s="452"/>
      <c r="H4" s="452"/>
      <c r="J4" s="547" t="s">
        <v>3641</v>
      </c>
    </row>
    <row r="5" spans="1:10" s="453" customFormat="1" x14ac:dyDescent="0.2">
      <c r="A5"/>
      <c r="B5"/>
      <c r="D5" s="628" t="s">
        <v>3642</v>
      </c>
      <c r="E5" s="465"/>
      <c r="F5" s="465"/>
      <c r="G5" s="465"/>
      <c r="H5" s="465"/>
      <c r="I5" s="465"/>
      <c r="J5" s="465"/>
    </row>
    <row r="6" spans="1:10" s="453" customFormat="1" x14ac:dyDescent="0.2">
      <c r="A6"/>
      <c r="B6"/>
      <c r="D6" s="628" t="s">
        <v>3643</v>
      </c>
      <c r="E6" s="465"/>
      <c r="F6" s="465"/>
      <c r="G6" s="465"/>
      <c r="H6" s="465"/>
      <c r="I6" s="465"/>
      <c r="J6" s="465"/>
    </row>
    <row r="7" spans="1:10" s="453" customFormat="1" x14ac:dyDescent="0.2">
      <c r="A7"/>
      <c r="B7"/>
      <c r="D7" s="465"/>
      <c r="E7" s="465"/>
      <c r="F7" s="465"/>
      <c r="G7" s="465"/>
      <c r="H7" s="465"/>
      <c r="I7" s="644" t="s">
        <v>831</v>
      </c>
      <c r="J7" s="644"/>
    </row>
    <row r="8" spans="1:10" s="453" customFormat="1" x14ac:dyDescent="0.2">
      <c r="A8" s="473" t="s">
        <v>868</v>
      </c>
      <c r="B8" s="473" t="s">
        <v>869</v>
      </c>
      <c r="D8" s="465"/>
      <c r="E8" s="465"/>
      <c r="F8" s="465"/>
      <c r="G8" s="465"/>
      <c r="H8" s="465"/>
      <c r="I8" s="644" t="s">
        <v>832</v>
      </c>
      <c r="J8" s="644"/>
    </row>
    <row r="9" spans="1:10" s="453" customFormat="1" x14ac:dyDescent="0.2">
      <c r="A9"/>
      <c r="B9"/>
      <c r="D9" s="465"/>
      <c r="E9" s="465"/>
      <c r="F9" s="465"/>
      <c r="G9" s="465"/>
      <c r="H9" s="465"/>
      <c r="I9" s="471"/>
      <c r="J9" s="471"/>
    </row>
    <row r="10" spans="1:10" s="453" customFormat="1" x14ac:dyDescent="0.2">
      <c r="A10"/>
      <c r="B10"/>
      <c r="D10" s="465"/>
      <c r="E10" s="465"/>
      <c r="F10" s="644" t="s">
        <v>833</v>
      </c>
      <c r="G10" s="644"/>
      <c r="H10" s="644"/>
      <c r="I10" s="468" t="s">
        <v>834</v>
      </c>
      <c r="J10" s="466"/>
    </row>
    <row r="11" spans="1:10" s="453" customFormat="1" x14ac:dyDescent="0.2">
      <c r="A11"/>
      <c r="B11"/>
      <c r="D11" s="465"/>
      <c r="E11" s="465"/>
      <c r="F11" s="465"/>
      <c r="G11" s="465"/>
      <c r="H11" s="465"/>
      <c r="I11" s="468" t="s">
        <v>835</v>
      </c>
      <c r="J11" s="466"/>
    </row>
    <row r="12" spans="1:10" s="453" customFormat="1" x14ac:dyDescent="0.2">
      <c r="A12"/>
      <c r="B12"/>
      <c r="D12" s="465"/>
      <c r="E12" s="465"/>
      <c r="F12" s="464" t="s">
        <v>836</v>
      </c>
      <c r="G12" s="464" t="s">
        <v>837</v>
      </c>
      <c r="H12" s="464" t="s">
        <v>838</v>
      </c>
      <c r="I12" s="468" t="s">
        <v>839</v>
      </c>
      <c r="J12" s="468" t="s">
        <v>840</v>
      </c>
    </row>
    <row r="13" spans="1:10" s="453" customFormat="1" x14ac:dyDescent="0.2">
      <c r="A13"/>
      <c r="B13"/>
      <c r="D13" s="464" t="s">
        <v>841</v>
      </c>
      <c r="E13" s="464" t="s">
        <v>842</v>
      </c>
      <c r="F13" s="464" t="s">
        <v>843</v>
      </c>
      <c r="G13" s="464" t="s">
        <v>844</v>
      </c>
      <c r="H13" s="464" t="s">
        <v>845</v>
      </c>
      <c r="I13" s="468" t="s">
        <v>846</v>
      </c>
      <c r="J13" s="468" t="s">
        <v>847</v>
      </c>
    </row>
    <row r="14" spans="1:10" s="453" customFormat="1" x14ac:dyDescent="0.2">
      <c r="A14"/>
      <c r="B14"/>
      <c r="D14" s="464" t="s">
        <v>848</v>
      </c>
      <c r="E14" s="465"/>
      <c r="F14" s="465"/>
      <c r="G14" s="465"/>
      <c r="H14" s="465"/>
      <c r="I14" s="465"/>
      <c r="J14" s="465"/>
    </row>
    <row r="15" spans="1:10" s="453" customFormat="1" x14ac:dyDescent="0.2">
      <c r="A15"/>
      <c r="B15"/>
      <c r="D15" s="464" t="s">
        <v>849</v>
      </c>
      <c r="E15" s="465"/>
      <c r="F15" s="465"/>
      <c r="G15" s="465"/>
      <c r="H15" s="465"/>
      <c r="I15" s="465"/>
      <c r="J15" s="465"/>
    </row>
    <row r="16" spans="1:10" ht="12.75" customHeight="1" x14ac:dyDescent="0.2">
      <c r="A16" s="474" t="s">
        <v>1904</v>
      </c>
      <c r="B16" s="474" t="s">
        <v>2098</v>
      </c>
      <c r="D16" s="98" t="s">
        <v>170</v>
      </c>
      <c r="E16" s="103">
        <v>55805815</v>
      </c>
      <c r="F16" s="103">
        <v>10916994</v>
      </c>
      <c r="G16" s="103">
        <v>893943</v>
      </c>
      <c r="H16" s="246">
        <v>0</v>
      </c>
      <c r="I16" s="469">
        <v>-43994878</v>
      </c>
      <c r="J16" s="469"/>
    </row>
    <row r="17" spans="1:10" ht="13.5" customHeight="1" x14ac:dyDescent="0.2">
      <c r="A17" s="474" t="s">
        <v>1955</v>
      </c>
      <c r="B17" s="474" t="s">
        <v>2143</v>
      </c>
      <c r="D17" s="98" t="s">
        <v>171</v>
      </c>
      <c r="E17" s="48">
        <v>111013433</v>
      </c>
      <c r="F17" s="48">
        <v>19591569</v>
      </c>
      <c r="G17" s="48">
        <v>7479301</v>
      </c>
      <c r="H17" s="48">
        <v>27095</v>
      </c>
      <c r="I17" s="470">
        <v>-83915468</v>
      </c>
      <c r="J17" s="470"/>
    </row>
    <row r="18" spans="1:10" ht="13.5" customHeight="1" x14ac:dyDescent="0.2">
      <c r="A18" s="474" t="s">
        <v>1907</v>
      </c>
      <c r="B18" s="474" t="s">
        <v>2092</v>
      </c>
      <c r="D18" s="98" t="s">
        <v>172</v>
      </c>
      <c r="E18" s="48">
        <v>51011273</v>
      </c>
      <c r="F18" s="48">
        <v>17289430</v>
      </c>
      <c r="G18" s="48">
        <v>9657092</v>
      </c>
      <c r="H18" s="246">
        <v>0</v>
      </c>
      <c r="I18" s="470">
        <v>-24064751</v>
      </c>
      <c r="J18" s="470"/>
    </row>
    <row r="19" spans="1:10" ht="13.5" customHeight="1" x14ac:dyDescent="0.2">
      <c r="A19" s="474" t="s">
        <v>1940</v>
      </c>
      <c r="B19" s="474" t="s">
        <v>2128</v>
      </c>
      <c r="D19" s="98" t="s">
        <v>173</v>
      </c>
      <c r="E19" s="48">
        <v>60856184</v>
      </c>
      <c r="F19" s="48">
        <v>25963510</v>
      </c>
      <c r="G19" s="48">
        <v>26062298</v>
      </c>
      <c r="H19" s="48">
        <v>73147</v>
      </c>
      <c r="I19" s="470">
        <v>-8757229</v>
      </c>
      <c r="J19" s="470"/>
    </row>
    <row r="20" spans="1:10" ht="12.75" customHeight="1" x14ac:dyDescent="0.2">
      <c r="A20" s="474" t="s">
        <v>1919</v>
      </c>
      <c r="B20" s="474" t="s">
        <v>2107</v>
      </c>
      <c r="D20" s="98" t="s">
        <v>174</v>
      </c>
      <c r="E20" s="48">
        <v>24497788</v>
      </c>
      <c r="F20" s="48">
        <v>658323</v>
      </c>
      <c r="G20" s="48">
        <v>39066766</v>
      </c>
      <c r="H20" s="48">
        <v>2062235</v>
      </c>
      <c r="I20" s="455">
        <v>17289536</v>
      </c>
      <c r="J20" s="455"/>
    </row>
    <row r="21" spans="1:10" ht="15" customHeight="1" x14ac:dyDescent="0.2">
      <c r="A21" s="474" t="s">
        <v>1868</v>
      </c>
      <c r="D21" s="98" t="s">
        <v>175</v>
      </c>
      <c r="E21" s="50">
        <v>12320450</v>
      </c>
      <c r="F21" s="294">
        <v>0</v>
      </c>
      <c r="G21" s="294">
        <v>0</v>
      </c>
      <c r="H21" s="294">
        <v>0</v>
      </c>
      <c r="I21" s="470">
        <v>-12320450</v>
      </c>
      <c r="J21" s="470"/>
    </row>
    <row r="22" spans="1:10" x14ac:dyDescent="0.2">
      <c r="A22" s="474" t="s">
        <v>842</v>
      </c>
      <c r="B22" s="474" t="s">
        <v>865</v>
      </c>
      <c r="D22" s="107" t="s">
        <v>176</v>
      </c>
      <c r="E22" s="113">
        <v>315504943</v>
      </c>
      <c r="F22" s="113">
        <v>74419826</v>
      </c>
      <c r="G22" s="113">
        <v>83159400</v>
      </c>
      <c r="H22" s="113">
        <v>2162477</v>
      </c>
      <c r="I22" s="456">
        <v>-155763240</v>
      </c>
      <c r="J22" s="457"/>
    </row>
    <row r="23" spans="1:10" x14ac:dyDescent="0.2">
      <c r="A23" s="474" t="s">
        <v>842</v>
      </c>
      <c r="B23" s="474" t="s">
        <v>2467</v>
      </c>
      <c r="D23" s="107" t="s">
        <v>177</v>
      </c>
      <c r="E23" s="114">
        <v>29363168</v>
      </c>
      <c r="F23" s="114">
        <v>1530353</v>
      </c>
      <c r="G23" s="114">
        <v>8821</v>
      </c>
      <c r="H23" s="114">
        <v>661974</v>
      </c>
      <c r="I23" s="457"/>
      <c r="J23" s="458">
        <v>-27162020</v>
      </c>
    </row>
    <row r="24" spans="1:10" ht="30" customHeight="1" x14ac:dyDescent="0.2">
      <c r="D24" s="107"/>
      <c r="E24" s="464" t="s">
        <v>850</v>
      </c>
      <c r="F24" s="465"/>
      <c r="G24" s="465"/>
      <c r="H24" s="465"/>
      <c r="I24" s="466"/>
      <c r="J24" s="466"/>
    </row>
    <row r="25" spans="1:10" x14ac:dyDescent="0.2">
      <c r="A25" s="474" t="s">
        <v>2050</v>
      </c>
      <c r="D25" s="450"/>
      <c r="E25" s="464" t="s">
        <v>851</v>
      </c>
      <c r="F25" s="465"/>
      <c r="G25" s="465"/>
      <c r="H25" s="465"/>
      <c r="I25" s="467">
        <v>125930565</v>
      </c>
      <c r="J25" s="467">
        <v>38382495</v>
      </c>
    </row>
    <row r="26" spans="1:10" x14ac:dyDescent="0.2">
      <c r="A26" s="474" t="s">
        <v>1975</v>
      </c>
      <c r="D26" s="450"/>
      <c r="E26" s="464" t="s">
        <v>852</v>
      </c>
      <c r="F26" s="465"/>
      <c r="G26" s="465"/>
      <c r="H26" s="465"/>
      <c r="I26" s="468" t="s">
        <v>3670</v>
      </c>
      <c r="J26" s="467">
        <v>265754</v>
      </c>
    </row>
    <row r="27" spans="1:10" x14ac:dyDescent="0.2">
      <c r="A27" s="474" t="s">
        <v>1975</v>
      </c>
      <c r="D27" s="459"/>
      <c r="E27" s="464" t="s">
        <v>853</v>
      </c>
      <c r="F27" s="465"/>
      <c r="G27" s="465"/>
      <c r="H27" s="465"/>
      <c r="I27" s="466">
        <v>0</v>
      </c>
      <c r="J27" s="466">
        <v>0</v>
      </c>
    </row>
    <row r="28" spans="1:10" ht="13.5" customHeight="1" x14ac:dyDescent="0.2">
      <c r="A28" s="474" t="s">
        <v>1964</v>
      </c>
      <c r="B28" s="474" t="str">
        <f>"_"&amp;TRIM(SUBSTITUTE(PROPER(E28)," ","_"))</f>
        <v>_Replacement_Taxes</v>
      </c>
      <c r="D28" s="454"/>
      <c r="E28" s="464" t="s">
        <v>854</v>
      </c>
      <c r="F28" s="465"/>
      <c r="G28" s="465"/>
      <c r="H28" s="465"/>
      <c r="I28" s="467">
        <v>3636899</v>
      </c>
      <c r="J28" s="467">
        <v>664726</v>
      </c>
    </row>
    <row r="29" spans="1:10" ht="13.5" customHeight="1" x14ac:dyDescent="0.2">
      <c r="A29" s="474" t="s">
        <v>3644</v>
      </c>
      <c r="D29" s="454"/>
      <c r="E29" s="464" t="s">
        <v>855</v>
      </c>
      <c r="F29" s="465"/>
      <c r="G29" s="465"/>
      <c r="H29" s="465"/>
      <c r="I29" s="467">
        <v>10097671</v>
      </c>
      <c r="J29" s="468" t="s">
        <v>3670</v>
      </c>
    </row>
    <row r="30" spans="1:10" ht="13.5" customHeight="1" x14ac:dyDescent="0.2">
      <c r="A30" s="474" t="s">
        <v>3645</v>
      </c>
      <c r="D30" s="454"/>
      <c r="E30" s="464" t="s">
        <v>856</v>
      </c>
      <c r="F30" s="465"/>
      <c r="G30" s="465"/>
      <c r="H30" s="465"/>
      <c r="I30" s="467">
        <v>27733400</v>
      </c>
      <c r="J30" s="468" t="s">
        <v>3670</v>
      </c>
    </row>
    <row r="31" spans="1:10" ht="13.5" customHeight="1" x14ac:dyDescent="0.2">
      <c r="A31" s="474" t="s">
        <v>2005</v>
      </c>
      <c r="D31" s="454"/>
      <c r="E31" s="464" t="s">
        <v>857</v>
      </c>
      <c r="F31" s="465"/>
      <c r="G31" s="465"/>
      <c r="H31" s="465"/>
      <c r="I31" s="467">
        <v>1407522</v>
      </c>
      <c r="J31" s="468" t="s">
        <v>3670</v>
      </c>
    </row>
    <row r="32" spans="1:10" ht="13.5" customHeight="1" x14ac:dyDescent="0.2">
      <c r="A32" s="474" t="s">
        <v>1993</v>
      </c>
      <c r="D32" s="454"/>
      <c r="E32" s="464" t="s">
        <v>858</v>
      </c>
      <c r="F32" s="465"/>
      <c r="G32" s="465"/>
      <c r="H32" s="465"/>
      <c r="I32" s="467">
        <v>4455070</v>
      </c>
      <c r="J32" s="467">
        <v>324433</v>
      </c>
    </row>
    <row r="33" spans="1:10" ht="13.5" customHeight="1" x14ac:dyDescent="0.2">
      <c r="A33" s="474" t="s">
        <v>1964</v>
      </c>
      <c r="D33" s="454"/>
      <c r="E33" s="464" t="s">
        <v>859</v>
      </c>
      <c r="F33" s="465"/>
      <c r="G33" s="465"/>
      <c r="H33" s="465"/>
      <c r="I33" s="467">
        <v>8347878</v>
      </c>
      <c r="J33" s="467">
        <v>577181</v>
      </c>
    </row>
    <row r="34" spans="1:10" ht="13.5" customHeight="1" x14ac:dyDescent="0.2">
      <c r="A34" s="474" t="s">
        <v>1962</v>
      </c>
      <c r="D34" s="454"/>
      <c r="E34" s="463" t="s">
        <v>863</v>
      </c>
      <c r="F34" s="454"/>
      <c r="G34" s="454"/>
      <c r="H34" s="454"/>
      <c r="I34" s="106">
        <v>181609005</v>
      </c>
      <c r="J34" s="106">
        <v>40214589</v>
      </c>
    </row>
    <row r="35" spans="1:10" x14ac:dyDescent="0.2">
      <c r="A35" s="474" t="s">
        <v>1858</v>
      </c>
      <c r="D35" s="462"/>
      <c r="E35" s="464" t="s">
        <v>860</v>
      </c>
      <c r="F35" s="462"/>
      <c r="G35" s="462"/>
      <c r="H35" s="462"/>
      <c r="I35" s="118">
        <v>25845765</v>
      </c>
      <c r="J35" s="118">
        <v>13052569</v>
      </c>
    </row>
    <row r="36" spans="1:10" x14ac:dyDescent="0.2">
      <c r="A36" s="474" t="s">
        <v>1849</v>
      </c>
      <c r="D36" s="454"/>
      <c r="E36" s="464" t="s">
        <v>861</v>
      </c>
      <c r="F36" s="454"/>
      <c r="G36" s="454"/>
      <c r="H36" s="454"/>
      <c r="I36" s="50">
        <v>455921630</v>
      </c>
      <c r="J36" s="50">
        <v>208787020</v>
      </c>
    </row>
    <row r="37" spans="1:10" x14ac:dyDescent="0.2">
      <c r="A37" s="521" t="s">
        <v>1110</v>
      </c>
      <c r="D37" s="462"/>
      <c r="E37" s="464" t="s">
        <v>862</v>
      </c>
      <c r="F37" s="462"/>
      <c r="G37" s="462"/>
      <c r="H37" s="462"/>
      <c r="I37" s="114">
        <v>481767395</v>
      </c>
      <c r="J37" s="114">
        <v>221839589</v>
      </c>
    </row>
    <row r="38" spans="1:10" x14ac:dyDescent="0.2">
      <c r="I38" s="461"/>
      <c r="J38" s="461"/>
    </row>
    <row r="39" spans="1:10" ht="24" customHeight="1" x14ac:dyDescent="0.2">
      <c r="D39" s="645" t="s">
        <v>169</v>
      </c>
      <c r="E39" s="645"/>
    </row>
  </sheetData>
  <mergeCells count="4">
    <mergeCell ref="F10:H10"/>
    <mergeCell ref="I7:J7"/>
    <mergeCell ref="I8:J8"/>
    <mergeCell ref="D39:E39"/>
  </mergeCells>
  <dataValidations count="3">
    <dataValidation type="list" allowBlank="1" showInputMessage="1" showErrorMessage="1" sqref="A8" xr:uid="{A07C0C9E-E70F-43F1-B2AD-E666751447F7}">
      <formula1>CurrentAssets</formula1>
    </dataValidation>
    <dataValidation type="list" allowBlank="1" showInputMessage="1" showErrorMessage="1" sqref="A16:A21" xr:uid="{8C17D9BC-3693-4220-845B-AE42B641348F}">
      <formula1>Expenses</formula1>
    </dataValidation>
    <dataValidation type="list" allowBlank="1" showInputMessage="1" showErrorMessage="1" sqref="B16:B20" xr:uid="{6372A4E5-8AA9-43E3-9D06-40574AB32DCE}">
      <formula1>ProgramRevenues</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2F643-143C-44C8-B95D-459C3148DE89}">
  <sheetPr codeName="Sheet83"/>
  <dimension ref="B4:J39"/>
  <sheetViews>
    <sheetView topLeftCell="D1" workbookViewId="0">
      <selection activeCell="D22" sqref="D22"/>
    </sheetView>
  </sheetViews>
  <sheetFormatPr defaultRowHeight="15" x14ac:dyDescent="0.25"/>
  <cols>
    <col min="1" max="3" width="9.33203125" style="527"/>
    <col min="4" max="4" width="47.6640625" style="524" customWidth="1"/>
    <col min="5" max="5" width="161" style="527" customWidth="1"/>
    <col min="6" max="6" width="185.33203125" style="527" bestFit="1" customWidth="1"/>
    <col min="7" max="7" width="190.1640625" style="527" bestFit="1" customWidth="1"/>
    <col min="8" max="8" width="181" style="527" bestFit="1" customWidth="1"/>
    <col min="9" max="9" width="185.1640625" style="527" bestFit="1" customWidth="1"/>
    <col min="10" max="10" width="178.83203125" style="527" bestFit="1" customWidth="1"/>
    <col min="11" max="16384" width="9.33203125" style="527"/>
  </cols>
  <sheetData>
    <row r="4" spans="2:10" x14ac:dyDescent="0.25">
      <c r="D4" s="525" t="str">
        <f>Table11!D4</f>
        <v>&lt;b&gt;Will County, Illinois&lt;/b&gt;</v>
      </c>
      <c r="E4" s="524"/>
      <c r="F4" s="524"/>
      <c r="G4" s="524"/>
      <c r="H4" s="524"/>
      <c r="I4" s="524"/>
      <c r="J4" s="524" t="str">
        <f>Table11!J4</f>
        <v>&lt;b&gt;STATEMENT 2&lt;/b&gt;</v>
      </c>
    </row>
    <row r="5" spans="2:10" x14ac:dyDescent="0.25">
      <c r="D5" s="525" t="str">
        <f>Table11!D5</f>
        <v>&lt;b&gt;Statement of Activities&lt;/b&gt;</v>
      </c>
      <c r="E5" s="524"/>
      <c r="F5" s="524"/>
      <c r="G5" s="524"/>
      <c r="H5" s="524"/>
      <c r="I5" s="524"/>
      <c r="J5" s="524"/>
    </row>
    <row r="6" spans="2:10" x14ac:dyDescent="0.25">
      <c r="D6" s="525" t="str">
        <f>Table11!D6</f>
        <v>&lt;b&gt;Year Ended November 30, 2018&lt;/b&gt;</v>
      </c>
      <c r="E6" s="524"/>
      <c r="F6" s="524"/>
      <c r="G6" s="524"/>
      <c r="H6" s="524"/>
      <c r="I6" s="524"/>
      <c r="J6" s="524"/>
    </row>
    <row r="7" spans="2:10" x14ac:dyDescent="0.25">
      <c r="D7" s="525"/>
      <c r="E7" s="524"/>
      <c r="F7" s="524"/>
      <c r="G7" s="524"/>
      <c r="H7" s="524"/>
      <c r="I7" s="524" t="str">
        <f>Table11!I7</f>
        <v>Net (Expense) Revenue and</v>
      </c>
      <c r="J7" s="524"/>
    </row>
    <row r="8" spans="2:10" x14ac:dyDescent="0.25">
      <c r="D8" s="525"/>
      <c r="E8" s="524"/>
      <c r="F8" s="524"/>
      <c r="G8" s="524"/>
      <c r="H8" s="524"/>
      <c r="I8" s="524" t="str">
        <f>Table11!I8</f>
        <v>Changes in Net Position</v>
      </c>
      <c r="J8" s="524"/>
    </row>
    <row r="9" spans="2:10" x14ac:dyDescent="0.25">
      <c r="D9" s="525"/>
      <c r="E9" s="524"/>
      <c r="F9" s="524"/>
      <c r="G9" s="524"/>
      <c r="H9" s="524"/>
      <c r="I9" s="524"/>
      <c r="J9" s="524"/>
    </row>
    <row r="10" spans="2:10" x14ac:dyDescent="0.25">
      <c r="D10" s="525"/>
      <c r="E10" s="524"/>
      <c r="F10" s="524" t="str">
        <f>Table11!F10</f>
        <v>Program Revenues</v>
      </c>
      <c r="G10" s="524"/>
      <c r="H10" s="524"/>
      <c r="I10" s="524" t="str">
        <f>Table11!I10</f>
        <v>Primary</v>
      </c>
      <c r="J10" s="524"/>
    </row>
    <row r="11" spans="2:10" x14ac:dyDescent="0.25">
      <c r="E11" s="524"/>
      <c r="F11" s="524"/>
      <c r="G11" s="524"/>
      <c r="H11" s="524"/>
      <c r="I11" s="524" t="str">
        <f>Table11!I11</f>
        <v>Government</v>
      </c>
      <c r="J11" s="524"/>
    </row>
    <row r="12" spans="2:10" x14ac:dyDescent="0.25">
      <c r="E12" s="524"/>
      <c r="F12" s="524" t="str">
        <f>Table11!F12</f>
        <v>Charges for</v>
      </c>
      <c r="G12" s="524" t="str">
        <f>Table11!G12</f>
        <v>Operating Grants</v>
      </c>
      <c r="H12" s="524" t="str">
        <f>Table11!H12</f>
        <v>Capital Grants and</v>
      </c>
      <c r="I12" s="524" t="str">
        <f>Table11!I12</f>
        <v>Governmental</v>
      </c>
      <c r="J12" s="524" t="str">
        <f>Table11!J12</f>
        <v>Component</v>
      </c>
    </row>
    <row r="13" spans="2:10" x14ac:dyDescent="0.25">
      <c r="D13" s="524" t="str">
        <f>Table11!D13</f>
        <v>Functions/programs</v>
      </c>
      <c r="E13" s="524" t="str">
        <f>Table11!E13</f>
        <v>Expenses</v>
      </c>
      <c r="F13" s="524" t="str">
        <f>Table11!F13</f>
        <v>Services</v>
      </c>
      <c r="G13" s="524" t="str">
        <f>Table11!G13</f>
        <v>and Contributions</v>
      </c>
      <c r="H13" s="524" t="str">
        <f>Table11!H13</f>
        <v>Contributions</v>
      </c>
      <c r="I13" s="524" t="str">
        <f>Table11!I13</f>
        <v>Activities</v>
      </c>
      <c r="J13" s="524" t="str">
        <f>Table11!J13</f>
        <v>Units</v>
      </c>
    </row>
    <row r="14" spans="2:10" ht="30" customHeight="1" x14ac:dyDescent="0.25">
      <c r="D14" s="524" t="str">
        <f>Table11!D14</f>
        <v>Primary government</v>
      </c>
      <c r="E14" s="524"/>
      <c r="F14" s="524"/>
      <c r="G14" s="524"/>
      <c r="H14" s="524"/>
      <c r="I14" s="524"/>
      <c r="J14" s="524"/>
    </row>
    <row r="15" spans="2:10" x14ac:dyDescent="0.25">
      <c r="B15" s="542"/>
      <c r="D15" s="524" t="str">
        <f>Table11!D15</f>
        <v>Governmental activities:</v>
      </c>
      <c r="E15" s="524"/>
      <c r="F15" s="524"/>
      <c r="G15" s="524"/>
      <c r="H15" s="524"/>
      <c r="I15" s="524"/>
      <c r="J15" s="524"/>
    </row>
    <row r="16" spans="2:10" x14ac:dyDescent="0.25">
      <c r="B16" s="542" t="s">
        <v>2731</v>
      </c>
      <c r="D16" s="524" t="str">
        <f>Table11!D16</f>
        <v>General and administrative</v>
      </c>
      <c r="E16" s="533" t="str">
        <f>IF($C16="u","&lt;u&gt;","")&amp;$B16&amp;SUBSTITUTE(SUBSTITUTE(OpeningTag,"XXX",Table11!$A16),"YYY",Table11!E$1&amp;"_"&amp;Table11!E$2)&amp;TEXT(Table11!E16,"#,##0")&amp;ClosingTag&amp;IF($C16="u","&lt;/u&gt;","")</f>
        <v>$&lt;ix:nonFraction name="ExpensesForGeneralGovernmentServicesOthers" contextRef="CurrentPeriod_GovernmentalActivities" unitRef="USD"&gt;55,805,815&lt;/ix:nonFraction&gt;</v>
      </c>
      <c r="F16" s="533" t="str">
        <f>IF($C16="u","&lt;u&gt;","")&amp;$B16&amp;SUBSTITUTE(SUBSTITUTE(OpeningTag,"XXX",Table11!$B16),"YYY",Table11!F$1&amp;"_"&amp;Table11!F$2&amp;Table10!$B16)&amp;TEXT(Table11!F16,"#,##0")&amp;ClosingTag&amp;IF($C16="u","&lt;/u&gt;","")</f>
        <v>$&lt;ix:nonFraction name="RevenueFromGeneralGovernmentServicesAdministration" contextRef="CurrentPeriod_ProgramRevenuesFromChargesForServicesAndSales" unitRef="USD"&gt;10,916,994&lt;/ix:nonFraction&gt;</v>
      </c>
      <c r="G16" s="533" t="str">
        <f>IF($C16="u","&lt;u&gt;","")&amp;$B16&amp;SUBSTITUTE(SUBSTITUTE(OpeningTag,"XXX",Table11!$B16),"YYY",Table11!G$1&amp;"_"&amp;Table11!G$2&amp;Table10!$B16)&amp;TEXT(Table11!G16,"#,##0")&amp;ClosingTag&amp;IF($C16="u","&lt;/u&gt;","")</f>
        <v>$&lt;ix:nonFraction name="RevenueFromGeneralGovernmentServicesAdministration" contextRef="CurrentPeriod_ProgramRevenuesFromOperatingGrantsAndContributions" unitRef="USD"&gt;893,943&lt;/ix:nonFraction&gt;</v>
      </c>
      <c r="H16" s="533" t="str">
        <f>IF($C16="u","&lt;u&gt;","")&amp;$B16&amp;SUBSTITUTE(SUBSTITUTE(OpeningTag,"XXX",Table11!$B16),"YYY",Table11!H$1&amp;"_"&amp;Table11!H$2&amp;Table10!$B16)&amp;TEXT(Table11!H16,"#,##0")&amp;ClosingTag&amp;IF($C16="u","&lt;/u&gt;","")</f>
        <v>$&lt;ix:nonFraction name="RevenueFromGeneralGovernmentServicesAdministration" contextRef="CurrentPeriod_ProgramRevenuesFromCapitalGrantsAndContributions" unitRef="USD"&gt;0&lt;/ix:nonFraction&gt;</v>
      </c>
      <c r="I16" s="632">
        <f>Table11!I16</f>
        <v>-43994878</v>
      </c>
      <c r="J16" s="524"/>
    </row>
    <row r="17" spans="2:10" x14ac:dyDescent="0.25">
      <c r="D17" s="524" t="str">
        <f>Table11!D17</f>
        <v>Public safety</v>
      </c>
      <c r="E17" s="533" t="str">
        <f>IF($C17="u","&lt;u&gt;","")&amp;$B17&amp;SUBSTITUTE(SUBSTITUTE(OpeningTag,"XXX",Table11!$A17),"YYY",Table11!E$1&amp;"_"&amp;Table11!E$2)&amp;TEXT(Table11!E17,"#,##0")&amp;ClosingTag&amp;IF($C17="u","&lt;/u&gt;","")</f>
        <v>&lt;ix:nonFraction name="ExpensesForPublicSafetyServices" contextRef="CurrentPeriod_GovernmentalActivities" unitRef="USD"&gt;111,013,433&lt;/ix:nonFraction&gt;</v>
      </c>
      <c r="F17" s="533" t="str">
        <f>IF($C17="u","&lt;u&gt;","")&amp;$B17&amp;SUBSTITUTE(SUBSTITUTE(OpeningTag,"XXX",Table11!$B17),"YYY",Table11!F$1&amp;"_"&amp;Table11!F$2&amp;Table10!$B17)&amp;TEXT(Table11!F17,"#,##0")&amp;ClosingTag&amp;IF($C17="u","&lt;/u&gt;","")</f>
        <v>&lt;ix:nonFraction name="RevenueFromPublicSafetyServices" contextRef="CurrentPeriod_ProgramRevenuesFromChargesForServicesAndSales" unitRef="USD"&gt;19,591,569&lt;/ix:nonFraction&gt;</v>
      </c>
      <c r="G17" s="533" t="str">
        <f>IF($C17="u","&lt;u&gt;","")&amp;$B17&amp;SUBSTITUTE(SUBSTITUTE(OpeningTag,"XXX",Table11!$B17),"YYY",Table11!G$1&amp;"_"&amp;Table11!G$2&amp;Table10!$B17)&amp;TEXT(Table11!G17,"#,##0")&amp;ClosingTag&amp;IF($C17="u","&lt;/u&gt;","")</f>
        <v>&lt;ix:nonFraction name="RevenueFromPublicSafetyServices" contextRef="CurrentPeriod_ProgramRevenuesFromOperatingGrantsAndContributions" unitRef="USD"&gt;7,479,301&lt;/ix:nonFraction&gt;</v>
      </c>
      <c r="H17" s="533" t="str">
        <f>IF($C17="u","&lt;u&gt;","")&amp;$B17&amp;SUBSTITUTE(SUBSTITUTE(OpeningTag,"XXX",Table11!$B17),"YYY",Table11!H$1&amp;"_"&amp;Table11!H$2&amp;Table10!$B17)&amp;TEXT(Table11!H17,"#,##0")&amp;ClosingTag&amp;IF($C17="u","&lt;/u&gt;","")</f>
        <v>&lt;ix:nonFraction name="RevenueFromPublicSafetyServices" contextRef="CurrentPeriod_ProgramRevenuesFromCapitalGrantsAndContributions" unitRef="USD"&gt;27,095&lt;/ix:nonFraction&gt;</v>
      </c>
      <c r="I17" s="631">
        <f>Table11!I17</f>
        <v>-83915468</v>
      </c>
      <c r="J17" s="524"/>
    </row>
    <row r="18" spans="2:10" x14ac:dyDescent="0.25">
      <c r="D18" s="524" t="str">
        <f>Table11!D18</f>
        <v>Judicial</v>
      </c>
      <c r="E18" s="533" t="str">
        <f>IF($C18="u","&lt;u&gt;","")&amp;$B18&amp;SUBSTITUTE(SUBSTITUTE(OpeningTag,"XXX",Table11!$A18),"YYY",Table11!E$1&amp;"_"&amp;Table11!E$2)&amp;TEXT(Table11!E18,"#,##0")&amp;ClosingTag&amp;IF($C18="u","&lt;/u&gt;","")</f>
        <v>&lt;ix:nonFraction name="ExpensesForGeneralGovernmentServicesJudicial" contextRef="CurrentPeriod_GovernmentalActivities" unitRef="USD"&gt;51,011,273&lt;/ix:nonFraction&gt;</v>
      </c>
      <c r="F18" s="533" t="str">
        <f>IF($C18="u","&lt;u&gt;","")&amp;$B18&amp;SUBSTITUTE(SUBSTITUTE(OpeningTag,"XXX",Table11!$B18),"YYY",Table11!F$1&amp;"_"&amp;Table11!F$2&amp;Table10!$B18)&amp;TEXT(Table11!F18,"#,##0")&amp;ClosingTag&amp;IF($C18="u","&lt;/u&gt;","")</f>
        <v>&lt;ix:nonFraction name="RevenueFromGeneralGovernmentServicesJudicial" contextRef="CurrentPeriod_ProgramRevenuesFromChargesForServicesAndSales" unitRef="USD"&gt;17,289,430&lt;/ix:nonFraction&gt;</v>
      </c>
      <c r="G18" s="533" t="str">
        <f>IF($C18="u","&lt;u&gt;","")&amp;$B18&amp;SUBSTITUTE(SUBSTITUTE(OpeningTag,"XXX",Table11!$B18),"YYY",Table11!G$1&amp;"_"&amp;Table11!G$2&amp;Table10!$B18)&amp;TEXT(Table11!G18,"#,##0")&amp;ClosingTag&amp;IF($C18="u","&lt;/u&gt;","")</f>
        <v>&lt;ix:nonFraction name="RevenueFromGeneralGovernmentServicesJudicial" contextRef="CurrentPeriod_ProgramRevenuesFromOperatingGrantsAndContributions" unitRef="USD"&gt;9,657,092&lt;/ix:nonFraction&gt;</v>
      </c>
      <c r="H18" s="533" t="str">
        <f>IF($C18="u","&lt;u&gt;","")&amp;$B18&amp;SUBSTITUTE(SUBSTITUTE(OpeningTag,"XXX",Table11!$B18),"YYY",Table11!H$1&amp;"_"&amp;Table11!H$2&amp;Table10!$B18)&amp;TEXT(Table11!H18,"#,##0")&amp;ClosingTag&amp;IF($C18="u","&lt;/u&gt;","")</f>
        <v>&lt;ix:nonFraction name="RevenueFromGeneralGovernmentServicesJudicial" contextRef="CurrentPeriod_ProgramRevenuesFromCapitalGrantsAndContributions" unitRef="USD"&gt;0&lt;/ix:nonFraction&gt;</v>
      </c>
      <c r="I18" s="631">
        <f>Table11!I18</f>
        <v>-24064751</v>
      </c>
      <c r="J18" s="524"/>
    </row>
    <row r="19" spans="2:10" x14ac:dyDescent="0.25">
      <c r="D19" s="524" t="str">
        <f>Table11!D19</f>
        <v>Health and welfare</v>
      </c>
      <c r="E19" s="533" t="str">
        <f>IF($C19="u","&lt;u&gt;","")&amp;$B19&amp;SUBSTITUTE(SUBSTITUTE(OpeningTag,"XXX",Table11!$A19),"YYY",Table11!E$1&amp;"_"&amp;Table11!E$2)&amp;TEXT(Table11!E19,"#,##0")&amp;ClosingTag&amp;IF($C19="u","&lt;/u&gt;","")</f>
        <v>&lt;ix:nonFraction name="ExpensesForPublicAssistanceServices" contextRef="CurrentPeriod_GovernmentalActivities" unitRef="USD"&gt;60,856,184&lt;/ix:nonFraction&gt;</v>
      </c>
      <c r="F19" s="533" t="str">
        <f>IF($C19="u","&lt;u&gt;","")&amp;$B19&amp;SUBSTITUTE(SUBSTITUTE(OpeningTag,"XXX",Table11!$B19),"YYY",Table11!F$1&amp;"_"&amp;Table11!F$2&amp;Table10!$B19)&amp;TEXT(Table11!F19,"#,##0")&amp;ClosingTag&amp;IF($C19="u","&lt;/u&gt;","")</f>
        <v>&lt;ix:nonFraction name="RevenueFromPublicAssistanceServices" contextRef="CurrentPeriod_ProgramRevenuesFromChargesForServicesAndSales" unitRef="USD"&gt;25,963,510&lt;/ix:nonFraction&gt;</v>
      </c>
      <c r="G19" s="533" t="str">
        <f>IF($C19="u","&lt;u&gt;","")&amp;$B19&amp;SUBSTITUTE(SUBSTITUTE(OpeningTag,"XXX",Table11!$B19),"YYY",Table11!G$1&amp;"_"&amp;Table11!G$2&amp;Table10!$B19)&amp;TEXT(Table11!G19,"#,##0")&amp;ClosingTag&amp;IF($C19="u","&lt;/u&gt;","")</f>
        <v>&lt;ix:nonFraction name="RevenueFromPublicAssistanceServices" contextRef="CurrentPeriod_ProgramRevenuesFromOperatingGrantsAndContributions" unitRef="USD"&gt;26,062,298&lt;/ix:nonFraction&gt;</v>
      </c>
      <c r="H19" s="533" t="str">
        <f>IF($C19="u","&lt;u&gt;","")&amp;$B19&amp;SUBSTITUTE(SUBSTITUTE(OpeningTag,"XXX",Table11!$B19),"YYY",Table11!H$1&amp;"_"&amp;Table11!H$2&amp;Table10!$B19)&amp;TEXT(Table11!H19,"#,##0")&amp;ClosingTag&amp;IF($C19="u","&lt;/u&gt;","")</f>
        <v>&lt;ix:nonFraction name="RevenueFromPublicAssistanceServices" contextRef="CurrentPeriod_ProgramRevenuesFromCapitalGrantsAndContributions" unitRef="USD"&gt;73,147&lt;/ix:nonFraction&gt;</v>
      </c>
      <c r="I19" s="631">
        <f>Table11!I19</f>
        <v>-8757229</v>
      </c>
      <c r="J19" s="524"/>
    </row>
    <row r="20" spans="2:10" x14ac:dyDescent="0.25">
      <c r="D20" s="524" t="str">
        <f>Table11!D20</f>
        <v>Highway and roads</v>
      </c>
      <c r="E20" s="533" t="str">
        <f>IF($C20="u","&lt;u&gt;","")&amp;$B20&amp;SUBSTITUTE(SUBSTITUTE(OpeningTag,"XXX",Table11!$A20),"YYY",Table11!E$1&amp;"_"&amp;Table11!E$2)&amp;TEXT(Table11!E20,"#,##0")&amp;ClosingTag&amp;IF($C20="u","&lt;/u&gt;","")</f>
        <v>&lt;ix:nonFraction name="ExpensesForTransportationServices" contextRef="CurrentPeriod_GovernmentalActivities" unitRef="USD"&gt;24,497,788&lt;/ix:nonFraction&gt;</v>
      </c>
      <c r="F20" s="533" t="str">
        <f>IF($C20="u","&lt;u&gt;","")&amp;$B20&amp;SUBSTITUTE(SUBSTITUTE(OpeningTag,"XXX",Table11!$B20),"YYY",Table11!F$1&amp;"_"&amp;Table11!F$2&amp;Table10!$B20)&amp;TEXT(Table11!F20,"#,##0")&amp;ClosingTag&amp;IF($C20="u","&lt;/u&gt;","")</f>
        <v>&lt;ix:nonFraction name="RevenueFromTransportationServices" contextRef="CurrentPeriod_ProgramRevenuesFromChargesForServicesAndSales" unitRef="USD"&gt;658,323&lt;/ix:nonFraction&gt;</v>
      </c>
      <c r="G20" s="533" t="str">
        <f>IF($C20="u","&lt;u&gt;","")&amp;$B20&amp;SUBSTITUTE(SUBSTITUTE(OpeningTag,"XXX",Table11!$B20),"YYY",Table11!G$1&amp;"_"&amp;Table11!G$2&amp;Table10!$B20)&amp;TEXT(Table11!G20,"#,##0")&amp;ClosingTag&amp;IF($C20="u","&lt;/u&gt;","")</f>
        <v>&lt;ix:nonFraction name="RevenueFromTransportationServices" contextRef="CurrentPeriod_ProgramRevenuesFromOperatingGrantsAndContributions" unitRef="USD"&gt;39,066,766&lt;/ix:nonFraction&gt;</v>
      </c>
      <c r="H20" s="533" t="str">
        <f>IF($C20="u","&lt;u&gt;","")&amp;$B20&amp;SUBSTITUTE(SUBSTITUTE(OpeningTag,"XXX",Table11!$B20),"YYY",Table11!H$1&amp;"_"&amp;Table11!H$2&amp;Table10!$B20)&amp;TEXT(Table11!H20,"#,##0")&amp;ClosingTag&amp;IF($C20="u","&lt;/u&gt;","")</f>
        <v>&lt;ix:nonFraction name="RevenueFromTransportationServices" contextRef="CurrentPeriod_ProgramRevenuesFromCapitalGrantsAndContributions" unitRef="USD"&gt;2,062,235&lt;/ix:nonFraction&gt;</v>
      </c>
      <c r="I20" s="631">
        <f>Table11!I20</f>
        <v>17289536</v>
      </c>
      <c r="J20" s="524"/>
    </row>
    <row r="21" spans="2:10" x14ac:dyDescent="0.25">
      <c r="C21" s="629" t="s">
        <v>2732</v>
      </c>
      <c r="D21" s="524" t="str">
        <f>Table11!D21</f>
        <v>Interest on debt</v>
      </c>
      <c r="E21" s="533" t="str">
        <f>IF($C21="u","&lt;u&gt;","")&amp;$B21&amp;SUBSTITUTE(SUBSTITUTE(OpeningTag,"XXX",Table11!$A21),"YYY",Table11!E$1&amp;"_"&amp;Table11!E$2)&amp;TEXT(Table11!E21,"#,##0")&amp;ClosingTag&amp;IF($C21="u","&lt;/u&gt;","")</f>
        <v>&lt;u&gt;&lt;ix:nonFraction name="DebtServicingOfInterestAndFiscalCharges" contextRef="CurrentPeriod_GovernmentalActivities" unitRef="USD"&gt;12,320,450&lt;/ix:nonFraction&gt;&lt;/u&gt;</v>
      </c>
      <c r="F21" s="524">
        <v>0</v>
      </c>
      <c r="G21" s="524">
        <v>0</v>
      </c>
      <c r="H21" s="524">
        <v>0</v>
      </c>
      <c r="I21" s="631">
        <f>Table11!I21</f>
        <v>-12320450</v>
      </c>
      <c r="J21" s="524"/>
    </row>
    <row r="22" spans="2:10" x14ac:dyDescent="0.25">
      <c r="B22" s="542" t="s">
        <v>2731</v>
      </c>
      <c r="C22" s="629" t="s">
        <v>2732</v>
      </c>
      <c r="D22" s="524" t="str">
        <f>Table11!D22</f>
        <v>Total primary government</v>
      </c>
      <c r="E22" s="533" t="str">
        <f>IF($C22="u","&lt;u&gt;","")&amp;$B22&amp;SUBSTITUTE(SUBSTITUTE(OpeningTag,"XXX",Table11!$A22),"YYY",Table11!E$1&amp;"_"&amp;Table11!$B22)&amp;TEXT(Table11!E22,"#,##0")&amp;ClosingTag&amp;IF($C22="u","&lt;/u&gt;","")</f>
        <v>&lt;u&gt;$&lt;ix:nonFraction name="Expenses" contextRef="CurrentPeriod_GovernmentalActivities" unitRef="USD"&gt;315,504,943&lt;/ix:nonFraction&gt;&lt;/u&gt;</v>
      </c>
      <c r="F22" s="533" t="str">
        <f>IF($C22="u","&lt;u&gt;","")&amp;$B22&amp;SUBSTITUTE(SUBSTITUTE(OpeningTag,"XXX",Table11!F$2),"YYY",Table11!F$1&amp;"_"&amp;Table11!$B22)&amp;TEXT(Table11!F22,"#,##0")&amp;ClosingTag&amp;IF($C22="u","&lt;/u&gt;","")</f>
        <v>&lt;u&gt;$&lt;ix:nonFraction name="ProgramRevenuesFromChargesForServicesAndSales" contextRef="CurrentPeriod_GovernmentalActivities" unitRef="USD"&gt;74,419,826&lt;/ix:nonFraction&gt;&lt;/u&gt;</v>
      </c>
      <c r="G22" s="533" t="str">
        <f>IF($C22="u","&lt;u&gt;","")&amp;$B22&amp;SUBSTITUTE(SUBSTITUTE(OpeningTag,"XXX",Table11!G$2),"YYY",Table11!G$1&amp;"_"&amp;Table11!$B22)&amp;TEXT(Table11!G22,"#,##0")&amp;ClosingTag&amp;IF($C22="u","&lt;/u&gt;","")</f>
        <v>&lt;u&gt;$&lt;ix:nonFraction name="ProgramRevenuesFromOperatingGrantsAndContributions" contextRef="CurrentPeriod_GovernmentalActivities" unitRef="USD"&gt;83,159,400&lt;/ix:nonFraction&gt;&lt;/u&gt;</v>
      </c>
      <c r="H22" s="533" t="str">
        <f>IF($C22="u","&lt;u&gt;","")&amp;$B22&amp;SUBSTITUTE(SUBSTITUTE(OpeningTag,"XXX",Table11!H$2),"YYY",Table11!H$1&amp;"_"&amp;Table11!$B22)&amp;TEXT(Table11!H22,"#,##0")&amp;ClosingTag&amp;IF($C22="u","&lt;/u&gt;","")</f>
        <v>&lt;u&gt;$&lt;ix:nonFraction name="ProgramRevenuesFromCapitalGrantsAndContributions" contextRef="CurrentPeriod_GovernmentalActivities" unitRef="USD"&gt;2,162,477&lt;/ix:nonFraction&gt;&lt;/u&gt;</v>
      </c>
      <c r="I22" s="631">
        <f>Table11!I22</f>
        <v>-155763240</v>
      </c>
      <c r="J22" s="524"/>
    </row>
    <row r="23" spans="2:10" x14ac:dyDescent="0.25">
      <c r="B23" s="542" t="s">
        <v>2731</v>
      </c>
      <c r="C23" s="629" t="s">
        <v>2732</v>
      </c>
      <c r="D23" s="524" t="str">
        <f>Table11!D23</f>
        <v>Component units</v>
      </c>
      <c r="E23" s="533" t="str">
        <f>IF($C23="u","&lt;u&gt;","")&amp;$B23&amp;SUBSTITUTE(SUBSTITUTE(OpeningTag,"XXX",Table11!$A23),"YYY",Table11!E$1&amp;"_"&amp;Table11!$B23)&amp;TEXT(Table11!E23,"#,##0")&amp;ClosingTag&amp;IF($C23="u","&lt;/u&gt;","")</f>
        <v>&lt;u&gt;$&lt;ix:nonFraction name="Expenses" contextRef="CurrentPeriod_ComponentUnits" unitRef="USD"&gt;29,363,168&lt;/ix:nonFraction&gt;&lt;/u&gt;</v>
      </c>
      <c r="F23" s="533" t="str">
        <f>IF($C23="u","&lt;u&gt;","")&amp;$B23&amp;SUBSTITUTE(SUBSTITUTE(OpeningTag,"XXX",Table11!F$2),"YYY",Table11!F$1&amp;"_"&amp;Table11!$B23)&amp;TEXT(Table11!F23,"#,##0")&amp;ClosingTag&amp;IF($C23="u","&lt;/u&gt;","")</f>
        <v>&lt;u&gt;$&lt;ix:nonFraction name="ProgramRevenuesFromChargesForServicesAndSales" contextRef="CurrentPeriod_ComponentUnits" unitRef="USD"&gt;1,530,353&lt;/ix:nonFraction&gt;&lt;/u&gt;</v>
      </c>
      <c r="G23" s="533" t="str">
        <f>IF($C23="u","&lt;u&gt;","")&amp;$B23&amp;SUBSTITUTE(SUBSTITUTE(OpeningTag,"XXX",Table11!G$2),"YYY",Table11!G$1&amp;"_"&amp;Table11!$B23)&amp;TEXT(Table11!G23,"#,##0")&amp;ClosingTag&amp;IF($C23="u","&lt;/u&gt;","")</f>
        <v>&lt;u&gt;$&lt;ix:nonFraction name="ProgramRevenuesFromOperatingGrantsAndContributions" contextRef="CurrentPeriod_ComponentUnits" unitRef="USD"&gt;8,821&lt;/ix:nonFraction&gt;&lt;/u&gt;</v>
      </c>
      <c r="H23" s="533" t="str">
        <f>IF($C23="u","&lt;u&gt;","")&amp;$B23&amp;SUBSTITUTE(SUBSTITUTE(OpeningTag,"XXX",Table11!H$2),"YYY",Table11!H$1&amp;"_"&amp;Table11!$B23)&amp;TEXT(Table11!H23,"#,##0")&amp;ClosingTag&amp;IF($C23="u","&lt;/u&gt;","")</f>
        <v>&lt;u&gt;$&lt;ix:nonFraction name="ProgramRevenuesFromCapitalGrantsAndContributions" contextRef="CurrentPeriod_ComponentUnits" unitRef="USD"&gt;661,974&lt;/ix:nonFraction&gt;&lt;/u&gt;</v>
      </c>
      <c r="I23" s="632">
        <f>Table11!I23</f>
        <v>0</v>
      </c>
      <c r="J23" s="632">
        <f>Table11!J23</f>
        <v>-27162020</v>
      </c>
    </row>
    <row r="24" spans="2:10" x14ac:dyDescent="0.25">
      <c r="E24" s="524" t="str">
        <f>Table11!E24</f>
        <v>General revenues</v>
      </c>
      <c r="F24" s="524"/>
      <c r="G24" s="524"/>
      <c r="H24" s="524"/>
      <c r="I24" s="524"/>
      <c r="J24" s="524"/>
    </row>
    <row r="25" spans="2:10" x14ac:dyDescent="0.25">
      <c r="B25" s="630" t="s">
        <v>2731</v>
      </c>
      <c r="E25" s="524" t="str">
        <f>Table11!E25</f>
        <v>Property taxes</v>
      </c>
      <c r="F25" s="524"/>
      <c r="G25" s="524"/>
      <c r="H25" s="524"/>
      <c r="I25" s="533" t="str">
        <f>IF($C25="u","&lt;u&gt;","")&amp;$B25&amp;SUBSTITUTE(SUBSTITUTE(OpeningTag,"XXX",Table11!$A25),"YYY",Table11!I$1&amp;"_"&amp;Table11!I$2&amp;Table10!$B25)&amp;TEXT(Table11!I25,"#,##0")&amp;ClosingTag&amp;IF($C25="u","&lt;/u&gt;","")</f>
        <v>$&lt;ix:nonFraction name="RevenueFromPropertyTax" contextRef="CurrentPeriod_GovernmentalActivities" unitRef="USD"&gt;125,930,565&lt;/ix:nonFraction&gt;</v>
      </c>
      <c r="J25" s="533" t="str">
        <f>IF($C25="u","&lt;u&gt;","")&amp;$B25&amp;SUBSTITUTE(SUBSTITUTE(OpeningTag,"XXX",Table11!$A25),"YYY",Table11!J$1&amp;"_"&amp;Table11!J$2&amp;Table10!$B25)&amp;TEXT(Table11!J25,"#,##0")&amp;ClosingTag&amp;IF($C25="u","&lt;/u&gt;","")</f>
        <v>$&lt;ix:nonFraction name="RevenueFromPropertyTax" contextRef="CurrentPeriod_ComponentUnits" unitRef="USD"&gt;38,382,495&lt;/ix:nonFraction&gt;</v>
      </c>
    </row>
    <row r="26" spans="2:10" x14ac:dyDescent="0.25">
      <c r="E26" s="524" t="str">
        <f>Table11!E26</f>
        <v>Intergovernmental revenues</v>
      </c>
      <c r="F26" s="524"/>
      <c r="G26" s="524"/>
      <c r="H26" s="524"/>
      <c r="I26" s="533" t="str">
        <f>IF($C26="u","&lt;u&gt;","")&amp;$B26&amp;SUBSTITUTE(SUBSTITUTE(OpeningTag,"XXX",Table11!$A26),"YYY",Table11!I$1&amp;"_"&amp;Table11!I$2&amp;Table10!$B26)&amp;TEXT(Table11!I26,"#,##0")&amp;ClosingTag&amp;IF($C26="u","&lt;/u&gt;","")</f>
        <v>&lt;ix:nonFraction name="RevenueFromInterGovernmentalActivities" contextRef="CurrentPeriod_GovernmentalActivities" unitRef="USD"&gt;0&lt;/ix:nonFraction&gt;</v>
      </c>
      <c r="J26" s="533" t="str">
        <f>IF($C26="u","&lt;u&gt;","")&amp;$B26&amp;SUBSTITUTE(SUBSTITUTE(OpeningTag,"XXX",Table11!$A26),"YYY",Table11!J$1&amp;"_"&amp;Table11!J$2&amp;Table10!$B26)&amp;TEXT(Table11!J26,"#,##0")&amp;ClosingTag&amp;IF($C26="u","&lt;/u&gt;","")</f>
        <v>&lt;ix:nonFraction name="RevenueFromInterGovernmentalActivities" contextRef="CurrentPeriod_ComponentUnits" unitRef="USD"&gt;265,754&lt;/ix:nonFraction&gt;</v>
      </c>
    </row>
    <row r="27" spans="2:10" x14ac:dyDescent="0.25">
      <c r="C27" s="540"/>
      <c r="E27" s="524" t="str">
        <f>Table11!E27</f>
        <v>Unrestricted intergovernmental revenues</v>
      </c>
      <c r="F27" s="524"/>
      <c r="G27" s="524"/>
      <c r="H27" s="524"/>
      <c r="I27" s="533" t="str">
        <f>IF($C27="u","&lt;u&gt;","")&amp;$B27&amp;SUBSTITUTE(SUBSTITUTE(OpeningTag,"XXX",Table11!$A27),"YYY",Table11!I$1&amp;"_"&amp;Table11!I$2&amp;Table10!$B27)&amp;TEXT(Table11!I27,"#,##0")&amp;ClosingTag&amp;IF($C27="u","&lt;/u&gt;","")</f>
        <v>&lt;ix:nonFraction name="RevenueFromInterGovernmentalActivities" contextRef="CurrentPeriod_GovernmentalActivities_Unamortized_Loss_On_Refunding" unitRef="USD"&gt;0&lt;/ix:nonFraction&gt;</v>
      </c>
      <c r="J27" s="533" t="str">
        <f>IF($C27="u","&lt;u&gt;","")&amp;$B27&amp;SUBSTITUTE(SUBSTITUTE(OpeningTag,"XXX",Table11!$A27),"YYY",Table11!J$1&amp;"_"&amp;Table11!J$2&amp;Table10!$B27)&amp;TEXT(Table11!J27,"#,##0")&amp;ClosingTag&amp;IF($C27="u","&lt;/u&gt;","")</f>
        <v>&lt;ix:nonFraction name="RevenueFromInterGovernmentalActivities" contextRef="CurrentPeriod_ComponentUnits_Unamortized_Loss_On_Refunding" unitRef="USD"&gt;0&lt;/ix:nonFraction&gt;</v>
      </c>
    </row>
    <row r="28" spans="2:10" x14ac:dyDescent="0.25">
      <c r="B28" s="542"/>
      <c r="C28" s="540"/>
      <c r="E28" s="524" t="str">
        <f>Table11!E28</f>
        <v>Replacement taxes</v>
      </c>
      <c r="F28" s="524"/>
      <c r="G28" s="524"/>
      <c r="H28" s="524"/>
      <c r="I28" s="533" t="str">
        <f>IF($C28="u","&lt;u&gt;","")&amp;$B28&amp;SUBSTITUTE(SUBSTITUTE(OpeningTag,"XXX",Table11!$A28),"YYY",Table11!I$1&amp;"_"&amp;Table11!I$2&amp;Table10!$B28)&amp;TEXT(Table11!I28,"#,##0")&amp;ClosingTag&amp;IF($C28="u","&lt;/u&gt;","")</f>
        <v>&lt;ix:nonFraction name="OtherGeneralRevenues" contextRef="CurrentPeriod_GovernmentalActivities_Deferred_Outflows_Related_To_Pensions" unitRef="USD"&gt;3,636,899&lt;/ix:nonFraction&gt;</v>
      </c>
      <c r="J28" s="533" t="str">
        <f>IF($C28="u","&lt;u&gt;","")&amp;$B28&amp;SUBSTITUTE(SUBSTITUTE(OpeningTag,"XXX",Table11!$A28),"YYY",Table11!J$1&amp;"_"&amp;Table11!J$2&amp;Table10!$B28)&amp;TEXT(Table11!J28,"#,##0")&amp;ClosingTag&amp;IF($C28="u","&lt;/u&gt;","")</f>
        <v>&lt;ix:nonFraction name="OtherGeneralRevenues" contextRef="CurrentPeriod_ComponentUnits_Deferred_Outflows_Related_To_Pensions" unitRef="USD"&gt;664,726&lt;/ix:nonFraction&gt;</v>
      </c>
    </row>
    <row r="29" spans="2:10" x14ac:dyDescent="0.25">
      <c r="E29" s="524" t="str">
        <f>Table11!E29</f>
        <v>Income tax</v>
      </c>
      <c r="F29" s="524"/>
      <c r="G29" s="524"/>
      <c r="H29" s="524"/>
      <c r="I29" s="533" t="str">
        <f>IF($C29="u","&lt;u&gt;","")&amp;$B29&amp;SUBSTITUTE(SUBSTITUTE(OpeningTag,"XXX",Table11!$A29),"YYY",Table11!I$1&amp;"_"&amp;Table11!I$2&amp;Table10!$B29)&amp;TEXT(Table11!I29,"#,##0")&amp;ClosingTag&amp;IF($C29="u","&lt;/u&gt;","")</f>
        <v>&lt;ix:nonFraction name="RevenuefromIncomeTaxes" contextRef="CurrentPeriod_GovernmentalActivities_Deferred_Outflows_Related_To_OPEB" unitRef="USD"&gt;10,097,671&lt;/ix:nonFraction&gt;</v>
      </c>
      <c r="J29" s="533" t="str">
        <f>IF($C29="u","&lt;u&gt;","")&amp;$B29&amp;SUBSTITUTE(SUBSTITUTE(OpeningTag,"XXX",Table11!$A29),"YYY",Table11!J$1&amp;"_"&amp;Table11!J$2&amp;Table10!$B29)&amp;TEXT(Table11!J29,"#,##0")&amp;ClosingTag&amp;IF($C29="u","&lt;/u&gt;","")</f>
        <v>&lt;ix:nonFraction name="RevenuefromIncomeTaxes" contextRef="CurrentPeriod_ComponentUnits_Deferred_Outflows_Related_To_OPEB" unitRef="USD"&gt;0&lt;/ix:nonFraction&gt;</v>
      </c>
    </row>
    <row r="30" spans="2:10" x14ac:dyDescent="0.25">
      <c r="B30" s="542"/>
      <c r="E30" s="524" t="str">
        <f>Table11!E30</f>
        <v>Sales tax</v>
      </c>
      <c r="F30" s="524"/>
      <c r="G30" s="524"/>
      <c r="H30" s="524"/>
      <c r="I30" s="533" t="str">
        <f>IF($C30="u","&lt;u&gt;","")&amp;$B30&amp;SUBSTITUTE(SUBSTITUTE(OpeningTag,"XXX",Table11!$A30),"YYY",Table11!I$1&amp;"_"&amp;Table11!I$2&amp;Table10!$B30)&amp;TEXT(Table11!I30,"#,##0")&amp;ClosingTag&amp;IF($C30="u","&lt;/u&gt;","")</f>
        <v>&lt;ix:nonFraction name="RevenueFromSalesTaxes" contextRef="CurrentPeriod_GovernmentalActivities" unitRef="USD"&gt;27,733,400&lt;/ix:nonFraction&gt;</v>
      </c>
      <c r="J30" s="533" t="str">
        <f>IF($C30="u","&lt;u&gt;","")&amp;$B30&amp;SUBSTITUTE(SUBSTITUTE(OpeningTag,"XXX",Table11!$A30),"YYY",Table11!J$1&amp;"_"&amp;Table11!J$2&amp;Table10!$B30)&amp;TEXT(Table11!J30,"#,##0")&amp;ClosingTag&amp;IF($C30="u","&lt;/u&gt;","")</f>
        <v>&lt;ix:nonFraction name="RevenueFromSalesTaxes" contextRef="CurrentPeriod_ComponentUnits" unitRef="USD"&gt;0&lt;/ix:nonFraction&gt;</v>
      </c>
    </row>
    <row r="31" spans="2:10" x14ac:dyDescent="0.25">
      <c r="E31" s="524" t="str">
        <f>Table11!E31</f>
        <v>Other taxes</v>
      </c>
      <c r="F31" s="524"/>
      <c r="G31" s="524"/>
      <c r="H31" s="524"/>
      <c r="I31" s="533" t="str">
        <f>IF($C31="u","&lt;u&gt;","")&amp;$B31&amp;SUBSTITUTE(SUBSTITUTE(OpeningTag,"XXX",Table11!$A31),"YYY",Table11!I$1&amp;"_"&amp;Table11!I$2&amp;Table10!$B31)&amp;TEXT(Table11!I31,"#,##0")&amp;ClosingTag&amp;IF($C31="u","&lt;/u&gt;","")</f>
        <v>&lt;ix:nonFraction name="RevenueFromOtherTaxes" contextRef="CurrentPeriod_GovernmentalActivities" unitRef="USD"&gt;1,407,522&lt;/ix:nonFraction&gt;</v>
      </c>
      <c r="J31" s="533" t="str">
        <f>IF($C31="u","&lt;u&gt;","")&amp;$B31&amp;SUBSTITUTE(SUBSTITUTE(OpeningTag,"XXX",Table11!$A31),"YYY",Table11!J$1&amp;"_"&amp;Table11!J$2&amp;Table10!$B31)&amp;TEXT(Table11!J31,"#,##0")&amp;ClosingTag&amp;IF($C31="u","&lt;/u&gt;","")</f>
        <v>&lt;ix:nonFraction name="RevenueFromOtherTaxes" contextRef="CurrentPeriod_ComponentUnits" unitRef="USD"&gt;0&lt;/ix:nonFraction&gt;</v>
      </c>
    </row>
    <row r="32" spans="2:10" x14ac:dyDescent="0.25">
      <c r="C32" s="540"/>
      <c r="E32" s="524" t="str">
        <f>Table11!E32</f>
        <v>Investment earnings</v>
      </c>
      <c r="F32" s="524"/>
      <c r="G32" s="524"/>
      <c r="H32" s="524"/>
      <c r="I32" s="533" t="str">
        <f>IF($C32="u","&lt;u&gt;","")&amp;$B32&amp;SUBSTITUTE(SUBSTITUTE(OpeningTag,"XXX",Table11!$A32),"YYY",Table11!I$1&amp;"_"&amp;Table11!I$2&amp;Table10!$B32)&amp;TEXT(Table11!I32,"#,##0")&amp;ClosingTag&amp;IF($C32="u","&lt;/u&gt;","")</f>
        <v>&lt;ix:nonFraction name="RevenueFromInvestmentIncome" contextRef="CurrentPeriod_GovernmentalActivities" unitRef="USD"&gt;4,455,070&lt;/ix:nonFraction&gt;</v>
      </c>
      <c r="J32" s="533" t="str">
        <f>IF($C32="u","&lt;u&gt;","")&amp;$B32&amp;SUBSTITUTE(SUBSTITUTE(OpeningTag,"XXX",Table11!$A32),"YYY",Table11!J$1&amp;"_"&amp;Table11!J$2&amp;Table10!$B32)&amp;TEXT(Table11!J32,"#,##0")&amp;ClosingTag&amp;IF($C32="u","&lt;/u&gt;","")</f>
        <v>&lt;ix:nonFraction name="RevenueFromInvestmentIncome" contextRef="CurrentPeriod_ComponentUnits" unitRef="USD"&gt;324,433&lt;/ix:nonFraction&gt;</v>
      </c>
    </row>
    <row r="33" spans="2:10" x14ac:dyDescent="0.25">
      <c r="B33" s="542"/>
      <c r="C33" s="540" t="s">
        <v>2732</v>
      </c>
      <c r="E33" s="524" t="str">
        <f>Table11!E33</f>
        <v>Other general revenues</v>
      </c>
      <c r="F33" s="524"/>
      <c r="G33" s="524"/>
      <c r="H33" s="524"/>
      <c r="I33" s="533" t="str">
        <f>IF($C33="u","&lt;u&gt;","")&amp;$B33&amp;SUBSTITUTE(SUBSTITUTE(OpeningTag,"XXX",Table11!$A33),"YYY",Table11!I$1&amp;"_"&amp;Table11!I$2&amp;Table10!$B33)&amp;TEXT(Table11!I33,"#,##0")&amp;ClosingTag&amp;IF($C33="u","&lt;/u&gt;","")</f>
        <v>&lt;u&gt;&lt;ix:nonFraction name="OtherGeneralRevenues" contextRef="CurrentPeriod_GovernmentalActivities" unitRef="USD"&gt;8,347,878&lt;/ix:nonFraction&gt;&lt;/u&gt;</v>
      </c>
      <c r="J33" s="533" t="str">
        <f>IF($C33="u","&lt;u&gt;","")&amp;$B33&amp;SUBSTITUTE(SUBSTITUTE(OpeningTag,"XXX",Table11!$A33),"YYY",Table11!J$1&amp;"_"&amp;Table11!J$2&amp;Table10!$B33)&amp;TEXT(Table11!J33,"#,##0")&amp;ClosingTag&amp;IF($C33="u","&lt;/u&gt;","")</f>
        <v>&lt;u&gt;&lt;ix:nonFraction name="OtherGeneralRevenues" contextRef="CurrentPeriod_ComponentUnits" unitRef="USD"&gt;577,181&lt;/ix:nonFraction&gt;&lt;/u&gt;</v>
      </c>
    </row>
    <row r="34" spans="2:10" x14ac:dyDescent="0.25">
      <c r="B34" s="542" t="s">
        <v>2731</v>
      </c>
      <c r="C34" s="540" t="s">
        <v>2732</v>
      </c>
      <c r="E34" s="524" t="str">
        <f>Table11!E34</f>
        <v>Total general revenues</v>
      </c>
      <c r="F34" s="524"/>
      <c r="G34" s="524"/>
      <c r="H34" s="524"/>
      <c r="I34" s="533" t="str">
        <f>IF($C34="u","&lt;u&gt;","")&amp;$B34&amp;SUBSTITUTE(SUBSTITUTE(OpeningTag,"XXX",Table11!$A34),"YYY",Table11!I$1&amp;"_"&amp;Table11!I$2&amp;Table10!$B34)&amp;TEXT(Table11!I34,"#,##0")&amp;ClosingTag&amp;IF($C34="u","&lt;/u&gt;","")</f>
        <v>&lt;u&gt;$&lt;ix:nonFraction name="GeneralRevenues" contextRef="CurrentPeriod_GovernmentalActivities" unitRef="USD"&gt;181,609,005&lt;/ix:nonFraction&gt;&lt;/u&gt;</v>
      </c>
      <c r="J34" s="533" t="str">
        <f>IF($C34="u","&lt;u&gt;","")&amp;$B34&amp;SUBSTITUTE(SUBSTITUTE(OpeningTag,"XXX",Table11!$A34),"YYY",Table11!J$1&amp;"_"&amp;Table11!J$2&amp;Table10!$B34)&amp;TEXT(Table11!J34,"#,##0")&amp;ClosingTag&amp;IF($C34="u","&lt;/u&gt;","")</f>
        <v>&lt;u&gt;$&lt;ix:nonFraction name="GeneralRevenues" contextRef="CurrentPeriod_ComponentUnits" unitRef="USD"&gt;40,214,589&lt;/ix:nonFraction&gt;&lt;/u&gt;</v>
      </c>
    </row>
    <row r="35" spans="2:10" x14ac:dyDescent="0.25">
      <c r="B35" s="542" t="s">
        <v>2731</v>
      </c>
      <c r="C35" s="540" t="s">
        <v>2732</v>
      </c>
      <c r="E35" s="524" t="str">
        <f>Table11!E35</f>
        <v>Change in net position</v>
      </c>
      <c r="F35" s="524"/>
      <c r="G35" s="524"/>
      <c r="H35" s="524"/>
      <c r="I35" s="533" t="str">
        <f>IF($C35="u","&lt;u&gt;","")&amp;$B35&amp;SUBSTITUTE(SUBSTITUTE(OpeningTag,"XXX",Table11!$A35),"YYY",Table11!I$1&amp;"_"&amp;Table11!I$2&amp;Table10!$B35)&amp;TEXT(Table11!I35,"#,##0")&amp;ClosingTag&amp;IF($C35="u","&lt;/u&gt;","")</f>
        <v>&lt;u&gt;$&lt;ix:nonFraction name="ChangesInNetPosition" contextRef="CurrentPeriod_GovernmentalActivities" unitRef="USD"&gt;25,845,765&lt;/ix:nonFraction&gt;&lt;/u&gt;</v>
      </c>
      <c r="J35" s="533" t="str">
        <f>IF($C35="u","&lt;u&gt;","")&amp;$B35&amp;SUBSTITUTE(SUBSTITUTE(OpeningTag,"XXX",Table11!$A35),"YYY",Table11!J$1&amp;"_"&amp;Table11!J$2&amp;Table10!$B35)&amp;TEXT(Table11!J35,"#,##0")&amp;ClosingTag&amp;IF($C35="u","&lt;/u&gt;","")</f>
        <v>&lt;u&gt;$&lt;ix:nonFraction name="ChangesInNetPosition" contextRef="CurrentPeriod_ComponentUnits" unitRef="USD"&gt;13,052,569&lt;/ix:nonFraction&gt;&lt;/u&gt;</v>
      </c>
    </row>
    <row r="36" spans="2:10" x14ac:dyDescent="0.25">
      <c r="B36" s="542" t="s">
        <v>2731</v>
      </c>
      <c r="E36" s="524" t="str">
        <f>Table11!E36</f>
        <v>Net position at beginning of year</v>
      </c>
      <c r="F36" s="524"/>
      <c r="G36" s="524"/>
      <c r="H36" s="524"/>
      <c r="I36" s="533" t="str">
        <f>IF($C36="u","&lt;u&gt;","")&amp;$B36&amp;SUBSTITUTE(SUBSTITUTE(OpeningTag,"XXX",Table11!$A36),"YYY",Table11!I$1&amp;"_"&amp;Table11!I$2&amp;Table10!$B36)&amp;TEXT(Table11!I36,"#,##0")&amp;ClosingTag&amp;IF($C36="u","&lt;/u&gt;","")</f>
        <v>$&lt;ix:nonFraction name="NetPositionAtBeginningOfPeriodAfterAdjustments" contextRef="CurrentPeriod_GovernmentalActivities" unitRef="USD"&gt;455,921,630&lt;/ix:nonFraction&gt;</v>
      </c>
      <c r="J36" s="533" t="str">
        <f>IF($C36="u","&lt;u&gt;","")&amp;$B36&amp;SUBSTITUTE(SUBSTITUTE(OpeningTag,"XXX",Table11!$A36),"YYY",Table11!J$1&amp;"_"&amp;Table11!J$2&amp;Table10!$B36)&amp;TEXT(Table11!J36,"#,##0")&amp;ClosingTag&amp;IF($C36="u","&lt;/u&gt;","")</f>
        <v>$&lt;ix:nonFraction name="NetPositionAtBeginningOfPeriodAfterAdjustments" contextRef="CurrentPeriod_ComponentUnits" unitRef="USD"&gt;208,787,020&lt;/ix:nonFraction&gt;</v>
      </c>
    </row>
    <row r="37" spans="2:10" x14ac:dyDescent="0.25">
      <c r="B37" s="542" t="s">
        <v>2731</v>
      </c>
      <c r="C37" s="629" t="s">
        <v>2732</v>
      </c>
      <c r="E37" s="524" t="str">
        <f>Table11!E37</f>
        <v>Net position, end of the year</v>
      </c>
      <c r="F37" s="524"/>
      <c r="G37" s="524"/>
      <c r="H37" s="524"/>
      <c r="I37" s="533" t="str">
        <f>IF($C37="u","&lt;u&gt;","")&amp;$B37&amp;SUBSTITUTE(SUBSTITUTE(OpeningTag,"XXX",Table11!$A37),"YYY",Table11!I$1&amp;"_"&amp;Table11!I$2&amp;Table10!$B37)&amp;TEXT(Table11!I37,"#,##0")&amp;ClosingTag&amp;IF($C37="u","&lt;/u&gt;","")</f>
        <v>&lt;u&gt;$&lt;ix:nonFraction name="NetPosition" contextRef="CurrentPeriod_GovernmentalActivities" unitRef="USD"&gt;481,767,395&lt;/ix:nonFraction&gt;&lt;/u&gt;</v>
      </c>
      <c r="J37" s="533" t="str">
        <f>IF($C37="u","&lt;u&gt;","")&amp;$B37&amp;SUBSTITUTE(SUBSTITUTE(OpeningTag,"XXX",Table11!$A37),"YYY",Table11!J$1&amp;"_"&amp;Table11!J$2&amp;Table10!$B37)&amp;TEXT(Table11!J37,"#,##0")&amp;ClosingTag&amp;IF($C37="u","&lt;/u&gt;","")</f>
        <v>&lt;u&gt;$&lt;ix:nonFraction name="NetPosition" contextRef="CurrentPeriod_ComponentUnits" unitRef="USD"&gt;221,839,589&lt;/ix:nonFraction&gt;&lt;/u&gt;</v>
      </c>
    </row>
    <row r="38" spans="2:10" x14ac:dyDescent="0.25">
      <c r="E38" s="524"/>
      <c r="F38" s="524"/>
      <c r="G38" s="524"/>
      <c r="H38" s="524"/>
      <c r="I38" s="524"/>
      <c r="J38" s="524"/>
    </row>
    <row r="39" spans="2:10" x14ac:dyDescent="0.25">
      <c r="D39" s="524" t="str">
        <f>Table11!D39</f>
        <v>See accompanying Notes to Financial Statements.</v>
      </c>
      <c r="E39" s="524"/>
      <c r="F39" s="524"/>
      <c r="G39" s="524"/>
      <c r="H39" s="524"/>
      <c r="I39" s="524"/>
      <c r="J39" s="524"/>
    </row>
  </sheetData>
  <pageMargins left="0.7" right="0.7" top="0.75" bottom="0.75" header="0.3" footer="0.3"/>
  <pageSetup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55DA7-E18D-49DD-8F94-770EB5325575}">
  <sheetPr codeName="Sheet84"/>
  <dimension ref="A2:I60"/>
  <sheetViews>
    <sheetView workbookViewId="0">
      <selection activeCell="A8" sqref="A8"/>
    </sheetView>
  </sheetViews>
  <sheetFormatPr defaultRowHeight="12.75" x14ac:dyDescent="0.2"/>
  <cols>
    <col min="1" max="1" width="14.33203125" bestFit="1" customWidth="1"/>
    <col min="2" max="2" width="64.33203125" bestFit="1" customWidth="1"/>
    <col min="3" max="3" width="225.5" bestFit="1" customWidth="1"/>
    <col min="4" max="4" width="240.1640625" bestFit="1" customWidth="1"/>
    <col min="5" max="5" width="244.5" bestFit="1" customWidth="1"/>
    <col min="6" max="6" width="233.5" bestFit="1" customWidth="1"/>
    <col min="7" max="8" width="56.1640625" bestFit="1" customWidth="1"/>
    <col min="9" max="9" width="197.6640625" bestFit="1" customWidth="1"/>
    <col min="10" max="10" width="190.5" bestFit="1" customWidth="1"/>
    <col min="11" max="11" width="5.5" bestFit="1" customWidth="1"/>
  </cols>
  <sheetData>
    <row r="2" spans="1:9" x14ac:dyDescent="0.2">
      <c r="G2" s="633"/>
    </row>
    <row r="3" spans="1:9" ht="15" x14ac:dyDescent="0.25">
      <c r="A3" s="540" t="s">
        <v>2613</v>
      </c>
      <c r="B3" s="541"/>
      <c r="C3" s="541"/>
      <c r="D3" s="541"/>
      <c r="E3" s="541"/>
      <c r="F3" s="541"/>
      <c r="G3" s="541"/>
      <c r="H3" s="541"/>
      <c r="I3" s="541"/>
    </row>
    <row r="4" spans="1:9" ht="15" x14ac:dyDescent="0.2">
      <c r="A4" s="541" t="s">
        <v>2588</v>
      </c>
      <c r="B4" s="541"/>
      <c r="C4" s="541"/>
      <c r="D4" s="541"/>
      <c r="E4" s="541"/>
      <c r="F4" s="541"/>
      <c r="G4" s="541"/>
      <c r="H4" s="541"/>
      <c r="I4" s="541"/>
    </row>
    <row r="5" spans="1:9" ht="15" x14ac:dyDescent="0.2">
      <c r="A5" s="541" t="s">
        <v>2585</v>
      </c>
      <c r="B5" s="541" t="str">
        <f>"&lt;td&gt;"&amp;Table11InlineXBRL!D4&amp;"&lt;/td&gt;"</f>
        <v>&lt;td&gt;&lt;b&gt;Will County, Illinois&lt;/b&gt;&lt;/td&gt;</v>
      </c>
      <c r="C5" s="541" t="str">
        <f>"&lt;td align="&amp;CHAR(34)&amp;"right"&amp;CHAR(34)&amp;"&gt;"&amp;Table11InlineXBRL!E4&amp;"&lt;/td&gt;"</f>
        <v>&lt;td align="right"&gt;&lt;/td&gt;</v>
      </c>
      <c r="D5" s="541" t="str">
        <f>"&lt;td align="&amp;CHAR(34)&amp;"right"&amp;CHAR(34)&amp;"&gt;"&amp;Table11InlineXBRL!F4&amp;"&lt;/td&gt;"</f>
        <v>&lt;td align="right"&gt;&lt;/td&gt;</v>
      </c>
      <c r="E5" s="541" t="str">
        <f>"&lt;td align="&amp;CHAR(34)&amp;"right"&amp;CHAR(34)&amp;"&gt;"&amp;Table11InlineXBRL!G4&amp;"&lt;/td&gt;"</f>
        <v>&lt;td align="right"&gt;&lt;/td&gt;</v>
      </c>
      <c r="F5" s="541" t="str">
        <f>"&lt;td align="&amp;CHAR(34)&amp;"right"&amp;CHAR(34)&amp;"&gt;"&amp;Table11InlineXBRL!H4&amp;"&lt;/td&gt;"</f>
        <v>&lt;td align="right"&gt;&lt;/td&gt;</v>
      </c>
      <c r="G5" s="541" t="str">
        <f>"&lt;td align="&amp;CHAR(34)&amp;"right"&amp;CHAR(34)&amp;"&gt;"&amp;Table11InlineXBRL!I4&amp;"&lt;/td&gt;"</f>
        <v>&lt;td align="right"&gt;&lt;/td&gt;</v>
      </c>
      <c r="H5" s="541" t="str">
        <f>"&lt;td align="&amp;CHAR(34)&amp;"right"&amp;CHAR(34)&amp;"&gt;"&amp;Table11InlineXBRL!J4&amp;"&lt;/td&gt;"</f>
        <v>&lt;td align="right"&gt;&lt;b&gt;STATEMENT 2&lt;/b&gt;&lt;/td&gt;</v>
      </c>
      <c r="I5" s="541" t="s">
        <v>2586</v>
      </c>
    </row>
    <row r="6" spans="1:9" ht="15" x14ac:dyDescent="0.2">
      <c r="A6" s="541" t="s">
        <v>2585</v>
      </c>
      <c r="B6" s="541" t="str">
        <f>"&lt;td&gt;"&amp;Table11InlineXBRL!D5&amp;"&lt;/td&gt;"</f>
        <v>&lt;td&gt;&lt;b&gt;Statement of Activities&lt;/b&gt;&lt;/td&gt;</v>
      </c>
      <c r="C6" s="541" t="str">
        <f>"&lt;td align="&amp;CHAR(34)&amp;"right"&amp;CHAR(34)&amp;"&gt;"&amp;Table11InlineXBRL!E5&amp;"&lt;/td&gt;"</f>
        <v>&lt;td align="right"&gt;&lt;/td&gt;</v>
      </c>
      <c r="D6" s="541" t="str">
        <f>"&lt;td align="&amp;CHAR(34)&amp;"right"&amp;CHAR(34)&amp;"&gt;"&amp;Table11InlineXBRL!F5&amp;"&lt;/td&gt;"</f>
        <v>&lt;td align="right"&gt;&lt;/td&gt;</v>
      </c>
      <c r="E6" s="541" t="str">
        <f>"&lt;td align="&amp;CHAR(34)&amp;"right"&amp;CHAR(34)&amp;"&gt;"&amp;Table11InlineXBRL!G5&amp;"&lt;/td&gt;"</f>
        <v>&lt;td align="right"&gt;&lt;/td&gt;</v>
      </c>
      <c r="F6" s="541" t="str">
        <f>"&lt;td align="&amp;CHAR(34)&amp;"right"&amp;CHAR(34)&amp;"&gt;"&amp;Table11InlineXBRL!H5&amp;"&lt;/td&gt;"</f>
        <v>&lt;td align="right"&gt;&lt;/td&gt;</v>
      </c>
      <c r="G6" s="541" t="str">
        <f>"&lt;td align="&amp;CHAR(34)&amp;"right"&amp;CHAR(34)&amp;"&gt;"&amp;Table11InlineXBRL!I5&amp;"&lt;/td&gt;"</f>
        <v>&lt;td align="right"&gt;&lt;/td&gt;</v>
      </c>
      <c r="H6" s="541" t="str">
        <f>"&lt;td align="&amp;CHAR(34)&amp;"right"&amp;CHAR(34)&amp;"&gt;"&amp;Table11InlineXBRL!J5&amp;"&lt;/td&gt;"</f>
        <v>&lt;td align="right"&gt;&lt;/td&gt;</v>
      </c>
      <c r="I6" s="541" t="s">
        <v>2586</v>
      </c>
    </row>
    <row r="7" spans="1:9" ht="15" x14ac:dyDescent="0.2">
      <c r="A7" s="541" t="s">
        <v>2585</v>
      </c>
      <c r="B7" s="541" t="str">
        <f>"&lt;td&gt;"&amp;Table11InlineXBRL!D6&amp;"&lt;/td&gt;"</f>
        <v>&lt;td&gt;&lt;b&gt;Year Ended November 30, 2018&lt;/b&gt;&lt;/td&gt;</v>
      </c>
      <c r="C7" s="541" t="str">
        <f>"&lt;td align="&amp;CHAR(34)&amp;"right"&amp;CHAR(34)&amp;"&gt;"&amp;Table11InlineXBRL!E6&amp;"&lt;/td&gt;"</f>
        <v>&lt;td align="right"&gt;&lt;/td&gt;</v>
      </c>
      <c r="D7" s="541" t="str">
        <f>"&lt;td align="&amp;CHAR(34)&amp;"right"&amp;CHAR(34)&amp;"&gt;"&amp;Table11InlineXBRL!F6&amp;"&lt;/td&gt;"</f>
        <v>&lt;td align="right"&gt;&lt;/td&gt;</v>
      </c>
      <c r="E7" s="541" t="str">
        <f>"&lt;td align="&amp;CHAR(34)&amp;"right"&amp;CHAR(34)&amp;"&gt;"&amp;Table11InlineXBRL!G6&amp;"&lt;/td&gt;"</f>
        <v>&lt;td align="right"&gt;&lt;/td&gt;</v>
      </c>
      <c r="F7" s="541" t="str">
        <f>"&lt;td align="&amp;CHAR(34)&amp;"right"&amp;CHAR(34)&amp;"&gt;"&amp;Table11InlineXBRL!H6&amp;"&lt;/td&gt;"</f>
        <v>&lt;td align="right"&gt;&lt;/td&gt;</v>
      </c>
      <c r="G7" s="541" t="str">
        <f>"&lt;td align="&amp;CHAR(34)&amp;"right"&amp;CHAR(34)&amp;"&gt;"&amp;Table11InlineXBRL!I6&amp;"&lt;/td&gt;"</f>
        <v>&lt;td align="right"&gt;&lt;/td&gt;</v>
      </c>
      <c r="H7" s="541" t="str">
        <f>"&lt;td align="&amp;CHAR(34)&amp;"right"&amp;CHAR(34)&amp;"&gt;"&amp;Table11InlineXBRL!J6&amp;"&lt;/td&gt;"</f>
        <v>&lt;td align="right"&gt;&lt;/td&gt;</v>
      </c>
      <c r="I7" s="541" t="s">
        <v>2586</v>
      </c>
    </row>
    <row r="8" spans="1:9" ht="15" x14ac:dyDescent="0.2">
      <c r="A8" s="541" t="s">
        <v>2585</v>
      </c>
      <c r="B8" s="541" t="str">
        <f>"&lt;td&gt;"&amp;Table11InlineXBRL!D7&amp;"&lt;/td&gt;"</f>
        <v>&lt;td&gt;&lt;/td&gt;</v>
      </c>
      <c r="C8" s="541" t="str">
        <f>"&lt;td align="&amp;CHAR(34)&amp;"right"&amp;CHAR(34)&amp;"&gt;"&amp;Table11InlineXBRL!E7&amp;"&lt;/td&gt;"</f>
        <v>&lt;td align="right"&gt;&lt;/td&gt;</v>
      </c>
      <c r="D8" s="541" t="str">
        <f>"&lt;td align="&amp;CHAR(34)&amp;"right"&amp;CHAR(34)&amp;"&gt;"&amp;Table11InlineXBRL!F7&amp;"&lt;/td&gt;"</f>
        <v>&lt;td align="right"&gt;&lt;/td&gt;</v>
      </c>
      <c r="E8" s="541" t="str">
        <f>"&lt;td align="&amp;CHAR(34)&amp;"right"&amp;CHAR(34)&amp;"&gt;"&amp;Table11InlineXBRL!G7&amp;"&lt;/td&gt;"</f>
        <v>&lt;td align="right"&gt;&lt;/td&gt;</v>
      </c>
      <c r="F8" s="541" t="str">
        <f>"&lt;td align="&amp;CHAR(34)&amp;"right"&amp;CHAR(34)&amp;"&gt;"&amp;Table11InlineXBRL!H7&amp;"&lt;/td&gt;"</f>
        <v>&lt;td align="right"&gt;&lt;/td&gt;</v>
      </c>
      <c r="G8" s="541" t="str">
        <f>"&lt;td align="&amp;CHAR(34)&amp;"right"&amp;CHAR(34)&amp;"&gt;"&amp;Table11InlineXBRL!I7&amp;"&lt;/td&gt;"</f>
        <v>&lt;td align="right"&gt;Net (Expense) Revenue and&lt;/td&gt;</v>
      </c>
      <c r="H8" s="541" t="str">
        <f>"&lt;td align="&amp;CHAR(34)&amp;"right"&amp;CHAR(34)&amp;"&gt;"&amp;Table11InlineXBRL!J7&amp;"&lt;/td&gt;"</f>
        <v>&lt;td align="right"&gt;&lt;/td&gt;</v>
      </c>
      <c r="I8" s="541" t="s">
        <v>2586</v>
      </c>
    </row>
    <row r="9" spans="1:9" ht="15" x14ac:dyDescent="0.2">
      <c r="A9" s="541" t="s">
        <v>2585</v>
      </c>
      <c r="B9" s="541" t="str">
        <f>"&lt;td&gt;"&amp;Table11InlineXBRL!D8&amp;"&lt;/td&gt;"</f>
        <v>&lt;td&gt;&lt;/td&gt;</v>
      </c>
      <c r="C9" s="541" t="str">
        <f>"&lt;td align="&amp;CHAR(34)&amp;"right"&amp;CHAR(34)&amp;"&gt;"&amp;Table11InlineXBRL!E8&amp;"&lt;/td&gt;"</f>
        <v>&lt;td align="right"&gt;&lt;/td&gt;</v>
      </c>
      <c r="D9" s="541" t="str">
        <f>"&lt;td align="&amp;CHAR(34)&amp;"right"&amp;CHAR(34)&amp;"&gt;"&amp;Table11InlineXBRL!F8&amp;"&lt;/td&gt;"</f>
        <v>&lt;td align="right"&gt;&lt;/td&gt;</v>
      </c>
      <c r="E9" s="541" t="str">
        <f>"&lt;td align="&amp;CHAR(34)&amp;"right"&amp;CHAR(34)&amp;"&gt;"&amp;Table11InlineXBRL!G8&amp;"&lt;/td&gt;"</f>
        <v>&lt;td align="right"&gt;&lt;/td&gt;</v>
      </c>
      <c r="F9" s="541" t="str">
        <f>"&lt;td align="&amp;CHAR(34)&amp;"right"&amp;CHAR(34)&amp;"&gt;"&amp;Table11InlineXBRL!H8&amp;"&lt;/td&gt;"</f>
        <v>&lt;td align="right"&gt;&lt;/td&gt;</v>
      </c>
      <c r="G9" s="541" t="str">
        <f>"&lt;td align="&amp;CHAR(34)&amp;"right"&amp;CHAR(34)&amp;"&gt;"&amp;Table11InlineXBRL!I8&amp;"&lt;/td&gt;"</f>
        <v>&lt;td align="right"&gt;Changes in Net Position&lt;/td&gt;</v>
      </c>
      <c r="H9" s="541" t="str">
        <f>"&lt;td align="&amp;CHAR(34)&amp;"right"&amp;CHAR(34)&amp;"&gt;"&amp;Table11InlineXBRL!J8&amp;"&lt;/td&gt;"</f>
        <v>&lt;td align="right"&gt;&lt;/td&gt;</v>
      </c>
      <c r="I9" s="541" t="s">
        <v>2586</v>
      </c>
    </row>
    <row r="10" spans="1:9" ht="15" x14ac:dyDescent="0.2">
      <c r="A10" s="541" t="s">
        <v>2585</v>
      </c>
      <c r="B10" s="541" t="str">
        <f>"&lt;td&gt;"&amp;Table11InlineXBRL!D9&amp;"&lt;/td&gt;"</f>
        <v>&lt;td&gt;&lt;/td&gt;</v>
      </c>
      <c r="C10" s="541" t="str">
        <f>"&lt;td align="&amp;CHAR(34)&amp;"right"&amp;CHAR(34)&amp;"&gt;"&amp;Table11InlineXBRL!E9&amp;"&lt;/td&gt;"</f>
        <v>&lt;td align="right"&gt;&lt;/td&gt;</v>
      </c>
      <c r="D10" s="541" t="str">
        <f>"&lt;td align="&amp;CHAR(34)&amp;"right"&amp;CHAR(34)&amp;"&gt;"&amp;Table11InlineXBRL!F9&amp;"&lt;/td&gt;"</f>
        <v>&lt;td align="right"&gt;&lt;/td&gt;</v>
      </c>
      <c r="E10" s="541" t="str">
        <f>"&lt;td align="&amp;CHAR(34)&amp;"right"&amp;CHAR(34)&amp;"&gt;"&amp;Table11InlineXBRL!G9&amp;"&lt;/td&gt;"</f>
        <v>&lt;td align="right"&gt;&lt;/td&gt;</v>
      </c>
      <c r="F10" s="541" t="str">
        <f>"&lt;td align="&amp;CHAR(34)&amp;"right"&amp;CHAR(34)&amp;"&gt;"&amp;Table11InlineXBRL!H9&amp;"&lt;/td&gt;"</f>
        <v>&lt;td align="right"&gt;&lt;/td&gt;</v>
      </c>
      <c r="G10" s="541" t="str">
        <f>"&lt;td align="&amp;CHAR(34)&amp;"right"&amp;CHAR(34)&amp;"&gt;"&amp;Table11InlineXBRL!I9&amp;"&lt;/td&gt;"</f>
        <v>&lt;td align="right"&gt;&lt;/td&gt;</v>
      </c>
      <c r="H10" s="541" t="str">
        <f>"&lt;td align="&amp;CHAR(34)&amp;"right"&amp;CHAR(34)&amp;"&gt;"&amp;Table11InlineXBRL!J9&amp;"&lt;/td&gt;"</f>
        <v>&lt;td align="right"&gt;&lt;/td&gt;</v>
      </c>
      <c r="I10" s="541" t="s">
        <v>2586</v>
      </c>
    </row>
    <row r="11" spans="1:9" ht="15" x14ac:dyDescent="0.2">
      <c r="A11" s="541" t="s">
        <v>2585</v>
      </c>
      <c r="B11" s="541" t="str">
        <f>"&lt;td&gt;"&amp;Table11InlineXBRL!D10&amp;"&lt;/td&gt;"</f>
        <v>&lt;td&gt;&lt;/td&gt;</v>
      </c>
      <c r="C11" s="541" t="str">
        <f>"&lt;td align="&amp;CHAR(34)&amp;"right"&amp;CHAR(34)&amp;"&gt;"&amp;Table11InlineXBRL!E10&amp;"&lt;/td&gt;"</f>
        <v>&lt;td align="right"&gt;&lt;/td&gt;</v>
      </c>
      <c r="D11" s="541" t="str">
        <f>"&lt;td align="&amp;CHAR(34)&amp;"right"&amp;CHAR(34)&amp;"&gt;"&amp;Table11InlineXBRL!F10&amp;"&lt;/td&gt;"</f>
        <v>&lt;td align="right"&gt;Program Revenues&lt;/td&gt;</v>
      </c>
      <c r="E11" s="541" t="str">
        <f>"&lt;td align="&amp;CHAR(34)&amp;"right"&amp;CHAR(34)&amp;"&gt;"&amp;Table11InlineXBRL!G10&amp;"&lt;/td&gt;"</f>
        <v>&lt;td align="right"&gt;&lt;/td&gt;</v>
      </c>
      <c r="F11" s="541" t="str">
        <f>"&lt;td align="&amp;CHAR(34)&amp;"right"&amp;CHAR(34)&amp;"&gt;"&amp;Table11InlineXBRL!H10&amp;"&lt;/td&gt;"</f>
        <v>&lt;td align="right"&gt;&lt;/td&gt;</v>
      </c>
      <c r="G11" s="541" t="str">
        <f>"&lt;td align="&amp;CHAR(34)&amp;"right"&amp;CHAR(34)&amp;"&gt;"&amp;Table11InlineXBRL!I10&amp;"&lt;/td&gt;"</f>
        <v>&lt;td align="right"&gt;Primary&lt;/td&gt;</v>
      </c>
      <c r="H11" s="541" t="str">
        <f>"&lt;td align="&amp;CHAR(34)&amp;"right"&amp;CHAR(34)&amp;"&gt;"&amp;Table11InlineXBRL!J10&amp;"&lt;/td&gt;"</f>
        <v>&lt;td align="right"&gt;&lt;/td&gt;</v>
      </c>
      <c r="I11" s="541" t="s">
        <v>2586</v>
      </c>
    </row>
    <row r="12" spans="1:9" ht="15" x14ac:dyDescent="0.2">
      <c r="A12" s="541" t="s">
        <v>2725</v>
      </c>
      <c r="B12" s="541" t="str">
        <f>"&lt;td&gt;"&amp;Table11InlineXBRL!D11&amp;"&lt;/td&gt;"</f>
        <v>&lt;td&gt;&lt;/td&gt;</v>
      </c>
      <c r="C12" s="541" t="str">
        <f>"&lt;td align="&amp;CHAR(34)&amp;"right"&amp;CHAR(34)&amp;"&gt;"&amp;Table11InlineXBRL!E11&amp;"&lt;/td&gt;"</f>
        <v>&lt;td align="right"&gt;&lt;/td&gt;</v>
      </c>
      <c r="D12" s="541" t="str">
        <f>"&lt;td align="&amp;CHAR(34)&amp;"right"&amp;CHAR(34)&amp;"&gt;"&amp;Table11InlineXBRL!F11&amp;"&lt;/td&gt;"</f>
        <v>&lt;td align="right"&gt;&lt;/td&gt;</v>
      </c>
      <c r="E12" s="541" t="str">
        <f>"&lt;td align="&amp;CHAR(34)&amp;"right"&amp;CHAR(34)&amp;"&gt;"&amp;Table11InlineXBRL!G11&amp;"&lt;/td&gt;"</f>
        <v>&lt;td align="right"&gt;&lt;/td&gt;</v>
      </c>
      <c r="F12" s="541" t="str">
        <f>"&lt;td align="&amp;CHAR(34)&amp;"right"&amp;CHAR(34)&amp;"&gt;"&amp;Table11InlineXBRL!H11&amp;"&lt;/td&gt;"</f>
        <v>&lt;td align="right"&gt;&lt;/td&gt;</v>
      </c>
      <c r="G12" s="541" t="str">
        <f>"&lt;td align="&amp;CHAR(34)&amp;"right"&amp;CHAR(34)&amp;"&gt;"&amp;Table11InlineXBRL!I11&amp;"&lt;/td&gt;"</f>
        <v>&lt;td align="right"&gt;Government&lt;/td&gt;</v>
      </c>
      <c r="H12" s="541" t="str">
        <f>"&lt;td align="&amp;CHAR(34)&amp;"right"&amp;CHAR(34)&amp;"&gt;"&amp;Table11InlineXBRL!J11&amp;"&lt;/td&gt;"</f>
        <v>&lt;td align="right"&gt;&lt;/td&gt;</v>
      </c>
      <c r="I12" s="541" t="s">
        <v>2586</v>
      </c>
    </row>
    <row r="13" spans="1:9" ht="15" x14ac:dyDescent="0.2">
      <c r="A13" s="541" t="s">
        <v>2585</v>
      </c>
      <c r="B13" s="541" t="str">
        <f>"&lt;td&gt;"&amp;Table11InlineXBRL!D12&amp;"&lt;/td&gt;"</f>
        <v>&lt;td&gt;&lt;/td&gt;</v>
      </c>
      <c r="C13" s="541" t="str">
        <f>"&lt;td align="&amp;CHAR(34)&amp;"right"&amp;CHAR(34)&amp;"&gt;"&amp;Table11InlineXBRL!E12&amp;"&lt;/td&gt;"</f>
        <v>&lt;td align="right"&gt;&lt;/td&gt;</v>
      </c>
      <c r="D13" s="541" t="str">
        <f>"&lt;td align="&amp;CHAR(34)&amp;"right"&amp;CHAR(34)&amp;"&gt;"&amp;Table11InlineXBRL!F12&amp;"&lt;/td&gt;"</f>
        <v>&lt;td align="right"&gt;Charges for&lt;/td&gt;</v>
      </c>
      <c r="E13" s="541" t="str">
        <f>"&lt;td align="&amp;CHAR(34)&amp;"right"&amp;CHAR(34)&amp;"&gt;"&amp;Table11InlineXBRL!G12&amp;"&lt;/td&gt;"</f>
        <v>&lt;td align="right"&gt;Operating Grants&lt;/td&gt;</v>
      </c>
      <c r="F13" s="541" t="str">
        <f>"&lt;td align="&amp;CHAR(34)&amp;"right"&amp;CHAR(34)&amp;"&gt;"&amp;Table11InlineXBRL!H12&amp;"&lt;/td&gt;"</f>
        <v>&lt;td align="right"&gt;Capital Grants and&lt;/td&gt;</v>
      </c>
      <c r="G13" s="541" t="str">
        <f>"&lt;td align="&amp;CHAR(34)&amp;"right"&amp;CHAR(34)&amp;"&gt;"&amp;Table11InlineXBRL!I12&amp;"&lt;/td&gt;"</f>
        <v>&lt;td align="right"&gt;Governmental&lt;/td&gt;</v>
      </c>
      <c r="H13" s="541" t="str">
        <f>"&lt;td align="&amp;CHAR(34)&amp;"right"&amp;CHAR(34)&amp;"&gt;"&amp;Table11InlineXBRL!J12&amp;"&lt;/td&gt;"</f>
        <v>&lt;td align="right"&gt;Component&lt;/td&gt;</v>
      </c>
      <c r="I13" s="541" t="s">
        <v>2586</v>
      </c>
    </row>
    <row r="14" spans="1:9" ht="15" x14ac:dyDescent="0.2">
      <c r="A14" s="541" t="s">
        <v>2585</v>
      </c>
      <c r="B14" s="541" t="str">
        <f>"&lt;td&gt;"&amp;Table11InlineXBRL!D13&amp;"&lt;/td&gt;"</f>
        <v>&lt;td&gt;Functions/programs&lt;/td&gt;</v>
      </c>
      <c r="C14" s="541" t="str">
        <f>"&lt;td align="&amp;CHAR(34)&amp;"right"&amp;CHAR(34)&amp;"&gt;"&amp;Table11InlineXBRL!E13&amp;"&lt;/td&gt;"</f>
        <v>&lt;td align="right"&gt;Expenses&lt;/td&gt;</v>
      </c>
      <c r="D14" s="541" t="str">
        <f>"&lt;td align="&amp;CHAR(34)&amp;"right"&amp;CHAR(34)&amp;"&gt;"&amp;Table11InlineXBRL!F13&amp;"&lt;/td&gt;"</f>
        <v>&lt;td align="right"&gt;Services&lt;/td&gt;</v>
      </c>
      <c r="E14" s="541" t="str">
        <f>"&lt;td align="&amp;CHAR(34)&amp;"right"&amp;CHAR(34)&amp;"&gt;"&amp;Table11InlineXBRL!G13&amp;"&lt;/td&gt;"</f>
        <v>&lt;td align="right"&gt;and Contributions&lt;/td&gt;</v>
      </c>
      <c r="F14" s="541" t="str">
        <f>"&lt;td align="&amp;CHAR(34)&amp;"right"&amp;CHAR(34)&amp;"&gt;"&amp;Table11InlineXBRL!H13&amp;"&lt;/td&gt;"</f>
        <v>&lt;td align="right"&gt;Contributions&lt;/td&gt;</v>
      </c>
      <c r="G14" s="541" t="str">
        <f>"&lt;td align="&amp;CHAR(34)&amp;"right"&amp;CHAR(34)&amp;"&gt;"&amp;Table11InlineXBRL!I13&amp;"&lt;/td&gt;"</f>
        <v>&lt;td align="right"&gt;Activities&lt;/td&gt;</v>
      </c>
      <c r="H14" s="541" t="str">
        <f>"&lt;td align="&amp;CHAR(34)&amp;"right"&amp;CHAR(34)&amp;"&gt;"&amp;Table11InlineXBRL!J13&amp;"&lt;/td&gt;"</f>
        <v>&lt;td align="right"&gt;Units&lt;/td&gt;</v>
      </c>
      <c r="I14" s="541" t="s">
        <v>2586</v>
      </c>
    </row>
    <row r="15" spans="1:9" ht="15" x14ac:dyDescent="0.2">
      <c r="A15" s="541" t="s">
        <v>2585</v>
      </c>
      <c r="B15" s="541" t="str">
        <f>"&lt;td&gt;"&amp;Table11InlineXBRL!D14&amp;"&lt;/td&gt;"</f>
        <v>&lt;td&gt;Primary government&lt;/td&gt;</v>
      </c>
      <c r="C15" s="541" t="str">
        <f>"&lt;td align="&amp;CHAR(34)&amp;"right"&amp;CHAR(34)&amp;"&gt;"&amp;Table11InlineXBRL!E14&amp;"&lt;/td&gt;"</f>
        <v>&lt;td align="right"&gt;&lt;/td&gt;</v>
      </c>
      <c r="D15" s="541" t="str">
        <f>"&lt;td align="&amp;CHAR(34)&amp;"right"&amp;CHAR(34)&amp;"&gt;"&amp;Table11InlineXBRL!F14&amp;"&lt;/td&gt;"</f>
        <v>&lt;td align="right"&gt;&lt;/td&gt;</v>
      </c>
      <c r="E15" s="541" t="str">
        <f>"&lt;td align="&amp;CHAR(34)&amp;"right"&amp;CHAR(34)&amp;"&gt;"&amp;Table11InlineXBRL!G14&amp;"&lt;/td&gt;"</f>
        <v>&lt;td align="right"&gt;&lt;/td&gt;</v>
      </c>
      <c r="F15" s="541" t="str">
        <f>"&lt;td align="&amp;CHAR(34)&amp;"right"&amp;CHAR(34)&amp;"&gt;"&amp;Table11InlineXBRL!H14&amp;"&lt;/td&gt;"</f>
        <v>&lt;td align="right"&gt;&lt;/td&gt;</v>
      </c>
      <c r="G15" s="541" t="str">
        <f>"&lt;td align="&amp;CHAR(34)&amp;"right"&amp;CHAR(34)&amp;"&gt;"&amp;Table11InlineXBRL!I14&amp;"&lt;/td&gt;"</f>
        <v>&lt;td align="right"&gt;&lt;/td&gt;</v>
      </c>
      <c r="H15" s="541" t="str">
        <f>"&lt;td align="&amp;CHAR(34)&amp;"right"&amp;CHAR(34)&amp;"&gt;"&amp;Table11InlineXBRL!J14&amp;"&lt;/td&gt;"</f>
        <v>&lt;td align="right"&gt;&lt;/td&gt;</v>
      </c>
      <c r="I15" s="541" t="s">
        <v>2586</v>
      </c>
    </row>
    <row r="16" spans="1:9" ht="15" x14ac:dyDescent="0.2">
      <c r="A16" s="541" t="s">
        <v>2585</v>
      </c>
      <c r="B16" s="541" t="str">
        <f>"&lt;td&gt;"&amp;Table11InlineXBRL!D15&amp;"&lt;/td&gt;"</f>
        <v>&lt;td&gt;Governmental activities:&lt;/td&gt;</v>
      </c>
      <c r="C16" s="541" t="str">
        <f>"&lt;td align="&amp;CHAR(34)&amp;"right"&amp;CHAR(34)&amp;"&gt;"&amp;Table11InlineXBRL!E15&amp;"&lt;/td&gt;"</f>
        <v>&lt;td align="right"&gt;&lt;/td&gt;</v>
      </c>
      <c r="D16" s="541" t="str">
        <f>"&lt;td align="&amp;CHAR(34)&amp;"right"&amp;CHAR(34)&amp;"&gt;"&amp;Table11InlineXBRL!F15&amp;"&lt;/td&gt;"</f>
        <v>&lt;td align="right"&gt;&lt;/td&gt;</v>
      </c>
      <c r="E16" s="541" t="str">
        <f>"&lt;td align="&amp;CHAR(34)&amp;"right"&amp;CHAR(34)&amp;"&gt;"&amp;Table11InlineXBRL!G15&amp;"&lt;/td&gt;"</f>
        <v>&lt;td align="right"&gt;&lt;/td&gt;</v>
      </c>
      <c r="F16" s="541" t="str">
        <f>"&lt;td align="&amp;CHAR(34)&amp;"right"&amp;CHAR(34)&amp;"&gt;"&amp;Table11InlineXBRL!H15&amp;"&lt;/td&gt;"</f>
        <v>&lt;td align="right"&gt;&lt;/td&gt;</v>
      </c>
      <c r="G16" s="541" t="str">
        <f>"&lt;td align="&amp;CHAR(34)&amp;"right"&amp;CHAR(34)&amp;"&gt;"&amp;Table11InlineXBRL!I15&amp;"&lt;/td&gt;"</f>
        <v>&lt;td align="right"&gt;&lt;/td&gt;</v>
      </c>
      <c r="H16" s="541" t="str">
        <f>"&lt;td align="&amp;CHAR(34)&amp;"right"&amp;CHAR(34)&amp;"&gt;"&amp;Table11InlineXBRL!J15&amp;"&lt;/td&gt;"</f>
        <v>&lt;td align="right"&gt;&lt;/td&gt;</v>
      </c>
      <c r="I16" s="541" t="s">
        <v>2586</v>
      </c>
    </row>
    <row r="17" spans="1:9" ht="15" x14ac:dyDescent="0.2">
      <c r="A17" s="541" t="s">
        <v>2585</v>
      </c>
      <c r="B17" s="541" t="str">
        <f>"&lt;td&gt;"&amp;Table11InlineXBRL!D16&amp;"&lt;/td&gt;"</f>
        <v>&lt;td&gt;General and administrative&lt;/td&gt;</v>
      </c>
      <c r="C17" s="541" t="str">
        <f>"&lt;td align="&amp;CHAR(34)&amp;"right"&amp;CHAR(34)&amp;"&gt;"&amp;Table11InlineXBRL!E16&amp;"&lt;/td&gt;"</f>
        <v>&lt;td align="right"&gt;$&lt;ix:nonFraction name="ExpensesForGeneralGovernmentServicesOthers" contextRef="CurrentPeriod_GovernmentalActivities" unitRef="USD"&gt;55,805,815&lt;/ix:nonFraction&gt;&lt;/td&gt;</v>
      </c>
      <c r="D17" s="541" t="str">
        <f>"&lt;td align="&amp;CHAR(34)&amp;"right"&amp;CHAR(34)&amp;"&gt;"&amp;Table11InlineXBRL!F16&amp;"&lt;/td&gt;"</f>
        <v>&lt;td align="right"&gt;$&lt;ix:nonFraction name="RevenueFromGeneralGovernmentServicesAdministration" contextRef="CurrentPeriod_ProgramRevenuesFromChargesForServicesAndSales" unitRef="USD"&gt;10,916,994&lt;/ix:nonFraction&gt;&lt;/td&gt;</v>
      </c>
      <c r="E17" s="541" t="str">
        <f>"&lt;td align="&amp;CHAR(34)&amp;"right"&amp;CHAR(34)&amp;"&gt;"&amp;Table11InlineXBRL!G16&amp;"&lt;/td&gt;"</f>
        <v>&lt;td align="right"&gt;$&lt;ix:nonFraction name="RevenueFromGeneralGovernmentServicesAdministration" contextRef="CurrentPeriod_ProgramRevenuesFromOperatingGrantsAndContributions" unitRef="USD"&gt;893,943&lt;/ix:nonFraction&gt;&lt;/td&gt;</v>
      </c>
      <c r="F17" s="541" t="str">
        <f>"&lt;td align="&amp;CHAR(34)&amp;"right"&amp;CHAR(34)&amp;"&gt;"&amp;Table11InlineXBRL!H16&amp;"&lt;/td&gt;"</f>
        <v>&lt;td align="right"&gt;$&lt;ix:nonFraction name="RevenueFromGeneralGovernmentServicesAdministration" contextRef="CurrentPeriod_ProgramRevenuesFromCapitalGrantsAndContributions" unitRef="USD"&gt;0&lt;/ix:nonFraction&gt;&lt;/td&gt;</v>
      </c>
      <c r="G17" s="541" t="str">
        <f>"&lt;td align="&amp;CHAR(34)&amp;"right"&amp;CHAR(34)&amp;"&gt;"&amp;TEXT(Table11InlineXBRL!I16,"$#,##0_);($#,##0)")&amp;"&lt;/td&gt;"</f>
        <v>&lt;td align="right"&gt;($43,994,878)&lt;/td&gt;</v>
      </c>
      <c r="H17" s="541" t="str">
        <f>"&lt;td align="&amp;CHAR(34)&amp;"right"&amp;CHAR(34)&amp;"&gt;"&amp;Table11InlineXBRL!J16&amp;"&lt;/td&gt;"</f>
        <v>&lt;td align="right"&gt;&lt;/td&gt;</v>
      </c>
      <c r="I17" s="541" t="s">
        <v>2586</v>
      </c>
    </row>
    <row r="18" spans="1:9" ht="15" x14ac:dyDescent="0.2">
      <c r="A18" s="541" t="s">
        <v>2585</v>
      </c>
      <c r="B18" s="541" t="str">
        <f>"&lt;td&gt;"&amp;Table11InlineXBRL!D17&amp;"&lt;/td&gt;"</f>
        <v>&lt;td&gt;Public safety&lt;/td&gt;</v>
      </c>
      <c r="C18" s="541" t="str">
        <f>"&lt;td align="&amp;CHAR(34)&amp;"right"&amp;CHAR(34)&amp;"&gt;"&amp;Table11InlineXBRL!E17&amp;"&lt;/td&gt;"</f>
        <v>&lt;td align="right"&gt;&lt;ix:nonFraction name="ExpensesForPublicSafetyServices" contextRef="CurrentPeriod_GovernmentalActivities" unitRef="USD"&gt;111,013,433&lt;/ix:nonFraction&gt;&lt;/td&gt;</v>
      </c>
      <c r="D18" s="541" t="str">
        <f>"&lt;td align="&amp;CHAR(34)&amp;"right"&amp;CHAR(34)&amp;"&gt;"&amp;Table11InlineXBRL!F17&amp;"&lt;/td&gt;"</f>
        <v>&lt;td align="right"&gt;&lt;ix:nonFraction name="RevenueFromPublicSafetyServices" contextRef="CurrentPeriod_ProgramRevenuesFromChargesForServicesAndSales" unitRef="USD"&gt;19,591,569&lt;/ix:nonFraction&gt;&lt;/td&gt;</v>
      </c>
      <c r="E18" s="541" t="str">
        <f>"&lt;td align="&amp;CHAR(34)&amp;"right"&amp;CHAR(34)&amp;"&gt;"&amp;Table11InlineXBRL!G17&amp;"&lt;/td&gt;"</f>
        <v>&lt;td align="right"&gt;&lt;ix:nonFraction name="RevenueFromPublicSafetyServices" contextRef="CurrentPeriod_ProgramRevenuesFromOperatingGrantsAndContributions" unitRef="USD"&gt;7,479,301&lt;/ix:nonFraction&gt;&lt;/td&gt;</v>
      </c>
      <c r="F18" s="541" t="str">
        <f>"&lt;td align="&amp;CHAR(34)&amp;"right"&amp;CHAR(34)&amp;"&gt;"&amp;Table11InlineXBRL!H17&amp;"&lt;/td&gt;"</f>
        <v>&lt;td align="right"&gt;&lt;ix:nonFraction name="RevenueFromPublicSafetyServices" contextRef="CurrentPeriod_ProgramRevenuesFromCapitalGrantsAndContributions" unitRef="USD"&gt;27,095&lt;/ix:nonFraction&gt;&lt;/td&gt;</v>
      </c>
      <c r="G18" s="541" t="str">
        <f>"&lt;td align="&amp;CHAR(34)&amp;"right"&amp;CHAR(34)&amp;"&gt;"&amp;TEXT(Table11InlineXBRL!I17,"#,##0_);(#,##0)")&amp;"&lt;/td&gt;"</f>
        <v>&lt;td align="right"&gt;(83,915,468)&lt;/td&gt;</v>
      </c>
      <c r="H18" s="541" t="str">
        <f>"&lt;td align="&amp;CHAR(34)&amp;"right"&amp;CHAR(34)&amp;"&gt;"&amp;Table11InlineXBRL!J17&amp;"&lt;/td&gt;"</f>
        <v>&lt;td align="right"&gt;&lt;/td&gt;</v>
      </c>
      <c r="I18" s="541" t="s">
        <v>2586</v>
      </c>
    </row>
    <row r="19" spans="1:9" ht="15" x14ac:dyDescent="0.2">
      <c r="A19" s="541" t="s">
        <v>2585</v>
      </c>
      <c r="B19" s="541" t="str">
        <f>"&lt;td&gt;"&amp;Table11InlineXBRL!D18&amp;"&lt;/td&gt;"</f>
        <v>&lt;td&gt;Judicial&lt;/td&gt;</v>
      </c>
      <c r="C19" s="541" t="str">
        <f>"&lt;td align="&amp;CHAR(34)&amp;"right"&amp;CHAR(34)&amp;"&gt;"&amp;Table11InlineXBRL!E18&amp;"&lt;/td&gt;"</f>
        <v>&lt;td align="right"&gt;&lt;ix:nonFraction name="ExpensesForGeneralGovernmentServicesJudicial" contextRef="CurrentPeriod_GovernmentalActivities" unitRef="USD"&gt;51,011,273&lt;/ix:nonFraction&gt;&lt;/td&gt;</v>
      </c>
      <c r="D19" s="541" t="str">
        <f>"&lt;td align="&amp;CHAR(34)&amp;"right"&amp;CHAR(34)&amp;"&gt;"&amp;Table11InlineXBRL!F18&amp;"&lt;/td&gt;"</f>
        <v>&lt;td align="right"&gt;&lt;ix:nonFraction name="RevenueFromGeneralGovernmentServicesJudicial" contextRef="CurrentPeriod_ProgramRevenuesFromChargesForServicesAndSales" unitRef="USD"&gt;17,289,430&lt;/ix:nonFraction&gt;&lt;/td&gt;</v>
      </c>
      <c r="E19" s="541" t="str">
        <f>"&lt;td align="&amp;CHAR(34)&amp;"right"&amp;CHAR(34)&amp;"&gt;"&amp;Table11InlineXBRL!G18&amp;"&lt;/td&gt;"</f>
        <v>&lt;td align="right"&gt;&lt;ix:nonFraction name="RevenueFromGeneralGovernmentServicesJudicial" contextRef="CurrentPeriod_ProgramRevenuesFromOperatingGrantsAndContributions" unitRef="USD"&gt;9,657,092&lt;/ix:nonFraction&gt;&lt;/td&gt;</v>
      </c>
      <c r="F19" s="541" t="str">
        <f>"&lt;td align="&amp;CHAR(34)&amp;"right"&amp;CHAR(34)&amp;"&gt;"&amp;Table11InlineXBRL!H18&amp;"&lt;/td&gt;"</f>
        <v>&lt;td align="right"&gt;&lt;ix:nonFraction name="RevenueFromGeneralGovernmentServicesJudicial" contextRef="CurrentPeriod_ProgramRevenuesFromCapitalGrantsAndContributions" unitRef="USD"&gt;0&lt;/ix:nonFraction&gt;&lt;/td&gt;</v>
      </c>
      <c r="G19" s="541" t="str">
        <f>"&lt;td align="&amp;CHAR(34)&amp;"right"&amp;CHAR(34)&amp;"&gt;"&amp;TEXT(Table11InlineXBRL!I18,"#,##0_);(#,##0)")&amp;"&lt;/td&gt;"</f>
        <v>&lt;td align="right"&gt;(24,064,751)&lt;/td&gt;</v>
      </c>
      <c r="H19" s="541" t="str">
        <f>"&lt;td align="&amp;CHAR(34)&amp;"right"&amp;CHAR(34)&amp;"&gt;"&amp;Table11InlineXBRL!J18&amp;"&lt;/td&gt;"</f>
        <v>&lt;td align="right"&gt;&lt;/td&gt;</v>
      </c>
      <c r="I19" s="541" t="s">
        <v>2586</v>
      </c>
    </row>
    <row r="20" spans="1:9" ht="15" x14ac:dyDescent="0.2">
      <c r="A20" s="541" t="s">
        <v>2585</v>
      </c>
      <c r="B20" s="541" t="str">
        <f>"&lt;td&gt;"&amp;Table11InlineXBRL!D19&amp;"&lt;/td&gt;"</f>
        <v>&lt;td&gt;Health and welfare&lt;/td&gt;</v>
      </c>
      <c r="C20" s="541" t="str">
        <f>"&lt;td align="&amp;CHAR(34)&amp;"right"&amp;CHAR(34)&amp;"&gt;"&amp;Table11InlineXBRL!E19&amp;"&lt;/td&gt;"</f>
        <v>&lt;td align="right"&gt;&lt;ix:nonFraction name="ExpensesForPublicAssistanceServices" contextRef="CurrentPeriod_GovernmentalActivities" unitRef="USD"&gt;60,856,184&lt;/ix:nonFraction&gt;&lt;/td&gt;</v>
      </c>
      <c r="D20" s="541" t="str">
        <f>"&lt;td align="&amp;CHAR(34)&amp;"right"&amp;CHAR(34)&amp;"&gt;"&amp;Table11InlineXBRL!F19&amp;"&lt;/td&gt;"</f>
        <v>&lt;td align="right"&gt;&lt;ix:nonFraction name="RevenueFromPublicAssistanceServices" contextRef="CurrentPeriod_ProgramRevenuesFromChargesForServicesAndSales" unitRef="USD"&gt;25,963,510&lt;/ix:nonFraction&gt;&lt;/td&gt;</v>
      </c>
      <c r="E20" s="541" t="str">
        <f>"&lt;td align="&amp;CHAR(34)&amp;"right"&amp;CHAR(34)&amp;"&gt;"&amp;Table11InlineXBRL!G19&amp;"&lt;/td&gt;"</f>
        <v>&lt;td align="right"&gt;&lt;ix:nonFraction name="RevenueFromPublicAssistanceServices" contextRef="CurrentPeriod_ProgramRevenuesFromOperatingGrantsAndContributions" unitRef="USD"&gt;26,062,298&lt;/ix:nonFraction&gt;&lt;/td&gt;</v>
      </c>
      <c r="F20" s="541" t="str">
        <f>"&lt;td align="&amp;CHAR(34)&amp;"right"&amp;CHAR(34)&amp;"&gt;"&amp;Table11InlineXBRL!H19&amp;"&lt;/td&gt;"</f>
        <v>&lt;td align="right"&gt;&lt;ix:nonFraction name="RevenueFromPublicAssistanceServices" contextRef="CurrentPeriod_ProgramRevenuesFromCapitalGrantsAndContributions" unitRef="USD"&gt;73,147&lt;/ix:nonFraction&gt;&lt;/td&gt;</v>
      </c>
      <c r="G20" s="541" t="str">
        <f>"&lt;td align="&amp;CHAR(34)&amp;"right"&amp;CHAR(34)&amp;"&gt;"&amp;TEXT(Table11InlineXBRL!I19,"#,##0_);(#,##0)")&amp;"&lt;/td&gt;"</f>
        <v>&lt;td align="right"&gt;(8,757,229)&lt;/td&gt;</v>
      </c>
      <c r="H20" s="541" t="str">
        <f>"&lt;td align="&amp;CHAR(34)&amp;"right"&amp;CHAR(34)&amp;"&gt;"&amp;Table11InlineXBRL!J19&amp;"&lt;/td&gt;"</f>
        <v>&lt;td align="right"&gt;&lt;/td&gt;</v>
      </c>
      <c r="I20" s="541" t="s">
        <v>2586</v>
      </c>
    </row>
    <row r="21" spans="1:9" ht="15" x14ac:dyDescent="0.2">
      <c r="A21" s="541" t="s">
        <v>2585</v>
      </c>
      <c r="B21" s="541" t="str">
        <f>"&lt;td&gt;"&amp;Table11InlineXBRL!D20&amp;"&lt;/td&gt;"</f>
        <v>&lt;td&gt;Highway and roads&lt;/td&gt;</v>
      </c>
      <c r="C21" s="541" t="str">
        <f>"&lt;td align="&amp;CHAR(34)&amp;"right"&amp;CHAR(34)&amp;"&gt;"&amp;Table11InlineXBRL!E20&amp;"&lt;/td&gt;"</f>
        <v>&lt;td align="right"&gt;&lt;ix:nonFraction name="ExpensesForTransportationServices" contextRef="CurrentPeriod_GovernmentalActivities" unitRef="USD"&gt;24,497,788&lt;/ix:nonFraction&gt;&lt;/td&gt;</v>
      </c>
      <c r="D21" s="541" t="str">
        <f>"&lt;td align="&amp;CHAR(34)&amp;"right"&amp;CHAR(34)&amp;"&gt;"&amp;Table11InlineXBRL!F20&amp;"&lt;/td&gt;"</f>
        <v>&lt;td align="right"&gt;&lt;ix:nonFraction name="RevenueFromTransportationServices" contextRef="CurrentPeriod_ProgramRevenuesFromChargesForServicesAndSales" unitRef="USD"&gt;658,323&lt;/ix:nonFraction&gt;&lt;/td&gt;</v>
      </c>
      <c r="E21" s="541" t="str">
        <f>"&lt;td align="&amp;CHAR(34)&amp;"right"&amp;CHAR(34)&amp;"&gt;"&amp;Table11InlineXBRL!G20&amp;"&lt;/td&gt;"</f>
        <v>&lt;td align="right"&gt;&lt;ix:nonFraction name="RevenueFromTransportationServices" contextRef="CurrentPeriod_ProgramRevenuesFromOperatingGrantsAndContributions" unitRef="USD"&gt;39,066,766&lt;/ix:nonFraction&gt;&lt;/td&gt;</v>
      </c>
      <c r="F21" s="541" t="str">
        <f>"&lt;td align="&amp;CHAR(34)&amp;"right"&amp;CHAR(34)&amp;"&gt;"&amp;Table11InlineXBRL!H20&amp;"&lt;/td&gt;"</f>
        <v>&lt;td align="right"&gt;&lt;ix:nonFraction name="RevenueFromTransportationServices" contextRef="CurrentPeriod_ProgramRevenuesFromCapitalGrantsAndContributions" unitRef="USD"&gt;2,062,235&lt;/ix:nonFraction&gt;&lt;/td&gt;</v>
      </c>
      <c r="G21" s="541" t="str">
        <f>"&lt;td align="&amp;CHAR(34)&amp;"right"&amp;CHAR(34)&amp;"&gt;"&amp;TEXT(Table11InlineXBRL!I20,"#,##0_);(#,##0)")&amp;"&lt;/td&gt;"</f>
        <v>&lt;td align="right"&gt;17,289,536 &lt;/td&gt;</v>
      </c>
      <c r="H21" s="541" t="str">
        <f>"&lt;td align="&amp;CHAR(34)&amp;"right"&amp;CHAR(34)&amp;"&gt;"&amp;Table11InlineXBRL!J20&amp;"&lt;/td&gt;"</f>
        <v>&lt;td align="right"&gt;&lt;/td&gt;</v>
      </c>
      <c r="I21" s="541" t="s">
        <v>2586</v>
      </c>
    </row>
    <row r="22" spans="1:9" ht="15" x14ac:dyDescent="0.2">
      <c r="A22" s="541" t="s">
        <v>2585</v>
      </c>
      <c r="B22" s="541" t="str">
        <f>"&lt;td&gt;"&amp;Table11InlineXBRL!D21&amp;"&lt;/td&gt;"</f>
        <v>&lt;td&gt;Interest on debt&lt;/td&gt;</v>
      </c>
      <c r="C22" s="541" t="str">
        <f>"&lt;td align="&amp;CHAR(34)&amp;"right"&amp;CHAR(34)&amp;"&gt;"&amp;Table11InlineXBRL!E21&amp;"&lt;/td&gt;"</f>
        <v>&lt;td align="right"&gt;&lt;u&gt;&lt;ix:nonFraction name="DebtServicingOfInterestAndFiscalCharges" contextRef="CurrentPeriod_GovernmentalActivities" unitRef="USD"&gt;12,320,450&lt;/ix:nonFraction&gt;&lt;/u&gt;&lt;/td&gt;</v>
      </c>
      <c r="D22" s="541" t="str">
        <f>"&lt;td align="&amp;CHAR(34)&amp;"right"&amp;CHAR(34)&amp;"&gt;"&amp;Table11InlineXBRL!F21&amp;"&lt;/td&gt;"</f>
        <v>&lt;td align="right"&gt;0&lt;/td&gt;</v>
      </c>
      <c r="E22" s="541" t="str">
        <f>"&lt;td align="&amp;CHAR(34)&amp;"right"&amp;CHAR(34)&amp;"&gt;"&amp;Table11InlineXBRL!G21&amp;"&lt;/td&gt;"</f>
        <v>&lt;td align="right"&gt;0&lt;/td&gt;</v>
      </c>
      <c r="F22" s="541" t="str">
        <f>"&lt;td align="&amp;CHAR(34)&amp;"right"&amp;CHAR(34)&amp;"&gt;"&amp;Table11InlineXBRL!H21&amp;"&lt;/td&gt;"</f>
        <v>&lt;td align="right"&gt;0&lt;/td&gt;</v>
      </c>
      <c r="G22" s="541" t="str">
        <f>"&lt;td align="&amp;CHAR(34)&amp;"right"&amp;CHAR(34)&amp;"&gt;"&amp;TEXT(Table11InlineXBRL!I21,"#,##0_);(#,##0)")&amp;"&lt;/td&gt;"</f>
        <v>&lt;td align="right"&gt;(12,320,450)&lt;/td&gt;</v>
      </c>
      <c r="H22" s="541" t="str">
        <f>"&lt;td align="&amp;CHAR(34)&amp;"right"&amp;CHAR(34)&amp;"&gt;"&amp;Table11InlineXBRL!J21&amp;"&lt;/td&gt;"</f>
        <v>&lt;td align="right"&gt;&lt;/td&gt;</v>
      </c>
      <c r="I22" s="541" t="s">
        <v>2586</v>
      </c>
    </row>
    <row r="23" spans="1:9" ht="15" x14ac:dyDescent="0.2">
      <c r="A23" s="541" t="s">
        <v>2585</v>
      </c>
      <c r="B23" s="541" t="str">
        <f>"&lt;td&gt;"&amp;Table11InlineXBRL!D22&amp;"&lt;/td&gt;"</f>
        <v>&lt;td&gt;Total primary government&lt;/td&gt;</v>
      </c>
      <c r="C23" s="541" t="str">
        <f>"&lt;td align="&amp;CHAR(34)&amp;"right"&amp;CHAR(34)&amp;"&gt;"&amp;Table11InlineXBRL!E22&amp;"&lt;/td&gt;"</f>
        <v>&lt;td align="right"&gt;&lt;u&gt;$&lt;ix:nonFraction name="Expenses" contextRef="CurrentPeriod_GovernmentalActivities" unitRef="USD"&gt;315,504,943&lt;/ix:nonFraction&gt;&lt;/u&gt;&lt;/td&gt;</v>
      </c>
      <c r="D23" s="541" t="str">
        <f>"&lt;td align="&amp;CHAR(34)&amp;"right"&amp;CHAR(34)&amp;"&gt;"&amp;Table11InlineXBRL!F22&amp;"&lt;/td&gt;"</f>
        <v>&lt;td align="right"&gt;&lt;u&gt;$&lt;ix:nonFraction name="ProgramRevenuesFromChargesForServicesAndSales" contextRef="CurrentPeriod_GovernmentalActivities" unitRef="USD"&gt;74,419,826&lt;/ix:nonFraction&gt;&lt;/u&gt;&lt;/td&gt;</v>
      </c>
      <c r="E23" s="541" t="str">
        <f>"&lt;td align="&amp;CHAR(34)&amp;"right"&amp;CHAR(34)&amp;"&gt;"&amp;Table11InlineXBRL!G22&amp;"&lt;/td&gt;"</f>
        <v>&lt;td align="right"&gt;&lt;u&gt;$&lt;ix:nonFraction name="ProgramRevenuesFromOperatingGrantsAndContributions" contextRef="CurrentPeriod_GovernmentalActivities" unitRef="USD"&gt;83,159,400&lt;/ix:nonFraction&gt;&lt;/u&gt;&lt;/td&gt;</v>
      </c>
      <c r="F23" s="541" t="str">
        <f>"&lt;td align="&amp;CHAR(34)&amp;"right"&amp;CHAR(34)&amp;"&gt;"&amp;Table11InlineXBRL!H22&amp;"&lt;/td&gt;"</f>
        <v>&lt;td align="right"&gt;&lt;u&gt;$&lt;ix:nonFraction name="ProgramRevenuesFromCapitalGrantsAndContributions" contextRef="CurrentPeriod_GovernmentalActivities" unitRef="USD"&gt;2,162,477&lt;/ix:nonFraction&gt;&lt;/u&gt;&lt;/td&gt;</v>
      </c>
      <c r="G23" s="541" t="str">
        <f>"&lt;td align="&amp;CHAR(34)&amp;"right"&amp;CHAR(34)&amp;"&gt;"&amp;TEXT(Table11InlineXBRL!I22,"$#,##0_);($#,##0)")&amp;"&lt;/td&gt;"</f>
        <v>&lt;td align="right"&gt;($155,763,240)&lt;/td&gt;</v>
      </c>
      <c r="H23" s="541" t="str">
        <f>"&lt;td align="&amp;CHAR(34)&amp;"right"&amp;CHAR(34)&amp;"&gt;"&amp;Table11InlineXBRL!J22&amp;"&lt;/td&gt;"</f>
        <v>&lt;td align="right"&gt;&lt;/td&gt;</v>
      </c>
      <c r="I23" s="541" t="s">
        <v>2586</v>
      </c>
    </row>
    <row r="24" spans="1:9" ht="15" x14ac:dyDescent="0.2">
      <c r="A24" s="541" t="s">
        <v>2585</v>
      </c>
      <c r="B24" s="541" t="str">
        <f>"&lt;td&gt;"&amp;Table11InlineXBRL!D23&amp;"&lt;/td&gt;"</f>
        <v>&lt;td&gt;Component units&lt;/td&gt;</v>
      </c>
      <c r="C24" s="541" t="str">
        <f>"&lt;td align="&amp;CHAR(34)&amp;"right"&amp;CHAR(34)&amp;"&gt;"&amp;Table11InlineXBRL!E23&amp;"&lt;/td&gt;"</f>
        <v>&lt;td align="right"&gt;&lt;u&gt;$&lt;ix:nonFraction name="Expenses" contextRef="CurrentPeriod_ComponentUnits" unitRef="USD"&gt;29,363,168&lt;/ix:nonFraction&gt;&lt;/u&gt;&lt;/td&gt;</v>
      </c>
      <c r="D24" s="541" t="str">
        <f>"&lt;td align="&amp;CHAR(34)&amp;"right"&amp;CHAR(34)&amp;"&gt;"&amp;Table11InlineXBRL!F23&amp;"&lt;/td&gt;"</f>
        <v>&lt;td align="right"&gt;&lt;u&gt;$&lt;ix:nonFraction name="ProgramRevenuesFromChargesForServicesAndSales" contextRef="CurrentPeriod_ComponentUnits" unitRef="USD"&gt;1,530,353&lt;/ix:nonFraction&gt;&lt;/u&gt;&lt;/td&gt;</v>
      </c>
      <c r="E24" s="541" t="str">
        <f>"&lt;td align="&amp;CHAR(34)&amp;"right"&amp;CHAR(34)&amp;"&gt;"&amp;Table11InlineXBRL!G23&amp;"&lt;/td&gt;"</f>
        <v>&lt;td align="right"&gt;&lt;u&gt;$&lt;ix:nonFraction name="ProgramRevenuesFromOperatingGrantsAndContributions" contextRef="CurrentPeriod_ComponentUnits" unitRef="USD"&gt;8,821&lt;/ix:nonFraction&gt;&lt;/u&gt;&lt;/td&gt;</v>
      </c>
      <c r="F24" s="541" t="str">
        <f>"&lt;td align="&amp;CHAR(34)&amp;"right"&amp;CHAR(34)&amp;"&gt;"&amp;Table11InlineXBRL!H23&amp;"&lt;/td&gt;"</f>
        <v>&lt;td align="right"&gt;&lt;u&gt;$&lt;ix:nonFraction name="ProgramRevenuesFromCapitalGrantsAndContributions" contextRef="CurrentPeriod_ComponentUnits" unitRef="USD"&gt;661,974&lt;/ix:nonFraction&gt;&lt;/u&gt;&lt;/td&gt;</v>
      </c>
      <c r="G24" s="541" t="str">
        <f>"&lt;td align="&amp;CHAR(34)&amp;"right"&amp;CHAR(34)&amp;"&gt;"&amp;Table11InlineXBRL!I23&amp;"&lt;/td&gt;"</f>
        <v>&lt;td align="right"&gt;0&lt;/td&gt;</v>
      </c>
      <c r="H24" s="541" t="str">
        <f>"&lt;td align="&amp;CHAR(34)&amp;"right"&amp;CHAR(34)&amp;"&gt;"&amp;TEXT(Table11InlineXBRL!J23,"$#,##0_);($#,##0)")&amp;"&lt;/td&gt;"</f>
        <v>&lt;td align="right"&gt;($27,162,020)&lt;/td&gt;</v>
      </c>
      <c r="I24" s="541" t="s">
        <v>2586</v>
      </c>
    </row>
    <row r="25" spans="1:9" ht="15" x14ac:dyDescent="0.2">
      <c r="A25" s="541" t="s">
        <v>2585</v>
      </c>
      <c r="B25" s="541" t="str">
        <f>"&lt;td&gt;"&amp;Table11InlineXBRL!D24&amp;"&lt;/td&gt;"</f>
        <v>&lt;td&gt;&lt;/td&gt;</v>
      </c>
      <c r="C25" s="541" t="str">
        <f>"&lt;td&gt;"&amp;Table11InlineXBRL!E24&amp;"&lt;/td&gt;"</f>
        <v>&lt;td&gt;General revenues&lt;/td&gt;</v>
      </c>
      <c r="D25" s="541" t="str">
        <f>"&lt;td align="&amp;CHAR(34)&amp;"right"&amp;CHAR(34)&amp;"&gt;"&amp;Table11InlineXBRL!F24&amp;"&lt;/td&gt;"</f>
        <v>&lt;td align="right"&gt;&lt;/td&gt;</v>
      </c>
      <c r="E25" s="541" t="str">
        <f>"&lt;td align="&amp;CHAR(34)&amp;"right"&amp;CHAR(34)&amp;"&gt;"&amp;Table11InlineXBRL!G24&amp;"&lt;/td&gt;"</f>
        <v>&lt;td align="right"&gt;&lt;/td&gt;</v>
      </c>
      <c r="F25" s="541" t="str">
        <f>"&lt;td align="&amp;CHAR(34)&amp;"right"&amp;CHAR(34)&amp;"&gt;"&amp;Table11InlineXBRL!H24&amp;"&lt;/td&gt;"</f>
        <v>&lt;td align="right"&gt;&lt;/td&gt;</v>
      </c>
      <c r="G25" s="541" t="str">
        <f>"&lt;td align="&amp;CHAR(34)&amp;"right"&amp;CHAR(34)&amp;"&gt;"&amp;Table11InlineXBRL!I24&amp;"&lt;/td&gt;"</f>
        <v>&lt;td align="right"&gt;&lt;/td&gt;</v>
      </c>
      <c r="H25" s="541" t="str">
        <f>"&lt;td align="&amp;CHAR(34)&amp;"right"&amp;CHAR(34)&amp;"&gt;"&amp;Table11InlineXBRL!J24&amp;"&lt;/td&gt;"</f>
        <v>&lt;td align="right"&gt;&lt;/td&gt;</v>
      </c>
      <c r="I25" s="541" t="s">
        <v>2586</v>
      </c>
    </row>
    <row r="26" spans="1:9" ht="15" x14ac:dyDescent="0.2">
      <c r="A26" s="541" t="s">
        <v>2585</v>
      </c>
      <c r="B26" s="541" t="str">
        <f>"&lt;td&gt;"&amp;Table11InlineXBRL!D25&amp;"&lt;/td&gt;"</f>
        <v>&lt;td&gt;&lt;/td&gt;</v>
      </c>
      <c r="C26" s="541" t="str">
        <f>"&lt;td&gt;"&amp;Table11InlineXBRL!E25&amp;"&lt;/td&gt;"</f>
        <v>&lt;td&gt;Property taxes&lt;/td&gt;</v>
      </c>
      <c r="D26" s="541" t="str">
        <f>"&lt;td align="&amp;CHAR(34)&amp;"right"&amp;CHAR(34)&amp;"&gt;"&amp;Table11InlineXBRL!F25&amp;"&lt;/td&gt;"</f>
        <v>&lt;td align="right"&gt;&lt;/td&gt;</v>
      </c>
      <c r="E26" s="541" t="str">
        <f>"&lt;td align="&amp;CHAR(34)&amp;"right"&amp;CHAR(34)&amp;"&gt;"&amp;Table11InlineXBRL!G25&amp;"&lt;/td&gt;"</f>
        <v>&lt;td align="right"&gt;&lt;/td&gt;</v>
      </c>
      <c r="F26" s="541" t="str">
        <f>"&lt;td align="&amp;CHAR(34)&amp;"right"&amp;CHAR(34)&amp;"&gt;"&amp;Table11InlineXBRL!H25&amp;"&lt;/td&gt;"</f>
        <v>&lt;td align="right"&gt;&lt;/td&gt;</v>
      </c>
      <c r="G26" s="541" t="str">
        <f>"&lt;td align="&amp;CHAR(34)&amp;"right"&amp;CHAR(34)&amp;"&gt;"&amp;Table11InlineXBRL!I25&amp;"&lt;/td&gt;"</f>
        <v>&lt;td align="right"&gt;$&lt;ix:nonFraction name="RevenueFromPropertyTax" contextRef="CurrentPeriod_GovernmentalActivities" unitRef="USD"&gt;125,930,565&lt;/ix:nonFraction&gt;&lt;/td&gt;</v>
      </c>
      <c r="H26" s="541" t="str">
        <f>"&lt;td align="&amp;CHAR(34)&amp;"right"&amp;CHAR(34)&amp;"&gt;"&amp;Table11InlineXBRL!J25&amp;"&lt;/td&gt;"</f>
        <v>&lt;td align="right"&gt;$&lt;ix:nonFraction name="RevenueFromPropertyTax" contextRef="CurrentPeriod_ComponentUnits" unitRef="USD"&gt;38,382,495&lt;/ix:nonFraction&gt;&lt;/td&gt;</v>
      </c>
      <c r="I26" s="541" t="s">
        <v>2586</v>
      </c>
    </row>
    <row r="27" spans="1:9" ht="15" x14ac:dyDescent="0.2">
      <c r="A27" s="541" t="s">
        <v>2725</v>
      </c>
      <c r="B27" s="541" t="str">
        <f>"&lt;td&gt;"&amp;Table11InlineXBRL!D26&amp;"&lt;/td&gt;"</f>
        <v>&lt;td&gt;&lt;/td&gt;</v>
      </c>
      <c r="C27" s="541" t="str">
        <f>"&lt;td&gt;"&amp;Table11InlineXBRL!E26&amp;"&lt;/td&gt;"</f>
        <v>&lt;td&gt;Intergovernmental revenues&lt;/td&gt;</v>
      </c>
      <c r="D27" s="541" t="str">
        <f>"&lt;td align="&amp;CHAR(34)&amp;"right"&amp;CHAR(34)&amp;"&gt;"&amp;Table11InlineXBRL!F26&amp;"&lt;/td&gt;"</f>
        <v>&lt;td align="right"&gt;&lt;/td&gt;</v>
      </c>
      <c r="E27" s="541" t="str">
        <f>"&lt;td align="&amp;CHAR(34)&amp;"right"&amp;CHAR(34)&amp;"&gt;"&amp;Table11InlineXBRL!G26&amp;"&lt;/td&gt;"</f>
        <v>&lt;td align="right"&gt;&lt;/td&gt;</v>
      </c>
      <c r="F27" s="541" t="str">
        <f>"&lt;td align="&amp;CHAR(34)&amp;"right"&amp;CHAR(34)&amp;"&gt;"&amp;Table11InlineXBRL!H26&amp;"&lt;/td&gt;"</f>
        <v>&lt;td align="right"&gt;&lt;/td&gt;</v>
      </c>
      <c r="G27" s="541" t="str">
        <f>"&lt;td align="&amp;CHAR(34)&amp;"right"&amp;CHAR(34)&amp;"&gt;"&amp;Table11InlineXBRL!I26&amp;"&lt;/td&gt;"</f>
        <v>&lt;td align="right"&gt;&lt;ix:nonFraction name="RevenueFromInterGovernmentalActivities" contextRef="CurrentPeriod_GovernmentalActivities" unitRef="USD"&gt;0&lt;/ix:nonFraction&gt;&lt;/td&gt;</v>
      </c>
      <c r="H27" s="541" t="str">
        <f>"&lt;td align="&amp;CHAR(34)&amp;"right"&amp;CHAR(34)&amp;"&gt;"&amp;Table11InlineXBRL!J26&amp;"&lt;/td&gt;"</f>
        <v>&lt;td align="right"&gt;&lt;ix:nonFraction name="RevenueFromInterGovernmentalActivities" contextRef="CurrentPeriod_ComponentUnits" unitRef="USD"&gt;265,754&lt;/ix:nonFraction&gt;&lt;/td&gt;</v>
      </c>
      <c r="I27" s="541" t="s">
        <v>2586</v>
      </c>
    </row>
    <row r="28" spans="1:9" ht="15" x14ac:dyDescent="0.2">
      <c r="A28" s="541" t="s">
        <v>2585</v>
      </c>
      <c r="B28" s="541" t="str">
        <f>"&lt;td&gt;"&amp;Table11InlineXBRL!D27&amp;"&lt;/td&gt;"</f>
        <v>&lt;td&gt;&lt;/td&gt;</v>
      </c>
      <c r="C28" s="541" t="str">
        <f>"&lt;td&gt;"&amp;Table11InlineXBRL!E27&amp;"&lt;/td&gt;"</f>
        <v>&lt;td&gt;Unrestricted intergovernmental revenues&lt;/td&gt;</v>
      </c>
      <c r="D28" s="541" t="str">
        <f>"&lt;td align="&amp;CHAR(34)&amp;"right"&amp;CHAR(34)&amp;"&gt;"&amp;Table11InlineXBRL!F27&amp;"&lt;/td&gt;"</f>
        <v>&lt;td align="right"&gt;&lt;/td&gt;</v>
      </c>
      <c r="E28" s="541" t="str">
        <f>"&lt;td align="&amp;CHAR(34)&amp;"right"&amp;CHAR(34)&amp;"&gt;"&amp;Table11InlineXBRL!G27&amp;"&lt;/td&gt;"</f>
        <v>&lt;td align="right"&gt;&lt;/td&gt;</v>
      </c>
      <c r="F28" s="541" t="str">
        <f>"&lt;td align="&amp;CHAR(34)&amp;"right"&amp;CHAR(34)&amp;"&gt;"&amp;Table11InlineXBRL!H27&amp;"&lt;/td&gt;"</f>
        <v>&lt;td align="right"&gt;&lt;/td&gt;</v>
      </c>
      <c r="G28" s="541" t="str">
        <f>"&lt;td align="&amp;CHAR(34)&amp;"right"&amp;CHAR(34)&amp;"&gt;"&amp;Table11InlineXBRL!I27&amp;"&lt;/td&gt;"</f>
        <v>&lt;td align="right"&gt;&lt;ix:nonFraction name="RevenueFromInterGovernmentalActivities" contextRef="CurrentPeriod_GovernmentalActivities_Unamortized_Loss_On_Refunding" unitRef="USD"&gt;0&lt;/ix:nonFraction&gt;&lt;/td&gt;</v>
      </c>
      <c r="H28" s="541" t="str">
        <f>"&lt;td align="&amp;CHAR(34)&amp;"right"&amp;CHAR(34)&amp;"&gt;"&amp;Table11InlineXBRL!J27&amp;"&lt;/td&gt;"</f>
        <v>&lt;td align="right"&gt;&lt;ix:nonFraction name="RevenueFromInterGovernmentalActivities" contextRef="CurrentPeriod_ComponentUnits_Unamortized_Loss_On_Refunding" unitRef="USD"&gt;0&lt;/ix:nonFraction&gt;&lt;/td&gt;</v>
      </c>
      <c r="I28" s="541" t="s">
        <v>2586</v>
      </c>
    </row>
    <row r="29" spans="1:9" ht="15" x14ac:dyDescent="0.2">
      <c r="A29" s="541" t="s">
        <v>2585</v>
      </c>
      <c r="B29" s="541" t="str">
        <f>"&lt;td&gt;"&amp;Table11InlineXBRL!D28&amp;"&lt;/td&gt;"</f>
        <v>&lt;td&gt;&lt;/td&gt;</v>
      </c>
      <c r="C29" s="541" t="str">
        <f>"&lt;td&gt;"&amp;Table11InlineXBRL!E28&amp;"&lt;/td&gt;"</f>
        <v>&lt;td&gt;Replacement taxes&lt;/td&gt;</v>
      </c>
      <c r="D29" s="541" t="str">
        <f>"&lt;td align="&amp;CHAR(34)&amp;"right"&amp;CHAR(34)&amp;"&gt;"&amp;Table11InlineXBRL!F28&amp;"&lt;/td&gt;"</f>
        <v>&lt;td align="right"&gt;&lt;/td&gt;</v>
      </c>
      <c r="E29" s="541" t="str">
        <f>"&lt;td align="&amp;CHAR(34)&amp;"right"&amp;CHAR(34)&amp;"&gt;"&amp;Table11InlineXBRL!G28&amp;"&lt;/td&gt;"</f>
        <v>&lt;td align="right"&gt;&lt;/td&gt;</v>
      </c>
      <c r="F29" s="541" t="str">
        <f>"&lt;td align="&amp;CHAR(34)&amp;"right"&amp;CHAR(34)&amp;"&gt;"&amp;Table11InlineXBRL!H28&amp;"&lt;/td&gt;"</f>
        <v>&lt;td align="right"&gt;&lt;/td&gt;</v>
      </c>
      <c r="G29" s="541" t="str">
        <f>"&lt;td align="&amp;CHAR(34)&amp;"right"&amp;CHAR(34)&amp;"&gt;"&amp;Table11InlineXBRL!I28&amp;"&lt;/td&gt;"</f>
        <v>&lt;td align="right"&gt;&lt;ix:nonFraction name="OtherGeneralRevenues" contextRef="CurrentPeriod_GovernmentalActivities_Deferred_Outflows_Related_To_Pensions" unitRef="USD"&gt;3,636,899&lt;/ix:nonFraction&gt;&lt;/td&gt;</v>
      </c>
      <c r="H29" s="541" t="str">
        <f>"&lt;td align="&amp;CHAR(34)&amp;"right"&amp;CHAR(34)&amp;"&gt;"&amp;Table11InlineXBRL!J28&amp;"&lt;/td&gt;"</f>
        <v>&lt;td align="right"&gt;&lt;ix:nonFraction name="OtherGeneralRevenues" contextRef="CurrentPeriod_ComponentUnits_Deferred_Outflows_Related_To_Pensions" unitRef="USD"&gt;664,726&lt;/ix:nonFraction&gt;&lt;/td&gt;</v>
      </c>
      <c r="I29" s="541" t="s">
        <v>2586</v>
      </c>
    </row>
    <row r="30" spans="1:9" ht="15" x14ac:dyDescent="0.2">
      <c r="A30" s="541" t="s">
        <v>2585</v>
      </c>
      <c r="B30" s="541" t="str">
        <f>"&lt;td&gt;"&amp;Table11InlineXBRL!D29&amp;"&lt;/td&gt;"</f>
        <v>&lt;td&gt;&lt;/td&gt;</v>
      </c>
      <c r="C30" s="541" t="str">
        <f>"&lt;td&gt;"&amp;Table11InlineXBRL!E29&amp;"&lt;/td&gt;"</f>
        <v>&lt;td&gt;Income tax&lt;/td&gt;</v>
      </c>
      <c r="D30" s="541" t="str">
        <f>"&lt;td align="&amp;CHAR(34)&amp;"right"&amp;CHAR(34)&amp;"&gt;"&amp;Table11InlineXBRL!F29&amp;"&lt;/td&gt;"</f>
        <v>&lt;td align="right"&gt;&lt;/td&gt;</v>
      </c>
      <c r="E30" s="541" t="str">
        <f>"&lt;td align="&amp;CHAR(34)&amp;"right"&amp;CHAR(34)&amp;"&gt;"&amp;Table11InlineXBRL!G29&amp;"&lt;/td&gt;"</f>
        <v>&lt;td align="right"&gt;&lt;/td&gt;</v>
      </c>
      <c r="F30" s="541" t="str">
        <f>"&lt;td align="&amp;CHAR(34)&amp;"right"&amp;CHAR(34)&amp;"&gt;"&amp;Table11InlineXBRL!H29&amp;"&lt;/td&gt;"</f>
        <v>&lt;td align="right"&gt;&lt;/td&gt;</v>
      </c>
      <c r="G30" s="541" t="str">
        <f>"&lt;td align="&amp;CHAR(34)&amp;"right"&amp;CHAR(34)&amp;"&gt;"&amp;Table11InlineXBRL!I29&amp;"&lt;/td&gt;"</f>
        <v>&lt;td align="right"&gt;&lt;ix:nonFraction name="RevenuefromIncomeTaxes" contextRef="CurrentPeriod_GovernmentalActivities_Deferred_Outflows_Related_To_OPEB" unitRef="USD"&gt;10,097,671&lt;/ix:nonFraction&gt;&lt;/td&gt;</v>
      </c>
      <c r="H30" s="541" t="str">
        <f>"&lt;td align="&amp;CHAR(34)&amp;"right"&amp;CHAR(34)&amp;"&gt;"&amp;Table11InlineXBRL!J29&amp;"&lt;/td&gt;"</f>
        <v>&lt;td align="right"&gt;&lt;ix:nonFraction name="RevenuefromIncomeTaxes" contextRef="CurrentPeriod_ComponentUnits_Deferred_Outflows_Related_To_OPEB" unitRef="USD"&gt;0&lt;/ix:nonFraction&gt;&lt;/td&gt;</v>
      </c>
      <c r="I30" s="541" t="s">
        <v>2586</v>
      </c>
    </row>
    <row r="31" spans="1:9" ht="15" x14ac:dyDescent="0.2">
      <c r="A31" s="541" t="s">
        <v>2585</v>
      </c>
      <c r="B31" s="541" t="str">
        <f>"&lt;td&gt;"&amp;Table11InlineXBRL!D30&amp;"&lt;/td&gt;"</f>
        <v>&lt;td&gt;&lt;/td&gt;</v>
      </c>
      <c r="C31" s="541" t="str">
        <f>"&lt;td&gt;"&amp;Table11InlineXBRL!E30&amp;"&lt;/td&gt;"</f>
        <v>&lt;td&gt;Sales tax&lt;/td&gt;</v>
      </c>
      <c r="D31" s="541" t="str">
        <f>"&lt;td align="&amp;CHAR(34)&amp;"right"&amp;CHAR(34)&amp;"&gt;"&amp;Table11InlineXBRL!F30&amp;"&lt;/td&gt;"</f>
        <v>&lt;td align="right"&gt;&lt;/td&gt;</v>
      </c>
      <c r="E31" s="541" t="str">
        <f>"&lt;td align="&amp;CHAR(34)&amp;"right"&amp;CHAR(34)&amp;"&gt;"&amp;Table11InlineXBRL!G30&amp;"&lt;/td&gt;"</f>
        <v>&lt;td align="right"&gt;&lt;/td&gt;</v>
      </c>
      <c r="F31" s="541" t="str">
        <f>"&lt;td align="&amp;CHAR(34)&amp;"right"&amp;CHAR(34)&amp;"&gt;"&amp;Table11InlineXBRL!H30&amp;"&lt;/td&gt;"</f>
        <v>&lt;td align="right"&gt;&lt;/td&gt;</v>
      </c>
      <c r="G31" s="541" t="str">
        <f>"&lt;td align="&amp;CHAR(34)&amp;"right"&amp;CHAR(34)&amp;"&gt;"&amp;Table11InlineXBRL!I30&amp;"&lt;/td&gt;"</f>
        <v>&lt;td align="right"&gt;&lt;ix:nonFraction name="RevenueFromSalesTaxes" contextRef="CurrentPeriod_GovernmentalActivities" unitRef="USD"&gt;27,733,400&lt;/ix:nonFraction&gt;&lt;/td&gt;</v>
      </c>
      <c r="H31" s="541" t="str">
        <f>"&lt;td align="&amp;CHAR(34)&amp;"right"&amp;CHAR(34)&amp;"&gt;"&amp;Table11InlineXBRL!J30&amp;"&lt;/td&gt;"</f>
        <v>&lt;td align="right"&gt;&lt;ix:nonFraction name="RevenueFromSalesTaxes" contextRef="CurrentPeriod_ComponentUnits" unitRef="USD"&gt;0&lt;/ix:nonFraction&gt;&lt;/td&gt;</v>
      </c>
      <c r="I31" s="541" t="s">
        <v>2586</v>
      </c>
    </row>
    <row r="32" spans="1:9" ht="15" x14ac:dyDescent="0.2">
      <c r="A32" s="541" t="s">
        <v>2585</v>
      </c>
      <c r="B32" s="541" t="str">
        <f>"&lt;td&gt;"&amp;Table11InlineXBRL!D31&amp;"&lt;/td&gt;"</f>
        <v>&lt;td&gt;&lt;/td&gt;</v>
      </c>
      <c r="C32" s="541" t="str">
        <f>"&lt;td&gt;"&amp;Table11InlineXBRL!E31&amp;"&lt;/td&gt;"</f>
        <v>&lt;td&gt;Other taxes&lt;/td&gt;</v>
      </c>
      <c r="D32" s="541" t="str">
        <f>"&lt;td align="&amp;CHAR(34)&amp;"right"&amp;CHAR(34)&amp;"&gt;"&amp;Table11InlineXBRL!F31&amp;"&lt;/td&gt;"</f>
        <v>&lt;td align="right"&gt;&lt;/td&gt;</v>
      </c>
      <c r="E32" s="541" t="str">
        <f>"&lt;td align="&amp;CHAR(34)&amp;"right"&amp;CHAR(34)&amp;"&gt;"&amp;Table11InlineXBRL!G31&amp;"&lt;/td&gt;"</f>
        <v>&lt;td align="right"&gt;&lt;/td&gt;</v>
      </c>
      <c r="F32" s="541" t="str">
        <f>"&lt;td align="&amp;CHAR(34)&amp;"right"&amp;CHAR(34)&amp;"&gt;"&amp;Table11InlineXBRL!H31&amp;"&lt;/td&gt;"</f>
        <v>&lt;td align="right"&gt;&lt;/td&gt;</v>
      </c>
      <c r="G32" s="541" t="str">
        <f>"&lt;td align="&amp;CHAR(34)&amp;"right"&amp;CHAR(34)&amp;"&gt;"&amp;Table11InlineXBRL!I31&amp;"&lt;/td&gt;"</f>
        <v>&lt;td align="right"&gt;&lt;ix:nonFraction name="RevenueFromOtherTaxes" contextRef="CurrentPeriod_GovernmentalActivities" unitRef="USD"&gt;1,407,522&lt;/ix:nonFraction&gt;&lt;/td&gt;</v>
      </c>
      <c r="H32" s="541" t="str">
        <f>"&lt;td align="&amp;CHAR(34)&amp;"right"&amp;CHAR(34)&amp;"&gt;"&amp;Table11InlineXBRL!J31&amp;"&lt;/td&gt;"</f>
        <v>&lt;td align="right"&gt;&lt;ix:nonFraction name="RevenueFromOtherTaxes" contextRef="CurrentPeriod_ComponentUnits" unitRef="USD"&gt;0&lt;/ix:nonFraction&gt;&lt;/td&gt;</v>
      </c>
      <c r="I32" s="541" t="s">
        <v>2586</v>
      </c>
    </row>
    <row r="33" spans="1:9" ht="15" x14ac:dyDescent="0.2">
      <c r="A33" s="541" t="s">
        <v>2725</v>
      </c>
      <c r="B33" s="541" t="str">
        <f>"&lt;td&gt;"&amp;Table11InlineXBRL!D32&amp;"&lt;/td&gt;"</f>
        <v>&lt;td&gt;&lt;/td&gt;</v>
      </c>
      <c r="C33" s="541" t="str">
        <f>"&lt;td&gt;"&amp;Table11InlineXBRL!E32&amp;"&lt;/td&gt;"</f>
        <v>&lt;td&gt;Investment earnings&lt;/td&gt;</v>
      </c>
      <c r="D33" s="541" t="str">
        <f>"&lt;td align="&amp;CHAR(34)&amp;"right"&amp;CHAR(34)&amp;"&gt;"&amp;Table11InlineXBRL!F32&amp;"&lt;/td&gt;"</f>
        <v>&lt;td align="right"&gt;&lt;/td&gt;</v>
      </c>
      <c r="E33" s="541" t="str">
        <f>"&lt;td align="&amp;CHAR(34)&amp;"right"&amp;CHAR(34)&amp;"&gt;"&amp;Table11InlineXBRL!G32&amp;"&lt;/td&gt;"</f>
        <v>&lt;td align="right"&gt;&lt;/td&gt;</v>
      </c>
      <c r="F33" s="541" t="str">
        <f>"&lt;td align="&amp;CHAR(34)&amp;"right"&amp;CHAR(34)&amp;"&gt;"&amp;Table11InlineXBRL!H32&amp;"&lt;/td&gt;"</f>
        <v>&lt;td align="right"&gt;&lt;/td&gt;</v>
      </c>
      <c r="G33" s="541" t="str">
        <f>"&lt;td align="&amp;CHAR(34)&amp;"right"&amp;CHAR(34)&amp;"&gt;"&amp;Table11InlineXBRL!I32&amp;"&lt;/td&gt;"</f>
        <v>&lt;td align="right"&gt;&lt;ix:nonFraction name="RevenueFromInvestmentIncome" contextRef="CurrentPeriod_GovernmentalActivities" unitRef="USD"&gt;4,455,070&lt;/ix:nonFraction&gt;&lt;/td&gt;</v>
      </c>
      <c r="H33" s="541" t="str">
        <f>"&lt;td align="&amp;CHAR(34)&amp;"right"&amp;CHAR(34)&amp;"&gt;"&amp;Table11InlineXBRL!J32&amp;"&lt;/td&gt;"</f>
        <v>&lt;td align="right"&gt;&lt;ix:nonFraction name="RevenueFromInvestmentIncome" contextRef="CurrentPeriod_ComponentUnits" unitRef="USD"&gt;324,433&lt;/ix:nonFraction&gt;&lt;/td&gt;</v>
      </c>
      <c r="I33" s="541" t="s">
        <v>2586</v>
      </c>
    </row>
    <row r="34" spans="1:9" ht="15" x14ac:dyDescent="0.2">
      <c r="A34" s="541" t="s">
        <v>2585</v>
      </c>
      <c r="B34" s="541" t="str">
        <f>"&lt;td&gt;"&amp;Table11InlineXBRL!D33&amp;"&lt;/td&gt;"</f>
        <v>&lt;td&gt;&lt;/td&gt;</v>
      </c>
      <c r="C34" s="541" t="str">
        <f>"&lt;td&gt;"&amp;Table11InlineXBRL!E33&amp;"&lt;/td&gt;"</f>
        <v>&lt;td&gt;Other general revenues&lt;/td&gt;</v>
      </c>
      <c r="D34" s="541" t="str">
        <f>"&lt;td align="&amp;CHAR(34)&amp;"right"&amp;CHAR(34)&amp;"&gt;"&amp;Table11InlineXBRL!F33&amp;"&lt;/td&gt;"</f>
        <v>&lt;td align="right"&gt;&lt;/td&gt;</v>
      </c>
      <c r="E34" s="541" t="str">
        <f>"&lt;td align="&amp;CHAR(34)&amp;"right"&amp;CHAR(34)&amp;"&gt;"&amp;Table11InlineXBRL!G33&amp;"&lt;/td&gt;"</f>
        <v>&lt;td align="right"&gt;&lt;/td&gt;</v>
      </c>
      <c r="F34" s="541" t="str">
        <f>"&lt;td align="&amp;CHAR(34)&amp;"right"&amp;CHAR(34)&amp;"&gt;"&amp;Table11InlineXBRL!H33&amp;"&lt;/td&gt;"</f>
        <v>&lt;td align="right"&gt;&lt;/td&gt;</v>
      </c>
      <c r="G34" s="541" t="str">
        <f>"&lt;td align="&amp;CHAR(34)&amp;"right"&amp;CHAR(34)&amp;"&gt;"&amp;Table11InlineXBRL!I33&amp;"&lt;/td&gt;"</f>
        <v>&lt;td align="right"&gt;&lt;u&gt;&lt;ix:nonFraction name="OtherGeneralRevenues" contextRef="CurrentPeriod_GovernmentalActivities" unitRef="USD"&gt;8,347,878&lt;/ix:nonFraction&gt;&lt;/u&gt;&lt;/td&gt;</v>
      </c>
      <c r="H34" s="541" t="str">
        <f>"&lt;td align="&amp;CHAR(34)&amp;"right"&amp;CHAR(34)&amp;"&gt;"&amp;Table11InlineXBRL!J33&amp;"&lt;/td&gt;"</f>
        <v>&lt;td align="right"&gt;&lt;u&gt;&lt;ix:nonFraction name="OtherGeneralRevenues" contextRef="CurrentPeriod_ComponentUnits" unitRef="USD"&gt;577,181&lt;/ix:nonFraction&gt;&lt;/u&gt;&lt;/td&gt;</v>
      </c>
      <c r="I34" s="541" t="s">
        <v>2586</v>
      </c>
    </row>
    <row r="35" spans="1:9" ht="15" x14ac:dyDescent="0.2">
      <c r="A35" s="541" t="s">
        <v>2585</v>
      </c>
      <c r="B35" s="541" t="str">
        <f>"&lt;td&gt;"&amp;Table11InlineXBRL!D34&amp;"&lt;/td&gt;"</f>
        <v>&lt;td&gt;&lt;/td&gt;</v>
      </c>
      <c r="C35" s="541" t="str">
        <f>"&lt;td&gt;"&amp;Table11InlineXBRL!E34&amp;"&lt;/td&gt;"</f>
        <v>&lt;td&gt;Total general revenues&lt;/td&gt;</v>
      </c>
      <c r="D35" s="541" t="str">
        <f>"&lt;td align="&amp;CHAR(34)&amp;"right"&amp;CHAR(34)&amp;"&gt;"&amp;Table11InlineXBRL!F34&amp;"&lt;/td&gt;"</f>
        <v>&lt;td align="right"&gt;&lt;/td&gt;</v>
      </c>
      <c r="E35" s="541" t="str">
        <f>"&lt;td align="&amp;CHAR(34)&amp;"right"&amp;CHAR(34)&amp;"&gt;"&amp;Table11InlineXBRL!G34&amp;"&lt;/td&gt;"</f>
        <v>&lt;td align="right"&gt;&lt;/td&gt;</v>
      </c>
      <c r="F35" s="541" t="str">
        <f>"&lt;td align="&amp;CHAR(34)&amp;"right"&amp;CHAR(34)&amp;"&gt;"&amp;Table11InlineXBRL!H34&amp;"&lt;/td&gt;"</f>
        <v>&lt;td align="right"&gt;&lt;/td&gt;</v>
      </c>
      <c r="G35" s="541" t="str">
        <f>"&lt;td align="&amp;CHAR(34)&amp;"right"&amp;CHAR(34)&amp;"&gt;"&amp;Table11InlineXBRL!I34&amp;"&lt;/td&gt;"</f>
        <v>&lt;td align="right"&gt;&lt;u&gt;$&lt;ix:nonFraction name="GeneralRevenues" contextRef="CurrentPeriod_GovernmentalActivities" unitRef="USD"&gt;181,609,005&lt;/ix:nonFraction&gt;&lt;/u&gt;&lt;/td&gt;</v>
      </c>
      <c r="H35" s="541" t="str">
        <f>"&lt;td align="&amp;CHAR(34)&amp;"right"&amp;CHAR(34)&amp;"&gt;"&amp;Table11InlineXBRL!J34&amp;"&lt;/td&gt;"</f>
        <v>&lt;td align="right"&gt;&lt;u&gt;$&lt;ix:nonFraction name="GeneralRevenues" contextRef="CurrentPeriod_ComponentUnits" unitRef="USD"&gt;40,214,589&lt;/ix:nonFraction&gt;&lt;/u&gt;&lt;/td&gt;</v>
      </c>
      <c r="I35" s="541" t="s">
        <v>2586</v>
      </c>
    </row>
    <row r="36" spans="1:9" ht="15" x14ac:dyDescent="0.2">
      <c r="A36" s="541" t="s">
        <v>2585</v>
      </c>
      <c r="B36" s="541" t="str">
        <f>"&lt;td&gt;"&amp;Table11InlineXBRL!D35&amp;"&lt;/td&gt;"</f>
        <v>&lt;td&gt;&lt;/td&gt;</v>
      </c>
      <c r="C36" s="541" t="str">
        <f>"&lt;td&gt;"&amp;Table11InlineXBRL!E35&amp;"&lt;/td&gt;"</f>
        <v>&lt;td&gt;Change in net position&lt;/td&gt;</v>
      </c>
      <c r="D36" s="541" t="str">
        <f>"&lt;td align="&amp;CHAR(34)&amp;"right"&amp;CHAR(34)&amp;"&gt;"&amp;Table11InlineXBRL!F35&amp;"&lt;/td&gt;"</f>
        <v>&lt;td align="right"&gt;&lt;/td&gt;</v>
      </c>
      <c r="E36" s="541" t="str">
        <f>"&lt;td align="&amp;CHAR(34)&amp;"right"&amp;CHAR(34)&amp;"&gt;"&amp;Table11InlineXBRL!G35&amp;"&lt;/td&gt;"</f>
        <v>&lt;td align="right"&gt;&lt;/td&gt;</v>
      </c>
      <c r="F36" s="541" t="str">
        <f>"&lt;td align="&amp;CHAR(34)&amp;"right"&amp;CHAR(34)&amp;"&gt;"&amp;Table11InlineXBRL!H35&amp;"&lt;/td&gt;"</f>
        <v>&lt;td align="right"&gt;&lt;/td&gt;</v>
      </c>
      <c r="G36" s="541" t="str">
        <f>"&lt;td align="&amp;CHAR(34)&amp;"right"&amp;CHAR(34)&amp;"&gt;"&amp;Table11InlineXBRL!I35&amp;"&lt;/td&gt;"</f>
        <v>&lt;td align="right"&gt;&lt;u&gt;$&lt;ix:nonFraction name="ChangesInNetPosition" contextRef="CurrentPeriod_GovernmentalActivities" unitRef="USD"&gt;25,845,765&lt;/ix:nonFraction&gt;&lt;/u&gt;&lt;/td&gt;</v>
      </c>
      <c r="H36" s="541" t="str">
        <f>"&lt;td align="&amp;CHAR(34)&amp;"right"&amp;CHAR(34)&amp;"&gt;"&amp;Table11InlineXBRL!J35&amp;"&lt;/td&gt;"</f>
        <v>&lt;td align="right"&gt;&lt;u&gt;$&lt;ix:nonFraction name="ChangesInNetPosition" contextRef="CurrentPeriod_ComponentUnits" unitRef="USD"&gt;13,052,569&lt;/ix:nonFraction&gt;&lt;/u&gt;&lt;/td&gt;</v>
      </c>
      <c r="I36" s="541" t="s">
        <v>2586</v>
      </c>
    </row>
    <row r="37" spans="1:9" ht="15" x14ac:dyDescent="0.2">
      <c r="A37" s="541" t="s">
        <v>2585</v>
      </c>
      <c r="B37" s="541" t="str">
        <f>"&lt;td&gt;"&amp;Table11InlineXBRL!D36&amp;"&lt;/td&gt;"</f>
        <v>&lt;td&gt;&lt;/td&gt;</v>
      </c>
      <c r="C37" s="541" t="str">
        <f>"&lt;td&gt;"&amp;Table11InlineXBRL!E36&amp;"&lt;/td&gt;"</f>
        <v>&lt;td&gt;Net position at beginning of year&lt;/td&gt;</v>
      </c>
      <c r="D37" s="541" t="str">
        <f>"&lt;td align="&amp;CHAR(34)&amp;"right"&amp;CHAR(34)&amp;"&gt;"&amp;Table11InlineXBRL!F36&amp;"&lt;/td&gt;"</f>
        <v>&lt;td align="right"&gt;&lt;/td&gt;</v>
      </c>
      <c r="E37" s="541" t="str">
        <f>"&lt;td align="&amp;CHAR(34)&amp;"right"&amp;CHAR(34)&amp;"&gt;"&amp;Table11InlineXBRL!G36&amp;"&lt;/td&gt;"</f>
        <v>&lt;td align="right"&gt;&lt;/td&gt;</v>
      </c>
      <c r="F37" s="541" t="str">
        <f>"&lt;td align="&amp;CHAR(34)&amp;"right"&amp;CHAR(34)&amp;"&gt;"&amp;Table11InlineXBRL!H36&amp;"&lt;/td&gt;"</f>
        <v>&lt;td align="right"&gt;&lt;/td&gt;</v>
      </c>
      <c r="G37" s="541" t="str">
        <f>"&lt;td align="&amp;CHAR(34)&amp;"right"&amp;CHAR(34)&amp;"&gt;"&amp;Table11InlineXBRL!I36&amp;"&lt;/td&gt;"</f>
        <v>&lt;td align="right"&gt;$&lt;ix:nonFraction name="NetPositionAtBeginningOfPeriodAfterAdjustments" contextRef="CurrentPeriod_GovernmentalActivities" unitRef="USD"&gt;455,921,630&lt;/ix:nonFraction&gt;&lt;/td&gt;</v>
      </c>
      <c r="H37" s="541" t="str">
        <f>"&lt;td align="&amp;CHAR(34)&amp;"right"&amp;CHAR(34)&amp;"&gt;"&amp;Table11InlineXBRL!J36&amp;"&lt;/td&gt;"</f>
        <v>&lt;td align="right"&gt;$&lt;ix:nonFraction name="NetPositionAtBeginningOfPeriodAfterAdjustments" contextRef="CurrentPeriod_ComponentUnits" unitRef="USD"&gt;208,787,020&lt;/ix:nonFraction&gt;&lt;/td&gt;</v>
      </c>
      <c r="I37" s="541" t="s">
        <v>2586</v>
      </c>
    </row>
    <row r="38" spans="1:9" ht="15" x14ac:dyDescent="0.2">
      <c r="A38" s="541" t="s">
        <v>2585</v>
      </c>
      <c r="B38" s="541" t="str">
        <f>"&lt;td&gt;"&amp;Table11InlineXBRL!D37&amp;"&lt;/td&gt;"</f>
        <v>&lt;td&gt;&lt;/td&gt;</v>
      </c>
      <c r="C38" s="541" t="str">
        <f>"&lt;td&gt;"&amp;Table11InlineXBRL!E37&amp;"&lt;/td&gt;"</f>
        <v>&lt;td&gt;Net position, end of the year&lt;/td&gt;</v>
      </c>
      <c r="D38" s="541" t="str">
        <f>"&lt;td align="&amp;CHAR(34)&amp;"right"&amp;CHAR(34)&amp;"&gt;"&amp;Table11InlineXBRL!F37&amp;"&lt;/td&gt;"</f>
        <v>&lt;td align="right"&gt;&lt;/td&gt;</v>
      </c>
      <c r="E38" s="541" t="str">
        <f>"&lt;td align="&amp;CHAR(34)&amp;"right"&amp;CHAR(34)&amp;"&gt;"&amp;Table11InlineXBRL!G37&amp;"&lt;/td&gt;"</f>
        <v>&lt;td align="right"&gt;&lt;/td&gt;</v>
      </c>
      <c r="F38" s="541" t="str">
        <f>"&lt;td align="&amp;CHAR(34)&amp;"right"&amp;CHAR(34)&amp;"&gt;"&amp;Table11InlineXBRL!H37&amp;"&lt;/td&gt;"</f>
        <v>&lt;td align="right"&gt;&lt;/td&gt;</v>
      </c>
      <c r="G38" s="541" t="str">
        <f>"&lt;td align="&amp;CHAR(34)&amp;"right"&amp;CHAR(34)&amp;"&gt;"&amp;Table11InlineXBRL!I37&amp;"&lt;/td&gt;"</f>
        <v>&lt;td align="right"&gt;&lt;u&gt;$&lt;ix:nonFraction name="NetPosition" contextRef="CurrentPeriod_GovernmentalActivities" unitRef="USD"&gt;481,767,395&lt;/ix:nonFraction&gt;&lt;/u&gt;&lt;/td&gt;</v>
      </c>
      <c r="H38" s="541" t="str">
        <f>"&lt;td align="&amp;CHAR(34)&amp;"right"&amp;CHAR(34)&amp;"&gt;"&amp;Table11InlineXBRL!J37&amp;"&lt;/td&gt;"</f>
        <v>&lt;td align="right"&gt;&lt;u&gt;$&lt;ix:nonFraction name="NetPosition" contextRef="CurrentPeriod_ComponentUnits" unitRef="USD"&gt;221,839,589&lt;/ix:nonFraction&gt;&lt;/u&gt;&lt;/td&gt;</v>
      </c>
      <c r="I38" s="541" t="s">
        <v>2586</v>
      </c>
    </row>
    <row r="39" spans="1:9" ht="15" x14ac:dyDescent="0.2">
      <c r="A39" s="541" t="s">
        <v>2585</v>
      </c>
      <c r="B39" s="541" t="str">
        <f>"&lt;td&gt;"&amp;Table11InlineXBRL!D38&amp;"&lt;/td&gt;"</f>
        <v>&lt;td&gt;&lt;/td&gt;</v>
      </c>
      <c r="C39" s="541" t="str">
        <f>"&lt;td&gt;"&amp;Table11InlineXBRL!E38&amp;"&lt;/td&gt;"</f>
        <v>&lt;td&gt;&lt;/td&gt;</v>
      </c>
      <c r="D39" s="541" t="str">
        <f>"&lt;td align="&amp;CHAR(34)&amp;"right"&amp;CHAR(34)&amp;"&gt;"&amp;Table11InlineXBRL!F38&amp;"&lt;/td&gt;"</f>
        <v>&lt;td align="right"&gt;&lt;/td&gt;</v>
      </c>
      <c r="E39" s="541" t="str">
        <f>"&lt;td align="&amp;CHAR(34)&amp;"right"&amp;CHAR(34)&amp;"&gt;"&amp;Table11InlineXBRL!G38&amp;"&lt;/td&gt;"</f>
        <v>&lt;td align="right"&gt;&lt;/td&gt;</v>
      </c>
      <c r="F39" s="541" t="str">
        <f>"&lt;td align="&amp;CHAR(34)&amp;"right"&amp;CHAR(34)&amp;"&gt;"&amp;Table11InlineXBRL!H38&amp;"&lt;/td&gt;"</f>
        <v>&lt;td align="right"&gt;&lt;/td&gt;</v>
      </c>
      <c r="G39" s="541" t="str">
        <f>"&lt;td align="&amp;CHAR(34)&amp;"right"&amp;CHAR(34)&amp;"&gt;"&amp;Table11InlineXBRL!I38&amp;"&lt;/td&gt;"</f>
        <v>&lt;td align="right"&gt;&lt;/td&gt;</v>
      </c>
      <c r="H39" s="541" t="str">
        <f>"&lt;td align="&amp;CHAR(34)&amp;"right"&amp;CHAR(34)&amp;"&gt;"&amp;Table11InlineXBRL!J38&amp;"&lt;/td&gt;"</f>
        <v>&lt;td align="right"&gt;&lt;/td&gt;</v>
      </c>
      <c r="I39" s="541" t="s">
        <v>2586</v>
      </c>
    </row>
    <row r="40" spans="1:9" ht="15" x14ac:dyDescent="0.2">
      <c r="A40" s="541" t="s">
        <v>2585</v>
      </c>
      <c r="B40" s="541" t="str">
        <f>"&lt;td&gt;"&amp;Table11InlineXBRL!D39&amp;"&lt;/td&gt;"</f>
        <v>&lt;td&gt;See accompanying Notes to Financial Statements.&lt;/td&gt;</v>
      </c>
      <c r="C40" s="541" t="str">
        <f>"&lt;td&gt;"&amp;Table11InlineXBRL!E39&amp;"&lt;/td&gt;"</f>
        <v>&lt;td&gt;&lt;/td&gt;</v>
      </c>
      <c r="D40" s="541" t="str">
        <f>"&lt;td align="&amp;CHAR(34)&amp;"right"&amp;CHAR(34)&amp;"&gt;"&amp;Table11InlineXBRL!F39&amp;"&lt;/td&gt;"</f>
        <v>&lt;td align="right"&gt;&lt;/td&gt;</v>
      </c>
      <c r="E40" s="541" t="str">
        <f>"&lt;td align="&amp;CHAR(34)&amp;"right"&amp;CHAR(34)&amp;"&gt;"&amp;Table11InlineXBRL!G39&amp;"&lt;/td&gt;"</f>
        <v>&lt;td align="right"&gt;&lt;/td&gt;</v>
      </c>
      <c r="F40" s="541" t="str">
        <f>"&lt;td align="&amp;CHAR(34)&amp;"right"&amp;CHAR(34)&amp;"&gt;"&amp;Table11InlineXBRL!H39&amp;"&lt;/td&gt;"</f>
        <v>&lt;td align="right"&gt;&lt;/td&gt;</v>
      </c>
      <c r="G40" s="541" t="str">
        <f>"&lt;td align="&amp;CHAR(34)&amp;"right"&amp;CHAR(34)&amp;"&gt;"&amp;Table11InlineXBRL!I39&amp;"&lt;/td&gt;"</f>
        <v>&lt;td align="right"&gt;&lt;/td&gt;</v>
      </c>
      <c r="H40" s="541" t="str">
        <f>"&lt;td align="&amp;CHAR(34)&amp;"right"&amp;CHAR(34)&amp;"&gt;"&amp;Table11InlineXBRL!J39&amp;"&lt;/td&gt;"</f>
        <v>&lt;td align="right"&gt;&lt;/td&gt;</v>
      </c>
      <c r="I40" s="541" t="s">
        <v>2586</v>
      </c>
    </row>
    <row r="41" spans="1:9" ht="15" x14ac:dyDescent="0.2">
      <c r="A41" s="541" t="s">
        <v>2587</v>
      </c>
      <c r="B41" s="541"/>
      <c r="C41" s="541"/>
      <c r="D41" s="541"/>
      <c r="E41" s="541"/>
      <c r="F41" s="541"/>
      <c r="G41" s="541"/>
      <c r="H41" s="541"/>
      <c r="I41" s="541"/>
    </row>
    <row r="42" spans="1:9" ht="15" x14ac:dyDescent="0.2">
      <c r="A42" s="541" t="s">
        <v>3263</v>
      </c>
      <c r="B42" s="541"/>
      <c r="C42" s="541"/>
      <c r="D42" s="541"/>
      <c r="E42" s="541"/>
      <c r="F42" s="541"/>
      <c r="G42" s="541"/>
      <c r="H42" s="541"/>
      <c r="I42" s="541"/>
    </row>
    <row r="43" spans="1:9" ht="15" x14ac:dyDescent="0.2">
      <c r="A43" s="541"/>
      <c r="B43" s="541"/>
      <c r="C43" s="541"/>
      <c r="D43" s="541"/>
      <c r="E43" s="541"/>
      <c r="F43" s="541"/>
      <c r="G43" s="541"/>
      <c r="H43" s="541"/>
      <c r="I43" s="541"/>
    </row>
    <row r="44" spans="1:9" ht="15" x14ac:dyDescent="0.2">
      <c r="A44" s="541"/>
      <c r="B44" s="541"/>
      <c r="C44" s="541"/>
      <c r="D44" s="541"/>
      <c r="E44" s="541"/>
      <c r="F44" s="541"/>
      <c r="G44" s="541"/>
      <c r="H44" s="541"/>
      <c r="I44" s="541"/>
    </row>
    <row r="45" spans="1:9" ht="15" x14ac:dyDescent="0.2">
      <c r="A45" s="541"/>
      <c r="B45" s="541"/>
      <c r="C45" s="541"/>
      <c r="D45" s="541"/>
      <c r="E45" s="541"/>
      <c r="F45" s="541"/>
      <c r="G45" s="541"/>
      <c r="H45" s="541"/>
      <c r="I45" s="541"/>
    </row>
    <row r="46" spans="1:9" ht="15" x14ac:dyDescent="0.2">
      <c r="A46" s="541"/>
      <c r="B46" s="541"/>
      <c r="C46" s="541"/>
      <c r="D46" s="541"/>
      <c r="E46" s="541"/>
      <c r="F46" s="541"/>
      <c r="G46" s="541"/>
      <c r="H46" s="541"/>
      <c r="I46" s="541"/>
    </row>
    <row r="47" spans="1:9" ht="15" x14ac:dyDescent="0.2">
      <c r="A47" s="541"/>
      <c r="B47" s="541"/>
      <c r="C47" s="541"/>
      <c r="D47" s="541"/>
      <c r="E47" s="541"/>
      <c r="F47" s="541"/>
      <c r="G47" s="541"/>
      <c r="H47" s="541"/>
      <c r="I47" s="541"/>
    </row>
    <row r="48" spans="1:9" ht="15" x14ac:dyDescent="0.2">
      <c r="A48" s="541"/>
      <c r="B48" s="541"/>
      <c r="C48" s="541"/>
      <c r="D48" s="541"/>
      <c r="E48" s="541"/>
      <c r="F48" s="541"/>
      <c r="G48" s="541"/>
      <c r="H48" s="541"/>
      <c r="I48" s="541"/>
    </row>
    <row r="49" spans="1:9" ht="15" x14ac:dyDescent="0.2">
      <c r="A49" s="541"/>
      <c r="B49" s="541"/>
      <c r="C49" s="541"/>
      <c r="D49" s="541"/>
      <c r="E49" s="541"/>
      <c r="F49" s="541"/>
      <c r="G49" s="541"/>
      <c r="H49" s="541"/>
      <c r="I49" s="541"/>
    </row>
    <row r="50" spans="1:9" ht="15" x14ac:dyDescent="0.2">
      <c r="A50" s="541"/>
      <c r="B50" s="541"/>
      <c r="C50" s="541"/>
      <c r="D50" s="541"/>
      <c r="E50" s="541"/>
      <c r="F50" s="541"/>
      <c r="G50" s="541"/>
      <c r="H50" s="541"/>
      <c r="I50" s="541"/>
    </row>
    <row r="51" spans="1:9" ht="15" x14ac:dyDescent="0.2">
      <c r="A51" s="541"/>
      <c r="B51" s="541"/>
      <c r="C51" s="541"/>
      <c r="D51" s="541"/>
      <c r="E51" s="541"/>
      <c r="F51" s="541"/>
      <c r="G51" s="541"/>
      <c r="H51" s="541"/>
      <c r="I51" s="541"/>
    </row>
    <row r="52" spans="1:9" ht="15" x14ac:dyDescent="0.2">
      <c r="A52" s="541"/>
      <c r="B52" s="541"/>
      <c r="C52" s="541"/>
      <c r="D52" s="541"/>
      <c r="E52" s="541"/>
      <c r="F52" s="541"/>
      <c r="G52" s="541"/>
      <c r="H52" s="541"/>
      <c r="I52" s="541"/>
    </row>
    <row r="53" spans="1:9" ht="15" x14ac:dyDescent="0.2">
      <c r="A53" s="541"/>
      <c r="B53" s="541"/>
      <c r="C53" s="541"/>
      <c r="D53" s="541"/>
      <c r="E53" s="541"/>
      <c r="F53" s="541"/>
      <c r="G53" s="541"/>
      <c r="H53" s="541"/>
      <c r="I53" s="541"/>
    </row>
    <row r="54" spans="1:9" ht="15" x14ac:dyDescent="0.2">
      <c r="A54" s="541"/>
      <c r="B54" s="541"/>
      <c r="C54" s="541"/>
      <c r="D54" s="541"/>
      <c r="E54" s="541"/>
      <c r="F54" s="541"/>
      <c r="G54" s="541"/>
      <c r="H54" s="541"/>
      <c r="I54" s="541"/>
    </row>
    <row r="55" spans="1:9" ht="15" x14ac:dyDescent="0.2">
      <c r="A55" s="541"/>
      <c r="B55" s="541"/>
      <c r="C55" s="541"/>
      <c r="D55" s="541"/>
      <c r="E55" s="541"/>
      <c r="F55" s="541"/>
      <c r="G55" s="541"/>
      <c r="H55" s="541"/>
      <c r="I55" s="541"/>
    </row>
    <row r="56" spans="1:9" ht="15" x14ac:dyDescent="0.2">
      <c r="A56" s="541"/>
      <c r="B56" s="541"/>
      <c r="C56" s="541"/>
      <c r="D56" s="541"/>
      <c r="E56" s="541"/>
      <c r="F56" s="541"/>
      <c r="G56" s="541"/>
      <c r="H56" s="541"/>
      <c r="I56" s="541"/>
    </row>
    <row r="57" spans="1:9" ht="15" x14ac:dyDescent="0.2">
      <c r="A57" s="541"/>
      <c r="B57" s="541"/>
      <c r="C57" s="541"/>
      <c r="D57" s="541"/>
      <c r="E57" s="541"/>
      <c r="F57" s="541"/>
      <c r="G57" s="541"/>
      <c r="H57" s="541"/>
      <c r="I57" s="541"/>
    </row>
    <row r="58" spans="1:9" ht="15" x14ac:dyDescent="0.2">
      <c r="A58" s="541"/>
      <c r="B58" s="541"/>
      <c r="C58" s="541"/>
      <c r="D58" s="541"/>
      <c r="E58" s="541"/>
      <c r="F58" s="541"/>
      <c r="G58" s="541"/>
      <c r="H58" s="541"/>
      <c r="I58" s="541"/>
    </row>
    <row r="59" spans="1:9" ht="15" x14ac:dyDescent="0.2">
      <c r="A59" s="541"/>
      <c r="B59" s="541"/>
      <c r="C59" s="541"/>
      <c r="D59" s="541"/>
      <c r="E59" s="541"/>
      <c r="F59" s="541"/>
      <c r="G59" s="541"/>
      <c r="H59" s="541"/>
      <c r="I59" s="541"/>
    </row>
    <row r="60" spans="1:9" ht="15" x14ac:dyDescent="0.2">
      <c r="B60" s="541"/>
      <c r="C60" s="541"/>
      <c r="D60" s="541"/>
      <c r="E60" s="541"/>
      <c r="F60" s="541"/>
      <c r="G60" s="541"/>
      <c r="H60" s="541"/>
      <c r="I60" s="54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C5BFD-65DC-4735-8F20-1CEEA3F21384}">
  <sheetPr codeName="Sheet78">
    <tabColor rgb="FFFFC000"/>
  </sheetPr>
  <dimension ref="A1:I233"/>
  <sheetViews>
    <sheetView showGridLines="0" zoomScale="85" zoomScaleNormal="85" workbookViewId="0">
      <pane xSplit="4" ySplit="8" topLeftCell="E193" activePane="bottomRight" state="frozen"/>
      <selection pane="topRight" activeCell="D1" sqref="D1"/>
      <selection pane="bottomLeft" activeCell="A9" sqref="A9"/>
      <selection pane="bottomRight" activeCell="C229" sqref="C229"/>
    </sheetView>
  </sheetViews>
  <sheetFormatPr defaultColWidth="10.6640625" defaultRowHeight="12.75" x14ac:dyDescent="0.2"/>
  <cols>
    <col min="1" max="1" width="12" style="548" customWidth="1"/>
    <col min="2" max="2" width="103.5" style="548" bestFit="1" customWidth="1"/>
    <col min="3" max="3" width="103.5" style="548" customWidth="1"/>
    <col min="4" max="4" width="9" style="548" bestFit="1" customWidth="1"/>
    <col min="5" max="5" width="23.1640625" style="548" customWidth="1"/>
    <col min="6" max="6" width="23.1640625" style="548" bestFit="1" customWidth="1"/>
    <col min="7" max="7" width="30.83203125" style="548" customWidth="1"/>
    <col min="8" max="8" width="18.1640625" style="548" customWidth="1"/>
    <col min="9" max="16384" width="10.6640625" style="548"/>
  </cols>
  <sheetData>
    <row r="1" spans="1:9" ht="18" x14ac:dyDescent="0.25">
      <c r="A1" s="587" t="s">
        <v>2890</v>
      </c>
      <c r="B1" s="586" t="s">
        <v>1187</v>
      </c>
      <c r="C1" s="586"/>
    </row>
    <row r="2" spans="1:9" x14ac:dyDescent="0.2">
      <c r="A2" s="585" t="s">
        <v>872</v>
      </c>
    </row>
    <row r="3" spans="1:9" x14ac:dyDescent="0.2">
      <c r="B3" s="584" t="s">
        <v>2156</v>
      </c>
      <c r="C3" s="584"/>
      <c r="D3" s="556" t="s">
        <v>874</v>
      </c>
      <c r="E3" s="583" t="s">
        <v>875</v>
      </c>
    </row>
    <row r="4" spans="1:9" ht="18" x14ac:dyDescent="0.25">
      <c r="A4" s="581"/>
      <c r="B4" s="582"/>
      <c r="C4" s="582"/>
      <c r="I4" s="581"/>
    </row>
    <row r="5" spans="1:9" x14ac:dyDescent="0.2">
      <c r="B5" s="646" t="s">
        <v>1187</v>
      </c>
      <c r="C5" s="647"/>
      <c r="D5" s="647"/>
      <c r="E5" s="647"/>
      <c r="F5" s="647"/>
      <c r="G5" s="647"/>
      <c r="H5" s="648"/>
    </row>
    <row r="6" spans="1:9" x14ac:dyDescent="0.2">
      <c r="B6" s="649" t="s">
        <v>876</v>
      </c>
      <c r="C6" s="600"/>
      <c r="D6" s="650" t="s">
        <v>877</v>
      </c>
      <c r="E6" s="646" t="s">
        <v>878</v>
      </c>
      <c r="F6" s="647"/>
      <c r="G6" s="648"/>
      <c r="H6" s="651" t="s">
        <v>879</v>
      </c>
    </row>
    <row r="7" spans="1:9" ht="25.5" x14ac:dyDescent="0.2">
      <c r="B7" s="649"/>
      <c r="C7" s="600"/>
      <c r="D7" s="650"/>
      <c r="E7" s="580" t="s">
        <v>880</v>
      </c>
      <c r="F7" s="580" t="s">
        <v>881</v>
      </c>
      <c r="G7" s="580" t="s">
        <v>882</v>
      </c>
      <c r="H7" s="651"/>
    </row>
    <row r="8" spans="1:9" x14ac:dyDescent="0.2">
      <c r="B8" s="649"/>
      <c r="C8" s="600"/>
      <c r="D8" s="650"/>
      <c r="E8" s="579" t="s">
        <v>874</v>
      </c>
      <c r="F8" s="579" t="s">
        <v>883</v>
      </c>
      <c r="G8" s="579" t="s">
        <v>884</v>
      </c>
      <c r="H8" s="579" t="s">
        <v>885</v>
      </c>
    </row>
    <row r="9" spans="1:9" x14ac:dyDescent="0.2">
      <c r="B9" s="561" t="s">
        <v>1143</v>
      </c>
      <c r="C9" s="491" t="str">
        <f>VLOOKUP(B9,label2element,2,0)</f>
        <v>Revenues</v>
      </c>
      <c r="D9" s="556">
        <v>1</v>
      </c>
      <c r="E9" s="566"/>
      <c r="F9" s="566"/>
      <c r="G9" s="566"/>
      <c r="H9" s="566"/>
    </row>
    <row r="10" spans="1:9" x14ac:dyDescent="0.2">
      <c r="B10" s="577" t="s">
        <v>1140</v>
      </c>
      <c r="C10" s="491" t="str">
        <f>VLOOKUP(B10,label2element,2,0)</f>
        <v>ProgramRevenues</v>
      </c>
      <c r="D10" s="556">
        <f t="shared" ref="D10:D42" si="0">D9+1</f>
        <v>2</v>
      </c>
      <c r="E10" s="566"/>
      <c r="F10" s="566"/>
      <c r="G10" s="566"/>
      <c r="H10" s="566"/>
    </row>
    <row r="11" spans="1:9" x14ac:dyDescent="0.2">
      <c r="B11" s="570" t="s">
        <v>1137</v>
      </c>
      <c r="C11" s="491" t="e">
        <f>VLOOKUP(B11,label2element,2,0)</f>
        <v>#N/A</v>
      </c>
      <c r="D11" s="556">
        <f t="shared" si="0"/>
        <v>3</v>
      </c>
      <c r="E11" s="566"/>
      <c r="F11" s="566"/>
      <c r="G11" s="566"/>
      <c r="H11" s="566"/>
    </row>
    <row r="12" spans="1:9" x14ac:dyDescent="0.2">
      <c r="B12" s="578" t="s">
        <v>2839</v>
      </c>
      <c r="C12" s="491" t="str">
        <f t="shared" ref="C12:C41" si="1">VLOOKUP("Revenue from "&amp;B12,label2element,2,0)</f>
        <v>RevenueFromPublicSafetyServices</v>
      </c>
      <c r="D12" s="556">
        <f t="shared" si="0"/>
        <v>4</v>
      </c>
      <c r="E12" s="549">
        <v>100</v>
      </c>
      <c r="F12" s="549">
        <v>100</v>
      </c>
      <c r="G12" s="558">
        <f t="shared" ref="G12:G40" si="2">SUM(E12:F12)</f>
        <v>200</v>
      </c>
      <c r="H12" s="549">
        <v>100</v>
      </c>
    </row>
    <row r="13" spans="1:9" x14ac:dyDescent="0.2">
      <c r="B13" s="578" t="s">
        <v>2838</v>
      </c>
      <c r="C13" s="491" t="str">
        <f t="shared" si="1"/>
        <v>RevenueFromPublicHealthAndSanitationServices</v>
      </c>
      <c r="D13" s="556">
        <f t="shared" si="0"/>
        <v>5</v>
      </c>
      <c r="E13" s="549">
        <v>100</v>
      </c>
      <c r="F13" s="549">
        <v>100</v>
      </c>
      <c r="G13" s="558">
        <f t="shared" si="2"/>
        <v>200</v>
      </c>
      <c r="H13" s="549">
        <v>100</v>
      </c>
    </row>
    <row r="14" spans="1:9" x14ac:dyDescent="0.2">
      <c r="B14" s="578" t="s">
        <v>2837</v>
      </c>
      <c r="C14" s="491" t="str">
        <f t="shared" si="1"/>
        <v>RevenueFromPublicWorksServices</v>
      </c>
      <c r="D14" s="556">
        <f t="shared" si="0"/>
        <v>6</v>
      </c>
      <c r="E14" s="549">
        <v>100</v>
      </c>
      <c r="F14" s="549">
        <v>100</v>
      </c>
      <c r="G14" s="558">
        <f t="shared" si="2"/>
        <v>200</v>
      </c>
      <c r="H14" s="549">
        <v>100</v>
      </c>
    </row>
    <row r="15" spans="1:9" x14ac:dyDescent="0.2">
      <c r="B15" s="578" t="s">
        <v>2836</v>
      </c>
      <c r="C15" s="491" t="str">
        <f t="shared" si="1"/>
        <v>RevenueFromPublicSchoolsServices</v>
      </c>
      <c r="D15" s="556">
        <f t="shared" si="0"/>
        <v>7</v>
      </c>
      <c r="E15" s="549">
        <v>100</v>
      </c>
      <c r="F15" s="549">
        <v>100</v>
      </c>
      <c r="G15" s="558">
        <f t="shared" si="2"/>
        <v>200</v>
      </c>
      <c r="H15" s="549">
        <v>100</v>
      </c>
    </row>
    <row r="16" spans="1:9" x14ac:dyDescent="0.2">
      <c r="B16" s="578" t="s">
        <v>2835</v>
      </c>
      <c r="C16" s="491" t="str">
        <f t="shared" si="1"/>
        <v>RevenueFromPublicWaysAndFacilitiesServices</v>
      </c>
      <c r="D16" s="556">
        <f t="shared" si="0"/>
        <v>8</v>
      </c>
      <c r="E16" s="549">
        <v>100</v>
      </c>
      <c r="F16" s="549">
        <v>100</v>
      </c>
      <c r="G16" s="558">
        <f t="shared" si="2"/>
        <v>200</v>
      </c>
      <c r="H16" s="549">
        <v>100</v>
      </c>
    </row>
    <row r="17" spans="2:8" x14ac:dyDescent="0.2">
      <c r="B17" s="578" t="s">
        <v>2834</v>
      </c>
      <c r="C17" s="491" t="str">
        <f t="shared" si="1"/>
        <v>RevenueFromPublicAssistanceServices</v>
      </c>
      <c r="D17" s="556">
        <f t="shared" si="0"/>
        <v>9</v>
      </c>
      <c r="E17" s="549">
        <v>100</v>
      </c>
      <c r="F17" s="549">
        <v>100</v>
      </c>
      <c r="G17" s="558">
        <f t="shared" si="2"/>
        <v>200</v>
      </c>
      <c r="H17" s="549">
        <v>100</v>
      </c>
    </row>
    <row r="18" spans="2:8" x14ac:dyDescent="0.2">
      <c r="B18" s="578" t="s">
        <v>2833</v>
      </c>
      <c r="C18" s="491" t="str">
        <f t="shared" si="1"/>
        <v>RevenueFromOtherPublicServices</v>
      </c>
      <c r="D18" s="556">
        <f t="shared" si="0"/>
        <v>10</v>
      </c>
      <c r="E18" s="549">
        <v>100</v>
      </c>
      <c r="F18" s="549">
        <v>100</v>
      </c>
      <c r="G18" s="558">
        <f t="shared" si="2"/>
        <v>200</v>
      </c>
      <c r="H18" s="549">
        <v>100</v>
      </c>
    </row>
    <row r="19" spans="2:8" x14ac:dyDescent="0.2">
      <c r="B19" s="578" t="s">
        <v>2832</v>
      </c>
      <c r="C19" s="491" t="str">
        <f t="shared" si="1"/>
        <v>RevenueFromSecurityOfPersonsAndPropertyServices</v>
      </c>
      <c r="D19" s="556">
        <f t="shared" si="0"/>
        <v>11</v>
      </c>
      <c r="E19" s="549">
        <v>100</v>
      </c>
      <c r="F19" s="549">
        <v>100</v>
      </c>
      <c r="G19" s="558">
        <f t="shared" si="2"/>
        <v>200</v>
      </c>
      <c r="H19" s="549">
        <v>100</v>
      </c>
    </row>
    <row r="20" spans="2:8" x14ac:dyDescent="0.2">
      <c r="B20" s="578" t="s">
        <v>2831</v>
      </c>
      <c r="C20" s="491" t="str">
        <f t="shared" si="1"/>
        <v>RevenueFromCommunityDevelopmentServices</v>
      </c>
      <c r="D20" s="556">
        <f t="shared" si="0"/>
        <v>12</v>
      </c>
      <c r="E20" s="549">
        <v>100</v>
      </c>
      <c r="F20" s="549">
        <v>100</v>
      </c>
      <c r="G20" s="558">
        <f t="shared" si="2"/>
        <v>200</v>
      </c>
      <c r="H20" s="549">
        <v>100</v>
      </c>
    </row>
    <row r="21" spans="2:8" x14ac:dyDescent="0.2">
      <c r="B21" s="578" t="s">
        <v>2830</v>
      </c>
      <c r="C21" s="491" t="str">
        <f t="shared" si="1"/>
        <v>RevenueFromEconomicDevelopmentServices</v>
      </c>
      <c r="D21" s="556">
        <f t="shared" si="0"/>
        <v>13</v>
      </c>
      <c r="E21" s="549">
        <v>100</v>
      </c>
      <c r="F21" s="549">
        <v>100</v>
      </c>
      <c r="G21" s="558">
        <f t="shared" si="2"/>
        <v>200</v>
      </c>
      <c r="H21" s="549">
        <v>100</v>
      </c>
    </row>
    <row r="22" spans="2:8" x14ac:dyDescent="0.2">
      <c r="B22" s="578" t="s">
        <v>2829</v>
      </c>
      <c r="C22" s="491" t="str">
        <f t="shared" si="1"/>
        <v>RevenueFromOtherDevelopmentServices</v>
      </c>
      <c r="D22" s="556">
        <f t="shared" si="0"/>
        <v>14</v>
      </c>
      <c r="E22" s="549">
        <v>100</v>
      </c>
      <c r="F22" s="549">
        <v>100</v>
      </c>
      <c r="G22" s="558">
        <f t="shared" si="2"/>
        <v>200</v>
      </c>
      <c r="H22" s="549">
        <v>100</v>
      </c>
    </row>
    <row r="23" spans="2:8" x14ac:dyDescent="0.2">
      <c r="B23" s="578" t="s">
        <v>2828</v>
      </c>
      <c r="C23" s="491" t="str">
        <f t="shared" si="1"/>
        <v>RevenueFromConservationRecreationParksAndCulturalServices</v>
      </c>
      <c r="D23" s="556">
        <f t="shared" si="0"/>
        <v>15</v>
      </c>
      <c r="E23" s="549">
        <v>100</v>
      </c>
      <c r="F23" s="549">
        <v>100</v>
      </c>
      <c r="G23" s="558">
        <f t="shared" si="2"/>
        <v>200</v>
      </c>
      <c r="H23" s="549">
        <v>100</v>
      </c>
    </row>
    <row r="24" spans="2:8" x14ac:dyDescent="0.2">
      <c r="B24" s="578" t="s">
        <v>2827</v>
      </c>
      <c r="C24" s="491" t="str">
        <f t="shared" si="1"/>
        <v>RevenueFromTransportationServices</v>
      </c>
      <c r="D24" s="556">
        <f t="shared" si="0"/>
        <v>16</v>
      </c>
      <c r="E24" s="549">
        <v>100</v>
      </c>
      <c r="F24" s="549">
        <v>100</v>
      </c>
      <c r="G24" s="558">
        <f t="shared" si="2"/>
        <v>200</v>
      </c>
      <c r="H24" s="549">
        <v>100</v>
      </c>
    </row>
    <row r="25" spans="2:8" x14ac:dyDescent="0.2">
      <c r="B25" s="578" t="s">
        <v>2826</v>
      </c>
      <c r="C25" s="491" t="str">
        <f t="shared" si="1"/>
        <v>RevenueFromEducationServices</v>
      </c>
      <c r="D25" s="556">
        <f t="shared" si="0"/>
        <v>17</v>
      </c>
      <c r="E25" s="549">
        <v>100</v>
      </c>
      <c r="F25" s="549">
        <v>100</v>
      </c>
      <c r="G25" s="558">
        <f t="shared" si="2"/>
        <v>200</v>
      </c>
      <c r="H25" s="549">
        <v>100</v>
      </c>
    </row>
    <row r="26" spans="2:8" x14ac:dyDescent="0.2">
      <c r="B26" s="578" t="s">
        <v>2825</v>
      </c>
      <c r="C26" s="491" t="str">
        <f t="shared" si="1"/>
        <v>RevenueFromElectricityAndPowerServices</v>
      </c>
      <c r="D26" s="556">
        <f t="shared" si="0"/>
        <v>18</v>
      </c>
      <c r="E26" s="549">
        <v>100</v>
      </c>
      <c r="F26" s="549">
        <v>100</v>
      </c>
      <c r="G26" s="558">
        <f t="shared" si="2"/>
        <v>200</v>
      </c>
      <c r="H26" s="549">
        <v>100</v>
      </c>
    </row>
    <row r="27" spans="2:8" x14ac:dyDescent="0.2">
      <c r="B27" s="578" t="s">
        <v>2877</v>
      </c>
      <c r="C27" s="491" t="str">
        <f t="shared" si="1"/>
        <v>RevenueFromGeneralGovernmentServicesAdministration</v>
      </c>
      <c r="D27" s="556">
        <f t="shared" si="0"/>
        <v>19</v>
      </c>
      <c r="E27" s="549">
        <v>100</v>
      </c>
      <c r="F27" s="549">
        <v>100</v>
      </c>
      <c r="G27" s="558">
        <f t="shared" si="2"/>
        <v>200</v>
      </c>
      <c r="H27" s="549">
        <v>100</v>
      </c>
    </row>
    <row r="28" spans="2:8" x14ac:dyDescent="0.2">
      <c r="B28" s="578" t="s">
        <v>2824</v>
      </c>
      <c r="C28" s="491" t="str">
        <f t="shared" si="1"/>
        <v>RevenueFromGeneralGovernmentServicesLegislativeAndExecutive</v>
      </c>
      <c r="D28" s="556">
        <f t="shared" si="0"/>
        <v>20</v>
      </c>
      <c r="E28" s="549">
        <v>100</v>
      </c>
      <c r="F28" s="549">
        <v>100</v>
      </c>
      <c r="G28" s="558">
        <f t="shared" si="2"/>
        <v>200</v>
      </c>
      <c r="H28" s="549">
        <v>100</v>
      </c>
    </row>
    <row r="29" spans="2:8" x14ac:dyDescent="0.2">
      <c r="B29" s="578" t="s">
        <v>2823</v>
      </c>
      <c r="C29" s="491" t="str">
        <f t="shared" si="1"/>
        <v>RevenueFromGeneralGovernmentServicesJudicial</v>
      </c>
      <c r="D29" s="556">
        <f t="shared" si="0"/>
        <v>21</v>
      </c>
      <c r="E29" s="549">
        <v>100</v>
      </c>
      <c r="F29" s="549">
        <v>100</v>
      </c>
      <c r="G29" s="558">
        <f t="shared" si="2"/>
        <v>200</v>
      </c>
      <c r="H29" s="549">
        <v>100</v>
      </c>
    </row>
    <row r="30" spans="2:8" x14ac:dyDescent="0.2">
      <c r="B30" s="578" t="s">
        <v>2822</v>
      </c>
      <c r="C30" s="491" t="str">
        <f t="shared" si="1"/>
        <v>RevenueFromGeneralGovernmentServicesOthers</v>
      </c>
      <c r="D30" s="556">
        <f t="shared" si="0"/>
        <v>22</v>
      </c>
      <c r="E30" s="549">
        <v>100</v>
      </c>
      <c r="F30" s="549">
        <v>100</v>
      </c>
      <c r="G30" s="558">
        <f t="shared" si="2"/>
        <v>200</v>
      </c>
      <c r="H30" s="549">
        <v>100</v>
      </c>
    </row>
    <row r="31" spans="2:8" x14ac:dyDescent="0.2">
      <c r="B31" s="578" t="s">
        <v>2821</v>
      </c>
      <c r="C31" s="491" t="str">
        <f t="shared" si="1"/>
        <v>RevenueFromAirportServices</v>
      </c>
      <c r="D31" s="556">
        <f t="shared" si="0"/>
        <v>23</v>
      </c>
      <c r="E31" s="549">
        <v>100</v>
      </c>
      <c r="F31" s="549">
        <v>100</v>
      </c>
      <c r="G31" s="558">
        <f t="shared" si="2"/>
        <v>200</v>
      </c>
      <c r="H31" s="549">
        <v>100</v>
      </c>
    </row>
    <row r="32" spans="2:8" x14ac:dyDescent="0.2">
      <c r="B32" s="578" t="s">
        <v>2820</v>
      </c>
      <c r="C32" s="491" t="str">
        <f t="shared" si="1"/>
        <v>RevenueFromHarbourServices</v>
      </c>
      <c r="D32" s="556">
        <f t="shared" si="0"/>
        <v>24</v>
      </c>
      <c r="E32" s="549">
        <v>100</v>
      </c>
      <c r="F32" s="549">
        <v>100</v>
      </c>
      <c r="G32" s="558">
        <f t="shared" si="2"/>
        <v>200</v>
      </c>
      <c r="H32" s="549">
        <v>100</v>
      </c>
    </row>
    <row r="33" spans="1:8" x14ac:dyDescent="0.2">
      <c r="B33" s="578" t="s">
        <v>2819</v>
      </c>
      <c r="C33" s="491" t="str">
        <f t="shared" si="1"/>
        <v>RevenueFromWaterSupplyServices</v>
      </c>
      <c r="D33" s="556">
        <f t="shared" si="0"/>
        <v>25</v>
      </c>
      <c r="E33" s="549">
        <v>100</v>
      </c>
      <c r="F33" s="549">
        <v>100</v>
      </c>
      <c r="G33" s="558">
        <f t="shared" si="2"/>
        <v>200</v>
      </c>
      <c r="H33" s="549">
        <v>100</v>
      </c>
    </row>
    <row r="34" spans="1:8" x14ac:dyDescent="0.2">
      <c r="B34" s="578" t="s">
        <v>2818</v>
      </c>
      <c r="C34" s="491" t="str">
        <f t="shared" si="1"/>
        <v>RevenueFromSanitarySewerServices</v>
      </c>
      <c r="D34" s="556">
        <f t="shared" si="0"/>
        <v>26</v>
      </c>
      <c r="E34" s="549">
        <v>100</v>
      </c>
      <c r="F34" s="549">
        <v>100</v>
      </c>
      <c r="G34" s="558">
        <f t="shared" si="2"/>
        <v>200</v>
      </c>
      <c r="H34" s="549">
        <v>100</v>
      </c>
    </row>
    <row r="35" spans="1:8" x14ac:dyDescent="0.2">
      <c r="B35" s="578" t="s">
        <v>2817</v>
      </c>
      <c r="C35" s="491" t="str">
        <f t="shared" si="1"/>
        <v>RevenueFromStormSewerServices</v>
      </c>
      <c r="D35" s="556">
        <f t="shared" si="0"/>
        <v>27</v>
      </c>
      <c r="E35" s="549">
        <v>100</v>
      </c>
      <c r="F35" s="549">
        <v>100</v>
      </c>
      <c r="G35" s="558">
        <f t="shared" si="2"/>
        <v>200</v>
      </c>
      <c r="H35" s="549">
        <v>100</v>
      </c>
    </row>
    <row r="36" spans="1:8" x14ac:dyDescent="0.2">
      <c r="B36" s="578" t="s">
        <v>2816</v>
      </c>
      <c r="C36" s="491" t="str">
        <f t="shared" si="1"/>
        <v>RevenueFromGarageServices</v>
      </c>
      <c r="D36" s="556">
        <f t="shared" si="0"/>
        <v>28</v>
      </c>
      <c r="E36" s="549">
        <v>100</v>
      </c>
      <c r="F36" s="549">
        <v>100</v>
      </c>
      <c r="G36" s="558">
        <f t="shared" si="2"/>
        <v>200</v>
      </c>
      <c r="H36" s="549">
        <v>100</v>
      </c>
    </row>
    <row r="37" spans="1:8" x14ac:dyDescent="0.2">
      <c r="B37" s="578" t="s">
        <v>2815</v>
      </c>
      <c r="C37" s="491" t="str">
        <f t="shared" si="1"/>
        <v>RevenueFromJailStoresCommissaryServices</v>
      </c>
      <c r="D37" s="556">
        <f t="shared" si="0"/>
        <v>29</v>
      </c>
      <c r="E37" s="549">
        <v>100</v>
      </c>
      <c r="F37" s="549">
        <v>100</v>
      </c>
      <c r="G37" s="558">
        <f t="shared" si="2"/>
        <v>200</v>
      </c>
      <c r="H37" s="549">
        <v>100</v>
      </c>
    </row>
    <row r="38" spans="1:8" x14ac:dyDescent="0.2">
      <c r="B38" s="578" t="s">
        <v>2814</v>
      </c>
      <c r="C38" s="491" t="str">
        <f t="shared" si="1"/>
        <v>RevenueFromContingencyServices</v>
      </c>
      <c r="D38" s="556">
        <f t="shared" si="0"/>
        <v>30</v>
      </c>
      <c r="E38" s="549">
        <v>100</v>
      </c>
      <c r="F38" s="549">
        <v>100</v>
      </c>
      <c r="G38" s="558">
        <f t="shared" si="2"/>
        <v>200</v>
      </c>
      <c r="H38" s="549">
        <v>100</v>
      </c>
    </row>
    <row r="39" spans="1:8" x14ac:dyDescent="0.2">
      <c r="B39" s="578" t="s">
        <v>2813</v>
      </c>
      <c r="C39" s="491" t="str">
        <f t="shared" si="1"/>
        <v>RevenueFromConventionCentreServices</v>
      </c>
      <c r="D39" s="556">
        <f t="shared" si="0"/>
        <v>31</v>
      </c>
      <c r="E39" s="549">
        <v>100</v>
      </c>
      <c r="F39" s="549">
        <v>100</v>
      </c>
      <c r="G39" s="558">
        <f t="shared" si="2"/>
        <v>200</v>
      </c>
      <c r="H39" s="549">
        <v>100</v>
      </c>
    </row>
    <row r="40" spans="1:8" x14ac:dyDescent="0.2">
      <c r="B40" s="578" t="s">
        <v>2812</v>
      </c>
      <c r="C40" s="491" t="str">
        <f t="shared" si="1"/>
        <v>RevenueFromConservationServices</v>
      </c>
      <c r="D40" s="556">
        <f t="shared" si="0"/>
        <v>32</v>
      </c>
      <c r="E40" s="549">
        <v>100</v>
      </c>
      <c r="F40" s="549">
        <v>100</v>
      </c>
      <c r="G40" s="558">
        <f t="shared" si="2"/>
        <v>200</v>
      </c>
      <c r="H40" s="549">
        <v>100</v>
      </c>
    </row>
    <row r="41" spans="1:8" x14ac:dyDescent="0.2">
      <c r="B41" s="569" t="s">
        <v>2889</v>
      </c>
      <c r="C41" s="491" t="e">
        <f t="shared" si="1"/>
        <v>#N/A</v>
      </c>
      <c r="D41" s="556">
        <f t="shared" si="0"/>
        <v>33</v>
      </c>
      <c r="E41" s="555">
        <f>SUM(E43:E46)</f>
        <v>100</v>
      </c>
      <c r="F41" s="555">
        <f>SUM(F43:F46)</f>
        <v>100</v>
      </c>
      <c r="G41" s="555">
        <f>SUM(G43:G46)</f>
        <v>200</v>
      </c>
      <c r="H41" s="555">
        <f>SUM(H43:H46)</f>
        <v>100</v>
      </c>
    </row>
    <row r="42" spans="1:8" x14ac:dyDescent="0.2">
      <c r="A42" s="565" t="s">
        <v>936</v>
      </c>
      <c r="B42" s="568" t="s">
        <v>2888</v>
      </c>
      <c r="C42" s="491" t="e">
        <f t="shared" ref="C42:C50" si="3">VLOOKUP(B42,label2element,2,0)</f>
        <v>#N/A</v>
      </c>
      <c r="D42" s="556">
        <f t="shared" si="0"/>
        <v>34</v>
      </c>
      <c r="E42" s="564"/>
      <c r="F42" s="564"/>
      <c r="G42" s="564"/>
      <c r="H42" s="564"/>
    </row>
    <row r="43" spans="1:8" x14ac:dyDescent="0.2">
      <c r="B43" s="567" t="s">
        <v>2887</v>
      </c>
      <c r="C43" s="491" t="e">
        <f t="shared" si="3"/>
        <v>#N/A</v>
      </c>
      <c r="D43" s="556">
        <f>D42+0.1</f>
        <v>34.1</v>
      </c>
      <c r="E43" s="549">
        <v>10</v>
      </c>
      <c r="F43" s="549">
        <v>10</v>
      </c>
      <c r="G43" s="558">
        <f>SUM(E43:F43)</f>
        <v>20</v>
      </c>
      <c r="H43" s="549">
        <v>10</v>
      </c>
    </row>
    <row r="44" spans="1:8" x14ac:dyDescent="0.2">
      <c r="B44" s="567" t="s">
        <v>2886</v>
      </c>
      <c r="C44" s="491" t="e">
        <f t="shared" si="3"/>
        <v>#N/A</v>
      </c>
      <c r="D44" s="556">
        <f>D43+0.1</f>
        <v>34.200000000000003</v>
      </c>
      <c r="E44" s="549">
        <v>10</v>
      </c>
      <c r="F44" s="549">
        <v>10</v>
      </c>
      <c r="G44" s="558">
        <f>SUM(E44:F44)</f>
        <v>20</v>
      </c>
      <c r="H44" s="549">
        <v>10</v>
      </c>
    </row>
    <row r="45" spans="1:8" x14ac:dyDescent="0.2">
      <c r="B45" s="567" t="s">
        <v>2885</v>
      </c>
      <c r="C45" s="491" t="e">
        <f t="shared" si="3"/>
        <v>#N/A</v>
      </c>
      <c r="D45" s="556">
        <f>D44+0.1</f>
        <v>34.300000000000004</v>
      </c>
      <c r="E45" s="549">
        <v>40</v>
      </c>
      <c r="F45" s="549">
        <v>40</v>
      </c>
      <c r="G45" s="558">
        <f>SUM(E45:F45)</f>
        <v>80</v>
      </c>
      <c r="H45" s="549">
        <v>40</v>
      </c>
    </row>
    <row r="46" spans="1:8" x14ac:dyDescent="0.2">
      <c r="B46" s="567" t="s">
        <v>941</v>
      </c>
      <c r="C46" s="491" t="e">
        <f t="shared" si="3"/>
        <v>#N/A</v>
      </c>
      <c r="D46" s="556">
        <f>D45+0.1</f>
        <v>34.400000000000006</v>
      </c>
      <c r="E46" s="549">
        <v>40</v>
      </c>
      <c r="F46" s="549">
        <v>40</v>
      </c>
      <c r="G46" s="558">
        <f>SUM(E46:F46)</f>
        <v>80</v>
      </c>
      <c r="H46" s="549">
        <v>40</v>
      </c>
    </row>
    <row r="47" spans="1:8" x14ac:dyDescent="0.2">
      <c r="B47" s="578"/>
      <c r="C47" s="491" t="e">
        <f t="shared" si="3"/>
        <v>#N/A</v>
      </c>
      <c r="D47" s="556"/>
      <c r="E47" s="549"/>
      <c r="F47" s="549"/>
      <c r="G47" s="558"/>
      <c r="H47" s="549"/>
    </row>
    <row r="48" spans="1:8" x14ac:dyDescent="0.2">
      <c r="B48" s="578"/>
      <c r="C48" s="491" t="e">
        <f t="shared" si="3"/>
        <v>#N/A</v>
      </c>
      <c r="D48" s="556"/>
      <c r="E48" s="549"/>
      <c r="F48" s="549"/>
      <c r="G48" s="558"/>
      <c r="H48" s="549"/>
    </row>
    <row r="49" spans="2:8" x14ac:dyDescent="0.2">
      <c r="B49" s="569" t="s">
        <v>2884</v>
      </c>
      <c r="C49" s="491" t="e">
        <f t="shared" si="3"/>
        <v>#N/A</v>
      </c>
      <c r="D49" s="556">
        <f>D42+1</f>
        <v>35</v>
      </c>
      <c r="E49" s="555">
        <f>SUM(E12:E41)</f>
        <v>3000</v>
      </c>
      <c r="F49" s="555">
        <f>SUM(F12:F41)</f>
        <v>3000</v>
      </c>
      <c r="G49" s="555">
        <f>SUM(G12:G41)</f>
        <v>6000</v>
      </c>
      <c r="H49" s="555">
        <f>SUM(H12:H41)</f>
        <v>3000</v>
      </c>
    </row>
    <row r="50" spans="2:8" x14ac:dyDescent="0.2">
      <c r="B50" s="570" t="s">
        <v>1134</v>
      </c>
      <c r="C50" s="491" t="e">
        <f t="shared" si="3"/>
        <v>#N/A</v>
      </c>
      <c r="D50" s="556">
        <f t="shared" ref="D50:D81" si="4">D49+1</f>
        <v>36</v>
      </c>
      <c r="E50" s="566"/>
      <c r="F50" s="566"/>
      <c r="G50" s="566"/>
      <c r="H50" s="566"/>
    </row>
    <row r="51" spans="2:8" x14ac:dyDescent="0.2">
      <c r="B51" s="578" t="s">
        <v>2839</v>
      </c>
      <c r="C51" s="491" t="str">
        <f t="shared" ref="C51:C79" si="5">VLOOKUP("Revenue from "&amp;B51,label2element,2,0)</f>
        <v>RevenueFromPublicSafetyServices</v>
      </c>
      <c r="D51" s="556">
        <f t="shared" si="4"/>
        <v>37</v>
      </c>
      <c r="E51" s="549">
        <v>100</v>
      </c>
      <c r="F51" s="549">
        <v>100</v>
      </c>
      <c r="G51" s="558">
        <f t="shared" ref="G51:G79" si="6">SUM(E51:F51)</f>
        <v>200</v>
      </c>
      <c r="H51" s="549">
        <v>100</v>
      </c>
    </row>
    <row r="52" spans="2:8" x14ac:dyDescent="0.2">
      <c r="B52" s="578" t="s">
        <v>2838</v>
      </c>
      <c r="C52" s="491" t="str">
        <f t="shared" si="5"/>
        <v>RevenueFromPublicHealthAndSanitationServices</v>
      </c>
      <c r="D52" s="556">
        <f t="shared" si="4"/>
        <v>38</v>
      </c>
      <c r="E52" s="549">
        <v>100</v>
      </c>
      <c r="F52" s="549">
        <v>100</v>
      </c>
      <c r="G52" s="558">
        <f t="shared" si="6"/>
        <v>200</v>
      </c>
      <c r="H52" s="549">
        <v>100</v>
      </c>
    </row>
    <row r="53" spans="2:8" x14ac:dyDescent="0.2">
      <c r="B53" s="578" t="s">
        <v>2837</v>
      </c>
      <c r="C53" s="491" t="str">
        <f t="shared" si="5"/>
        <v>RevenueFromPublicWorksServices</v>
      </c>
      <c r="D53" s="556">
        <f t="shared" si="4"/>
        <v>39</v>
      </c>
      <c r="E53" s="549">
        <v>100</v>
      </c>
      <c r="F53" s="549">
        <v>100</v>
      </c>
      <c r="G53" s="558">
        <f t="shared" si="6"/>
        <v>200</v>
      </c>
      <c r="H53" s="549">
        <v>100</v>
      </c>
    </row>
    <row r="54" spans="2:8" x14ac:dyDescent="0.2">
      <c r="B54" s="578" t="s">
        <v>2836</v>
      </c>
      <c r="C54" s="491" t="str">
        <f t="shared" si="5"/>
        <v>RevenueFromPublicSchoolsServices</v>
      </c>
      <c r="D54" s="556">
        <f t="shared" si="4"/>
        <v>40</v>
      </c>
      <c r="E54" s="549">
        <v>100</v>
      </c>
      <c r="F54" s="549">
        <v>100</v>
      </c>
      <c r="G54" s="558">
        <f t="shared" si="6"/>
        <v>200</v>
      </c>
      <c r="H54" s="549">
        <v>100</v>
      </c>
    </row>
    <row r="55" spans="2:8" x14ac:dyDescent="0.2">
      <c r="B55" s="578" t="s">
        <v>2835</v>
      </c>
      <c r="C55" s="491" t="str">
        <f t="shared" si="5"/>
        <v>RevenueFromPublicWaysAndFacilitiesServices</v>
      </c>
      <c r="D55" s="556">
        <f t="shared" si="4"/>
        <v>41</v>
      </c>
      <c r="E55" s="549">
        <v>100</v>
      </c>
      <c r="F55" s="549">
        <v>100</v>
      </c>
      <c r="G55" s="558">
        <f t="shared" si="6"/>
        <v>200</v>
      </c>
      <c r="H55" s="549">
        <v>100</v>
      </c>
    </row>
    <row r="56" spans="2:8" x14ac:dyDescent="0.2">
      <c r="B56" s="578" t="s">
        <v>2834</v>
      </c>
      <c r="C56" s="491" t="str">
        <f t="shared" si="5"/>
        <v>RevenueFromPublicAssistanceServices</v>
      </c>
      <c r="D56" s="556">
        <f t="shared" si="4"/>
        <v>42</v>
      </c>
      <c r="E56" s="549">
        <v>100</v>
      </c>
      <c r="F56" s="549">
        <v>100</v>
      </c>
      <c r="G56" s="558">
        <f t="shared" si="6"/>
        <v>200</v>
      </c>
      <c r="H56" s="549">
        <v>100</v>
      </c>
    </row>
    <row r="57" spans="2:8" x14ac:dyDescent="0.2">
      <c r="B57" s="578" t="s">
        <v>2833</v>
      </c>
      <c r="C57" s="491" t="str">
        <f t="shared" si="5"/>
        <v>RevenueFromOtherPublicServices</v>
      </c>
      <c r="D57" s="556">
        <f t="shared" si="4"/>
        <v>43</v>
      </c>
      <c r="E57" s="549">
        <v>100</v>
      </c>
      <c r="F57" s="549">
        <v>100</v>
      </c>
      <c r="G57" s="558">
        <f t="shared" si="6"/>
        <v>200</v>
      </c>
      <c r="H57" s="549">
        <v>100</v>
      </c>
    </row>
    <row r="58" spans="2:8" x14ac:dyDescent="0.2">
      <c r="B58" s="578" t="s">
        <v>2832</v>
      </c>
      <c r="C58" s="491" t="str">
        <f t="shared" si="5"/>
        <v>RevenueFromSecurityOfPersonsAndPropertyServices</v>
      </c>
      <c r="D58" s="556">
        <f t="shared" si="4"/>
        <v>44</v>
      </c>
      <c r="E58" s="549">
        <v>100</v>
      </c>
      <c r="F58" s="549">
        <v>100</v>
      </c>
      <c r="G58" s="558">
        <f t="shared" si="6"/>
        <v>200</v>
      </c>
      <c r="H58" s="549">
        <v>100</v>
      </c>
    </row>
    <row r="59" spans="2:8" x14ac:dyDescent="0.2">
      <c r="B59" s="578" t="s">
        <v>2831</v>
      </c>
      <c r="C59" s="491" t="str">
        <f t="shared" si="5"/>
        <v>RevenueFromCommunityDevelopmentServices</v>
      </c>
      <c r="D59" s="556">
        <f t="shared" si="4"/>
        <v>45</v>
      </c>
      <c r="E59" s="549">
        <v>100</v>
      </c>
      <c r="F59" s="549">
        <v>100</v>
      </c>
      <c r="G59" s="558">
        <f t="shared" si="6"/>
        <v>200</v>
      </c>
      <c r="H59" s="549">
        <v>100</v>
      </c>
    </row>
    <row r="60" spans="2:8" x14ac:dyDescent="0.2">
      <c r="B60" s="578" t="s">
        <v>2830</v>
      </c>
      <c r="C60" s="491" t="str">
        <f t="shared" si="5"/>
        <v>RevenueFromEconomicDevelopmentServices</v>
      </c>
      <c r="D60" s="556">
        <f t="shared" si="4"/>
        <v>46</v>
      </c>
      <c r="E60" s="549">
        <v>100</v>
      </c>
      <c r="F60" s="549">
        <v>100</v>
      </c>
      <c r="G60" s="558">
        <f t="shared" si="6"/>
        <v>200</v>
      </c>
      <c r="H60" s="549">
        <v>100</v>
      </c>
    </row>
    <row r="61" spans="2:8" x14ac:dyDescent="0.2">
      <c r="B61" s="578" t="s">
        <v>2829</v>
      </c>
      <c r="C61" s="491" t="str">
        <f t="shared" si="5"/>
        <v>RevenueFromOtherDevelopmentServices</v>
      </c>
      <c r="D61" s="556">
        <f t="shared" si="4"/>
        <v>47</v>
      </c>
      <c r="E61" s="549">
        <v>100</v>
      </c>
      <c r="F61" s="549">
        <v>100</v>
      </c>
      <c r="G61" s="558">
        <f t="shared" si="6"/>
        <v>200</v>
      </c>
      <c r="H61" s="549">
        <v>100</v>
      </c>
    </row>
    <row r="62" spans="2:8" x14ac:dyDescent="0.2">
      <c r="B62" s="578" t="s">
        <v>2828</v>
      </c>
      <c r="C62" s="491" t="str">
        <f t="shared" si="5"/>
        <v>RevenueFromConservationRecreationParksAndCulturalServices</v>
      </c>
      <c r="D62" s="556">
        <f t="shared" si="4"/>
        <v>48</v>
      </c>
      <c r="E62" s="549">
        <v>100</v>
      </c>
      <c r="F62" s="549">
        <v>100</v>
      </c>
      <c r="G62" s="558">
        <f t="shared" si="6"/>
        <v>200</v>
      </c>
      <c r="H62" s="549">
        <v>100</v>
      </c>
    </row>
    <row r="63" spans="2:8" x14ac:dyDescent="0.2">
      <c r="B63" s="578" t="s">
        <v>2827</v>
      </c>
      <c r="C63" s="491" t="str">
        <f t="shared" si="5"/>
        <v>RevenueFromTransportationServices</v>
      </c>
      <c r="D63" s="556">
        <f t="shared" si="4"/>
        <v>49</v>
      </c>
      <c r="E63" s="549">
        <v>100</v>
      </c>
      <c r="F63" s="549">
        <v>100</v>
      </c>
      <c r="G63" s="558">
        <f t="shared" si="6"/>
        <v>200</v>
      </c>
      <c r="H63" s="549">
        <v>100</v>
      </c>
    </row>
    <row r="64" spans="2:8" x14ac:dyDescent="0.2">
      <c r="B64" s="578" t="s">
        <v>2826</v>
      </c>
      <c r="C64" s="491" t="str">
        <f t="shared" si="5"/>
        <v>RevenueFromEducationServices</v>
      </c>
      <c r="D64" s="556">
        <f t="shared" si="4"/>
        <v>50</v>
      </c>
      <c r="E64" s="549">
        <v>100</v>
      </c>
      <c r="F64" s="549">
        <v>100</v>
      </c>
      <c r="G64" s="558">
        <f t="shared" si="6"/>
        <v>200</v>
      </c>
      <c r="H64" s="549">
        <v>100</v>
      </c>
    </row>
    <row r="65" spans="2:8" x14ac:dyDescent="0.2">
      <c r="B65" s="578" t="s">
        <v>2825</v>
      </c>
      <c r="C65" s="491" t="str">
        <f t="shared" si="5"/>
        <v>RevenueFromElectricityAndPowerServices</v>
      </c>
      <c r="D65" s="556">
        <f t="shared" si="4"/>
        <v>51</v>
      </c>
      <c r="E65" s="549">
        <v>100</v>
      </c>
      <c r="F65" s="549">
        <v>100</v>
      </c>
      <c r="G65" s="558">
        <f t="shared" si="6"/>
        <v>200</v>
      </c>
      <c r="H65" s="549">
        <v>100</v>
      </c>
    </row>
    <row r="66" spans="2:8" x14ac:dyDescent="0.2">
      <c r="B66" s="578" t="s">
        <v>2877</v>
      </c>
      <c r="C66" s="491" t="str">
        <f t="shared" si="5"/>
        <v>RevenueFromGeneralGovernmentServicesAdministration</v>
      </c>
      <c r="D66" s="556">
        <f t="shared" si="4"/>
        <v>52</v>
      </c>
      <c r="E66" s="549">
        <v>100</v>
      </c>
      <c r="F66" s="549">
        <v>100</v>
      </c>
      <c r="G66" s="558">
        <f t="shared" si="6"/>
        <v>200</v>
      </c>
      <c r="H66" s="549">
        <v>100</v>
      </c>
    </row>
    <row r="67" spans="2:8" x14ac:dyDescent="0.2">
      <c r="B67" s="578" t="s">
        <v>2824</v>
      </c>
      <c r="C67" s="491" t="str">
        <f t="shared" si="5"/>
        <v>RevenueFromGeneralGovernmentServicesLegislativeAndExecutive</v>
      </c>
      <c r="D67" s="556">
        <f t="shared" si="4"/>
        <v>53</v>
      </c>
      <c r="E67" s="549">
        <v>100</v>
      </c>
      <c r="F67" s="549">
        <v>100</v>
      </c>
      <c r="G67" s="558">
        <f t="shared" si="6"/>
        <v>200</v>
      </c>
      <c r="H67" s="549">
        <v>100</v>
      </c>
    </row>
    <row r="68" spans="2:8" x14ac:dyDescent="0.2">
      <c r="B68" s="578" t="s">
        <v>2823</v>
      </c>
      <c r="C68" s="491" t="str">
        <f t="shared" si="5"/>
        <v>RevenueFromGeneralGovernmentServicesJudicial</v>
      </c>
      <c r="D68" s="556">
        <f t="shared" si="4"/>
        <v>54</v>
      </c>
      <c r="E68" s="549">
        <v>100</v>
      </c>
      <c r="F68" s="549">
        <v>100</v>
      </c>
      <c r="G68" s="558">
        <f t="shared" si="6"/>
        <v>200</v>
      </c>
      <c r="H68" s="549">
        <v>100</v>
      </c>
    </row>
    <row r="69" spans="2:8" x14ac:dyDescent="0.2">
      <c r="B69" s="578" t="s">
        <v>2822</v>
      </c>
      <c r="C69" s="491" t="str">
        <f t="shared" si="5"/>
        <v>RevenueFromGeneralGovernmentServicesOthers</v>
      </c>
      <c r="D69" s="556">
        <f t="shared" si="4"/>
        <v>55</v>
      </c>
      <c r="E69" s="549">
        <v>100</v>
      </c>
      <c r="F69" s="549">
        <v>100</v>
      </c>
      <c r="G69" s="558">
        <f t="shared" si="6"/>
        <v>200</v>
      </c>
      <c r="H69" s="549">
        <v>100</v>
      </c>
    </row>
    <row r="70" spans="2:8" x14ac:dyDescent="0.2">
      <c r="B70" s="578" t="s">
        <v>2821</v>
      </c>
      <c r="C70" s="491" t="str">
        <f t="shared" si="5"/>
        <v>RevenueFromAirportServices</v>
      </c>
      <c r="D70" s="556">
        <f t="shared" si="4"/>
        <v>56</v>
      </c>
      <c r="E70" s="549">
        <v>100</v>
      </c>
      <c r="F70" s="549">
        <v>100</v>
      </c>
      <c r="G70" s="558">
        <f t="shared" si="6"/>
        <v>200</v>
      </c>
      <c r="H70" s="549">
        <v>100</v>
      </c>
    </row>
    <row r="71" spans="2:8" x14ac:dyDescent="0.2">
      <c r="B71" s="578" t="s">
        <v>2820</v>
      </c>
      <c r="C71" s="491" t="str">
        <f t="shared" si="5"/>
        <v>RevenueFromHarbourServices</v>
      </c>
      <c r="D71" s="556">
        <f t="shared" si="4"/>
        <v>57</v>
      </c>
      <c r="E71" s="549">
        <v>100</v>
      </c>
      <c r="F71" s="549">
        <v>100</v>
      </c>
      <c r="G71" s="558">
        <f t="shared" si="6"/>
        <v>200</v>
      </c>
      <c r="H71" s="549">
        <v>100</v>
      </c>
    </row>
    <row r="72" spans="2:8" x14ac:dyDescent="0.2">
      <c r="B72" s="578" t="s">
        <v>2819</v>
      </c>
      <c r="C72" s="491" t="str">
        <f t="shared" si="5"/>
        <v>RevenueFromWaterSupplyServices</v>
      </c>
      <c r="D72" s="556">
        <f t="shared" si="4"/>
        <v>58</v>
      </c>
      <c r="E72" s="549">
        <v>100</v>
      </c>
      <c r="F72" s="549">
        <v>100</v>
      </c>
      <c r="G72" s="558">
        <f t="shared" si="6"/>
        <v>200</v>
      </c>
      <c r="H72" s="549">
        <v>100</v>
      </c>
    </row>
    <row r="73" spans="2:8" x14ac:dyDescent="0.2">
      <c r="B73" s="578" t="s">
        <v>2818</v>
      </c>
      <c r="C73" s="491" t="str">
        <f t="shared" si="5"/>
        <v>RevenueFromSanitarySewerServices</v>
      </c>
      <c r="D73" s="556">
        <f t="shared" si="4"/>
        <v>59</v>
      </c>
      <c r="E73" s="549">
        <v>100</v>
      </c>
      <c r="F73" s="549">
        <v>100</v>
      </c>
      <c r="G73" s="558">
        <f t="shared" si="6"/>
        <v>200</v>
      </c>
      <c r="H73" s="549">
        <v>100</v>
      </c>
    </row>
    <row r="74" spans="2:8" x14ac:dyDescent="0.2">
      <c r="B74" s="578" t="s">
        <v>2817</v>
      </c>
      <c r="C74" s="491" t="str">
        <f t="shared" si="5"/>
        <v>RevenueFromStormSewerServices</v>
      </c>
      <c r="D74" s="556">
        <f t="shared" si="4"/>
        <v>60</v>
      </c>
      <c r="E74" s="549">
        <v>100</v>
      </c>
      <c r="F74" s="549">
        <v>100</v>
      </c>
      <c r="G74" s="558">
        <f t="shared" si="6"/>
        <v>200</v>
      </c>
      <c r="H74" s="549">
        <v>100</v>
      </c>
    </row>
    <row r="75" spans="2:8" x14ac:dyDescent="0.2">
      <c r="B75" s="578" t="s">
        <v>2816</v>
      </c>
      <c r="C75" s="491" t="str">
        <f t="shared" si="5"/>
        <v>RevenueFromGarageServices</v>
      </c>
      <c r="D75" s="556">
        <f t="shared" si="4"/>
        <v>61</v>
      </c>
      <c r="E75" s="549">
        <v>100</v>
      </c>
      <c r="F75" s="549">
        <v>100</v>
      </c>
      <c r="G75" s="558">
        <f t="shared" si="6"/>
        <v>200</v>
      </c>
      <c r="H75" s="549">
        <v>100</v>
      </c>
    </row>
    <row r="76" spans="2:8" x14ac:dyDescent="0.2">
      <c r="B76" s="578" t="s">
        <v>2815</v>
      </c>
      <c r="C76" s="491" t="str">
        <f t="shared" si="5"/>
        <v>RevenueFromJailStoresCommissaryServices</v>
      </c>
      <c r="D76" s="556">
        <f t="shared" si="4"/>
        <v>62</v>
      </c>
      <c r="E76" s="549">
        <v>100</v>
      </c>
      <c r="F76" s="549">
        <v>100</v>
      </c>
      <c r="G76" s="558">
        <f t="shared" si="6"/>
        <v>200</v>
      </c>
      <c r="H76" s="549">
        <v>100</v>
      </c>
    </row>
    <row r="77" spans="2:8" x14ac:dyDescent="0.2">
      <c r="B77" s="578" t="s">
        <v>2814</v>
      </c>
      <c r="C77" s="491" t="str">
        <f t="shared" si="5"/>
        <v>RevenueFromContingencyServices</v>
      </c>
      <c r="D77" s="556">
        <f t="shared" si="4"/>
        <v>63</v>
      </c>
      <c r="E77" s="549">
        <v>100</v>
      </c>
      <c r="F77" s="549">
        <v>100</v>
      </c>
      <c r="G77" s="558">
        <f t="shared" si="6"/>
        <v>200</v>
      </c>
      <c r="H77" s="549">
        <v>100</v>
      </c>
    </row>
    <row r="78" spans="2:8" x14ac:dyDescent="0.2">
      <c r="B78" s="578" t="s">
        <v>2813</v>
      </c>
      <c r="C78" s="491" t="str">
        <f t="shared" si="5"/>
        <v>RevenueFromConventionCentreServices</v>
      </c>
      <c r="D78" s="556">
        <f t="shared" si="4"/>
        <v>64</v>
      </c>
      <c r="E78" s="549">
        <v>100</v>
      </c>
      <c r="F78" s="549">
        <v>100</v>
      </c>
      <c r="G78" s="558">
        <f t="shared" si="6"/>
        <v>200</v>
      </c>
      <c r="H78" s="549">
        <v>100</v>
      </c>
    </row>
    <row r="79" spans="2:8" x14ac:dyDescent="0.2">
      <c r="B79" s="578" t="s">
        <v>2812</v>
      </c>
      <c r="C79" s="491" t="str">
        <f t="shared" si="5"/>
        <v>RevenueFromConservationServices</v>
      </c>
      <c r="D79" s="556">
        <f t="shared" si="4"/>
        <v>65</v>
      </c>
      <c r="E79" s="549">
        <v>100</v>
      </c>
      <c r="F79" s="549">
        <v>100</v>
      </c>
      <c r="G79" s="558">
        <f t="shared" si="6"/>
        <v>200</v>
      </c>
      <c r="H79" s="549">
        <v>100</v>
      </c>
    </row>
    <row r="80" spans="2:8" x14ac:dyDescent="0.2">
      <c r="B80" s="569" t="s">
        <v>2883</v>
      </c>
      <c r="C80" s="491" t="e">
        <f t="shared" ref="C80:C89" si="7">VLOOKUP(B80,label2element,2,0)</f>
        <v>#N/A</v>
      </c>
      <c r="D80" s="556">
        <f t="shared" si="4"/>
        <v>66</v>
      </c>
      <c r="E80" s="555">
        <f>SUM(E82:E85)</f>
        <v>100</v>
      </c>
      <c r="F80" s="555">
        <f>SUM(F82:F85)</f>
        <v>100</v>
      </c>
      <c r="G80" s="555">
        <f>SUM(G82:G85)</f>
        <v>200</v>
      </c>
      <c r="H80" s="555">
        <f>SUM(H82:H85)</f>
        <v>100</v>
      </c>
    </row>
    <row r="81" spans="1:8" x14ac:dyDescent="0.2">
      <c r="A81" s="565" t="s">
        <v>936</v>
      </c>
      <c r="B81" s="568" t="s">
        <v>2882</v>
      </c>
      <c r="C81" s="491" t="e">
        <f t="shared" si="7"/>
        <v>#N/A</v>
      </c>
      <c r="D81" s="556">
        <f t="shared" si="4"/>
        <v>67</v>
      </c>
      <c r="E81" s="564"/>
      <c r="F81" s="564"/>
      <c r="G81" s="564"/>
      <c r="H81" s="564"/>
    </row>
    <row r="82" spans="1:8" x14ac:dyDescent="0.2">
      <c r="B82" s="567" t="s">
        <v>2881</v>
      </c>
      <c r="C82" s="491" t="e">
        <f t="shared" si="7"/>
        <v>#N/A</v>
      </c>
      <c r="D82" s="556">
        <f>D81+0.1</f>
        <v>67.099999999999994</v>
      </c>
      <c r="E82" s="549">
        <v>10</v>
      </c>
      <c r="F82" s="549">
        <v>10</v>
      </c>
      <c r="G82" s="558">
        <f>SUM(E82:F82)</f>
        <v>20</v>
      </c>
      <c r="H82" s="549">
        <v>10</v>
      </c>
    </row>
    <row r="83" spans="1:8" x14ac:dyDescent="0.2">
      <c r="B83" s="567" t="s">
        <v>2880</v>
      </c>
      <c r="C83" s="491" t="e">
        <f t="shared" si="7"/>
        <v>#N/A</v>
      </c>
      <c r="D83" s="556">
        <f>D82+0.1</f>
        <v>67.199999999999989</v>
      </c>
      <c r="E83" s="549">
        <v>10</v>
      </c>
      <c r="F83" s="549">
        <v>10</v>
      </c>
      <c r="G83" s="558">
        <f>SUM(E83:F83)</f>
        <v>20</v>
      </c>
      <c r="H83" s="549">
        <v>10</v>
      </c>
    </row>
    <row r="84" spans="1:8" x14ac:dyDescent="0.2">
      <c r="B84" s="567" t="s">
        <v>2879</v>
      </c>
      <c r="C84" s="491" t="e">
        <f t="shared" si="7"/>
        <v>#N/A</v>
      </c>
      <c r="D84" s="556">
        <f>D83+0.1</f>
        <v>67.299999999999983</v>
      </c>
      <c r="E84" s="549">
        <v>40</v>
      </c>
      <c r="F84" s="549">
        <v>40</v>
      </c>
      <c r="G84" s="558">
        <f>SUM(E84:F84)</f>
        <v>80</v>
      </c>
      <c r="H84" s="549">
        <v>40</v>
      </c>
    </row>
    <row r="85" spans="1:8" x14ac:dyDescent="0.2">
      <c r="B85" s="567" t="s">
        <v>941</v>
      </c>
      <c r="C85" s="491" t="e">
        <f t="shared" si="7"/>
        <v>#N/A</v>
      </c>
      <c r="D85" s="556">
        <f>D84+0.1</f>
        <v>67.399999999999977</v>
      </c>
      <c r="E85" s="549">
        <v>40</v>
      </c>
      <c r="F85" s="549">
        <v>40</v>
      </c>
      <c r="G85" s="558">
        <f>SUM(E85:F85)</f>
        <v>80</v>
      </c>
      <c r="H85" s="549">
        <v>40</v>
      </c>
    </row>
    <row r="86" spans="1:8" x14ac:dyDescent="0.2">
      <c r="B86" s="578"/>
      <c r="C86" s="491" t="e">
        <f t="shared" si="7"/>
        <v>#N/A</v>
      </c>
      <c r="D86" s="556"/>
      <c r="E86" s="549"/>
      <c r="F86" s="549"/>
      <c r="G86" s="558"/>
      <c r="H86" s="549"/>
    </row>
    <row r="87" spans="1:8" x14ac:dyDescent="0.2">
      <c r="B87" s="578"/>
      <c r="C87" s="491" t="e">
        <f t="shared" si="7"/>
        <v>#N/A</v>
      </c>
      <c r="D87" s="556"/>
      <c r="E87" s="549"/>
      <c r="F87" s="549"/>
      <c r="G87" s="558"/>
      <c r="H87" s="549"/>
    </row>
    <row r="88" spans="1:8" x14ac:dyDescent="0.2">
      <c r="B88" s="569" t="s">
        <v>2878</v>
      </c>
      <c r="C88" s="491" t="e">
        <f t="shared" si="7"/>
        <v>#N/A</v>
      </c>
      <c r="D88" s="556">
        <f>D81+1</f>
        <v>68</v>
      </c>
      <c r="E88" s="555">
        <f>SUM(E51:E80)</f>
        <v>3000</v>
      </c>
      <c r="F88" s="555">
        <f>SUM(F51:F80)</f>
        <v>3000</v>
      </c>
      <c r="G88" s="555">
        <f>SUM(G51:G80)</f>
        <v>6000</v>
      </c>
      <c r="H88" s="555">
        <f>SUM(H51:H80)</f>
        <v>3000</v>
      </c>
    </row>
    <row r="89" spans="1:8" x14ac:dyDescent="0.2">
      <c r="B89" s="570" t="s">
        <v>1131</v>
      </c>
      <c r="C89" s="491" t="e">
        <f t="shared" si="7"/>
        <v>#N/A</v>
      </c>
      <c r="D89" s="556">
        <f t="shared" ref="D89:D120" si="8">D88+1</f>
        <v>69</v>
      </c>
      <c r="E89" s="566"/>
      <c r="F89" s="566"/>
      <c r="G89" s="566"/>
      <c r="H89" s="566"/>
    </row>
    <row r="90" spans="1:8" x14ac:dyDescent="0.2">
      <c r="B90" s="578" t="s">
        <v>2839</v>
      </c>
      <c r="C90" s="491" t="str">
        <f t="shared" ref="C90:C118" si="9">VLOOKUP("Revenue from "&amp;B90,label2element,2,0)</f>
        <v>RevenueFromPublicSafetyServices</v>
      </c>
      <c r="D90" s="556">
        <f t="shared" si="8"/>
        <v>70</v>
      </c>
      <c r="E90" s="549">
        <v>100</v>
      </c>
      <c r="F90" s="549">
        <v>100</v>
      </c>
      <c r="G90" s="558">
        <f t="shared" ref="G90:G118" si="10">SUM(E90:F90)</f>
        <v>200</v>
      </c>
      <c r="H90" s="549">
        <v>100</v>
      </c>
    </row>
    <row r="91" spans="1:8" x14ac:dyDescent="0.2">
      <c r="B91" s="578" t="s">
        <v>2838</v>
      </c>
      <c r="C91" s="491" t="str">
        <f t="shared" si="9"/>
        <v>RevenueFromPublicHealthAndSanitationServices</v>
      </c>
      <c r="D91" s="556">
        <f t="shared" si="8"/>
        <v>71</v>
      </c>
      <c r="E91" s="549">
        <v>100</v>
      </c>
      <c r="F91" s="549">
        <v>100</v>
      </c>
      <c r="G91" s="558">
        <f t="shared" si="10"/>
        <v>200</v>
      </c>
      <c r="H91" s="549">
        <v>100</v>
      </c>
    </row>
    <row r="92" spans="1:8" x14ac:dyDescent="0.2">
      <c r="B92" s="578" t="s">
        <v>2837</v>
      </c>
      <c r="C92" s="491" t="str">
        <f t="shared" si="9"/>
        <v>RevenueFromPublicWorksServices</v>
      </c>
      <c r="D92" s="556">
        <f t="shared" si="8"/>
        <v>72</v>
      </c>
      <c r="E92" s="549">
        <v>100</v>
      </c>
      <c r="F92" s="549">
        <v>100</v>
      </c>
      <c r="G92" s="558">
        <f t="shared" si="10"/>
        <v>200</v>
      </c>
      <c r="H92" s="549">
        <v>100</v>
      </c>
    </row>
    <row r="93" spans="1:8" x14ac:dyDescent="0.2">
      <c r="B93" s="578" t="s">
        <v>2836</v>
      </c>
      <c r="C93" s="491" t="str">
        <f t="shared" si="9"/>
        <v>RevenueFromPublicSchoolsServices</v>
      </c>
      <c r="D93" s="556">
        <f t="shared" si="8"/>
        <v>73</v>
      </c>
      <c r="E93" s="549">
        <v>100</v>
      </c>
      <c r="F93" s="549">
        <v>100</v>
      </c>
      <c r="G93" s="558">
        <f t="shared" si="10"/>
        <v>200</v>
      </c>
      <c r="H93" s="549">
        <v>100</v>
      </c>
    </row>
    <row r="94" spans="1:8" x14ac:dyDescent="0.2">
      <c r="B94" s="578" t="s">
        <v>2835</v>
      </c>
      <c r="C94" s="491" t="str">
        <f t="shared" si="9"/>
        <v>RevenueFromPublicWaysAndFacilitiesServices</v>
      </c>
      <c r="D94" s="556">
        <f t="shared" si="8"/>
        <v>74</v>
      </c>
      <c r="E94" s="549">
        <v>100</v>
      </c>
      <c r="F94" s="549">
        <v>100</v>
      </c>
      <c r="G94" s="558">
        <f t="shared" si="10"/>
        <v>200</v>
      </c>
      <c r="H94" s="549">
        <v>100</v>
      </c>
    </row>
    <row r="95" spans="1:8" x14ac:dyDescent="0.2">
      <c r="B95" s="578" t="s">
        <v>2834</v>
      </c>
      <c r="C95" s="491" t="str">
        <f t="shared" si="9"/>
        <v>RevenueFromPublicAssistanceServices</v>
      </c>
      <c r="D95" s="556">
        <f t="shared" si="8"/>
        <v>75</v>
      </c>
      <c r="E95" s="549">
        <v>100</v>
      </c>
      <c r="F95" s="549">
        <v>100</v>
      </c>
      <c r="G95" s="558">
        <f t="shared" si="10"/>
        <v>200</v>
      </c>
      <c r="H95" s="549">
        <v>100</v>
      </c>
    </row>
    <row r="96" spans="1:8" x14ac:dyDescent="0.2">
      <c r="B96" s="578" t="s">
        <v>2833</v>
      </c>
      <c r="C96" s="491" t="str">
        <f t="shared" si="9"/>
        <v>RevenueFromOtherPublicServices</v>
      </c>
      <c r="D96" s="556">
        <f t="shared" si="8"/>
        <v>76</v>
      </c>
      <c r="E96" s="549">
        <v>100</v>
      </c>
      <c r="F96" s="549">
        <v>100</v>
      </c>
      <c r="G96" s="558">
        <f t="shared" si="10"/>
        <v>200</v>
      </c>
      <c r="H96" s="549">
        <v>100</v>
      </c>
    </row>
    <row r="97" spans="2:8" x14ac:dyDescent="0.2">
      <c r="B97" s="578" t="s">
        <v>2832</v>
      </c>
      <c r="C97" s="491" t="str">
        <f t="shared" si="9"/>
        <v>RevenueFromSecurityOfPersonsAndPropertyServices</v>
      </c>
      <c r="D97" s="556">
        <f t="shared" si="8"/>
        <v>77</v>
      </c>
      <c r="E97" s="549">
        <v>100</v>
      </c>
      <c r="F97" s="549">
        <v>100</v>
      </c>
      <c r="G97" s="558">
        <f t="shared" si="10"/>
        <v>200</v>
      </c>
      <c r="H97" s="549">
        <v>100</v>
      </c>
    </row>
    <row r="98" spans="2:8" x14ac:dyDescent="0.2">
      <c r="B98" s="578" t="s">
        <v>2831</v>
      </c>
      <c r="C98" s="491" t="str">
        <f t="shared" si="9"/>
        <v>RevenueFromCommunityDevelopmentServices</v>
      </c>
      <c r="D98" s="556">
        <f t="shared" si="8"/>
        <v>78</v>
      </c>
      <c r="E98" s="549">
        <v>100</v>
      </c>
      <c r="F98" s="549">
        <v>100</v>
      </c>
      <c r="G98" s="558">
        <f t="shared" si="10"/>
        <v>200</v>
      </c>
      <c r="H98" s="549">
        <v>100</v>
      </c>
    </row>
    <row r="99" spans="2:8" x14ac:dyDescent="0.2">
      <c r="B99" s="578" t="s">
        <v>2830</v>
      </c>
      <c r="C99" s="491" t="str">
        <f t="shared" si="9"/>
        <v>RevenueFromEconomicDevelopmentServices</v>
      </c>
      <c r="D99" s="556">
        <f t="shared" si="8"/>
        <v>79</v>
      </c>
      <c r="E99" s="549">
        <v>100</v>
      </c>
      <c r="F99" s="549">
        <v>100</v>
      </c>
      <c r="G99" s="558">
        <f t="shared" si="10"/>
        <v>200</v>
      </c>
      <c r="H99" s="549">
        <v>100</v>
      </c>
    </row>
    <row r="100" spans="2:8" x14ac:dyDescent="0.2">
      <c r="B100" s="578" t="s">
        <v>2829</v>
      </c>
      <c r="C100" s="491" t="str">
        <f t="shared" si="9"/>
        <v>RevenueFromOtherDevelopmentServices</v>
      </c>
      <c r="D100" s="556">
        <f t="shared" si="8"/>
        <v>80</v>
      </c>
      <c r="E100" s="549">
        <v>100</v>
      </c>
      <c r="F100" s="549">
        <v>100</v>
      </c>
      <c r="G100" s="558">
        <f t="shared" si="10"/>
        <v>200</v>
      </c>
      <c r="H100" s="549">
        <v>100</v>
      </c>
    </row>
    <row r="101" spans="2:8" x14ac:dyDescent="0.2">
      <c r="B101" s="578" t="s">
        <v>2828</v>
      </c>
      <c r="C101" s="491" t="str">
        <f t="shared" si="9"/>
        <v>RevenueFromConservationRecreationParksAndCulturalServices</v>
      </c>
      <c r="D101" s="556">
        <f t="shared" si="8"/>
        <v>81</v>
      </c>
      <c r="E101" s="549">
        <v>100</v>
      </c>
      <c r="F101" s="549">
        <v>100</v>
      </c>
      <c r="G101" s="558">
        <f t="shared" si="10"/>
        <v>200</v>
      </c>
      <c r="H101" s="549">
        <v>100</v>
      </c>
    </row>
    <row r="102" spans="2:8" x14ac:dyDescent="0.2">
      <c r="B102" s="578" t="s">
        <v>2827</v>
      </c>
      <c r="C102" s="491" t="str">
        <f t="shared" si="9"/>
        <v>RevenueFromTransportationServices</v>
      </c>
      <c r="D102" s="556">
        <f t="shared" si="8"/>
        <v>82</v>
      </c>
      <c r="E102" s="549">
        <v>100</v>
      </c>
      <c r="F102" s="549">
        <v>100</v>
      </c>
      <c r="G102" s="558">
        <f t="shared" si="10"/>
        <v>200</v>
      </c>
      <c r="H102" s="549">
        <v>100</v>
      </c>
    </row>
    <row r="103" spans="2:8" x14ac:dyDescent="0.2">
      <c r="B103" s="578" t="s">
        <v>2826</v>
      </c>
      <c r="C103" s="491" t="str">
        <f t="shared" si="9"/>
        <v>RevenueFromEducationServices</v>
      </c>
      <c r="D103" s="556">
        <f t="shared" si="8"/>
        <v>83</v>
      </c>
      <c r="E103" s="549">
        <v>100</v>
      </c>
      <c r="F103" s="549">
        <v>100</v>
      </c>
      <c r="G103" s="558">
        <f t="shared" si="10"/>
        <v>200</v>
      </c>
      <c r="H103" s="549">
        <v>100</v>
      </c>
    </row>
    <row r="104" spans="2:8" x14ac:dyDescent="0.2">
      <c r="B104" s="578" t="s">
        <v>2825</v>
      </c>
      <c r="C104" s="491" t="str">
        <f t="shared" si="9"/>
        <v>RevenueFromElectricityAndPowerServices</v>
      </c>
      <c r="D104" s="556">
        <f t="shared" si="8"/>
        <v>84</v>
      </c>
      <c r="E104" s="549">
        <v>100</v>
      </c>
      <c r="F104" s="549">
        <v>100</v>
      </c>
      <c r="G104" s="558">
        <f t="shared" si="10"/>
        <v>200</v>
      </c>
      <c r="H104" s="549">
        <v>100</v>
      </c>
    </row>
    <row r="105" spans="2:8" x14ac:dyDescent="0.2">
      <c r="B105" s="578" t="s">
        <v>2877</v>
      </c>
      <c r="C105" s="491" t="str">
        <f t="shared" si="9"/>
        <v>RevenueFromGeneralGovernmentServicesAdministration</v>
      </c>
      <c r="D105" s="556">
        <f t="shared" si="8"/>
        <v>85</v>
      </c>
      <c r="E105" s="549">
        <v>100</v>
      </c>
      <c r="F105" s="549">
        <v>100</v>
      </c>
      <c r="G105" s="558">
        <f t="shared" si="10"/>
        <v>200</v>
      </c>
      <c r="H105" s="549">
        <v>100</v>
      </c>
    </row>
    <row r="106" spans="2:8" x14ac:dyDescent="0.2">
      <c r="B106" s="578" t="s">
        <v>2824</v>
      </c>
      <c r="C106" s="491" t="str">
        <f t="shared" si="9"/>
        <v>RevenueFromGeneralGovernmentServicesLegislativeAndExecutive</v>
      </c>
      <c r="D106" s="556">
        <f t="shared" si="8"/>
        <v>86</v>
      </c>
      <c r="E106" s="549">
        <v>100</v>
      </c>
      <c r="F106" s="549">
        <v>100</v>
      </c>
      <c r="G106" s="558">
        <f t="shared" si="10"/>
        <v>200</v>
      </c>
      <c r="H106" s="549">
        <v>100</v>
      </c>
    </row>
    <row r="107" spans="2:8" x14ac:dyDescent="0.2">
      <c r="B107" s="578" t="s">
        <v>2823</v>
      </c>
      <c r="C107" s="491" t="str">
        <f t="shared" si="9"/>
        <v>RevenueFromGeneralGovernmentServicesJudicial</v>
      </c>
      <c r="D107" s="556">
        <f t="shared" si="8"/>
        <v>87</v>
      </c>
      <c r="E107" s="549">
        <v>100</v>
      </c>
      <c r="F107" s="549">
        <v>100</v>
      </c>
      <c r="G107" s="558">
        <f t="shared" si="10"/>
        <v>200</v>
      </c>
      <c r="H107" s="549">
        <v>100</v>
      </c>
    </row>
    <row r="108" spans="2:8" x14ac:dyDescent="0.2">
      <c r="B108" s="578" t="s">
        <v>2822</v>
      </c>
      <c r="C108" s="491" t="str">
        <f t="shared" si="9"/>
        <v>RevenueFromGeneralGovernmentServicesOthers</v>
      </c>
      <c r="D108" s="556">
        <f t="shared" si="8"/>
        <v>88</v>
      </c>
      <c r="E108" s="549">
        <v>100</v>
      </c>
      <c r="F108" s="549">
        <v>100</v>
      </c>
      <c r="G108" s="558">
        <f t="shared" si="10"/>
        <v>200</v>
      </c>
      <c r="H108" s="549">
        <v>100</v>
      </c>
    </row>
    <row r="109" spans="2:8" x14ac:dyDescent="0.2">
      <c r="B109" s="578" t="s">
        <v>2821</v>
      </c>
      <c r="C109" s="491" t="str">
        <f t="shared" si="9"/>
        <v>RevenueFromAirportServices</v>
      </c>
      <c r="D109" s="556">
        <f t="shared" si="8"/>
        <v>89</v>
      </c>
      <c r="E109" s="549">
        <v>100</v>
      </c>
      <c r="F109" s="549">
        <v>100</v>
      </c>
      <c r="G109" s="558">
        <f t="shared" si="10"/>
        <v>200</v>
      </c>
      <c r="H109" s="549">
        <v>100</v>
      </c>
    </row>
    <row r="110" spans="2:8" x14ac:dyDescent="0.2">
      <c r="B110" s="578" t="s">
        <v>2820</v>
      </c>
      <c r="C110" s="491" t="str">
        <f t="shared" si="9"/>
        <v>RevenueFromHarbourServices</v>
      </c>
      <c r="D110" s="556">
        <f t="shared" si="8"/>
        <v>90</v>
      </c>
      <c r="E110" s="549">
        <v>100</v>
      </c>
      <c r="F110" s="549">
        <v>100</v>
      </c>
      <c r="G110" s="558">
        <f t="shared" si="10"/>
        <v>200</v>
      </c>
      <c r="H110" s="549">
        <v>100</v>
      </c>
    </row>
    <row r="111" spans="2:8" x14ac:dyDescent="0.2">
      <c r="B111" s="578" t="s">
        <v>2819</v>
      </c>
      <c r="C111" s="491" t="str">
        <f t="shared" si="9"/>
        <v>RevenueFromWaterSupplyServices</v>
      </c>
      <c r="D111" s="556">
        <f t="shared" si="8"/>
        <v>91</v>
      </c>
      <c r="E111" s="549">
        <v>100</v>
      </c>
      <c r="F111" s="549">
        <v>100</v>
      </c>
      <c r="G111" s="558">
        <f t="shared" si="10"/>
        <v>200</v>
      </c>
      <c r="H111" s="549">
        <v>100</v>
      </c>
    </row>
    <row r="112" spans="2:8" x14ac:dyDescent="0.2">
      <c r="B112" s="578" t="s">
        <v>2818</v>
      </c>
      <c r="C112" s="491" t="str">
        <f t="shared" si="9"/>
        <v>RevenueFromSanitarySewerServices</v>
      </c>
      <c r="D112" s="556">
        <f t="shared" si="8"/>
        <v>92</v>
      </c>
      <c r="E112" s="549">
        <v>100</v>
      </c>
      <c r="F112" s="549">
        <v>100</v>
      </c>
      <c r="G112" s="558">
        <f t="shared" si="10"/>
        <v>200</v>
      </c>
      <c r="H112" s="549">
        <v>100</v>
      </c>
    </row>
    <row r="113" spans="1:8" x14ac:dyDescent="0.2">
      <c r="B113" s="578" t="s">
        <v>2817</v>
      </c>
      <c r="C113" s="491" t="str">
        <f t="shared" si="9"/>
        <v>RevenueFromStormSewerServices</v>
      </c>
      <c r="D113" s="556">
        <f t="shared" si="8"/>
        <v>93</v>
      </c>
      <c r="E113" s="549">
        <v>100</v>
      </c>
      <c r="F113" s="549">
        <v>100</v>
      </c>
      <c r="G113" s="558">
        <f t="shared" si="10"/>
        <v>200</v>
      </c>
      <c r="H113" s="549">
        <v>100</v>
      </c>
    </row>
    <row r="114" spans="1:8" x14ac:dyDescent="0.2">
      <c r="B114" s="578" t="s">
        <v>2816</v>
      </c>
      <c r="C114" s="491" t="str">
        <f t="shared" si="9"/>
        <v>RevenueFromGarageServices</v>
      </c>
      <c r="D114" s="556">
        <f t="shared" si="8"/>
        <v>94</v>
      </c>
      <c r="E114" s="549">
        <v>100</v>
      </c>
      <c r="F114" s="549">
        <v>100</v>
      </c>
      <c r="G114" s="558">
        <f t="shared" si="10"/>
        <v>200</v>
      </c>
      <c r="H114" s="549">
        <v>100</v>
      </c>
    </row>
    <row r="115" spans="1:8" x14ac:dyDescent="0.2">
      <c r="B115" s="578" t="s">
        <v>2815</v>
      </c>
      <c r="C115" s="491" t="str">
        <f t="shared" si="9"/>
        <v>RevenueFromJailStoresCommissaryServices</v>
      </c>
      <c r="D115" s="556">
        <f t="shared" si="8"/>
        <v>95</v>
      </c>
      <c r="E115" s="549">
        <v>100</v>
      </c>
      <c r="F115" s="549">
        <v>100</v>
      </c>
      <c r="G115" s="558">
        <f t="shared" si="10"/>
        <v>200</v>
      </c>
      <c r="H115" s="549">
        <v>100</v>
      </c>
    </row>
    <row r="116" spans="1:8" x14ac:dyDescent="0.2">
      <c r="B116" s="578" t="s">
        <v>2814</v>
      </c>
      <c r="C116" s="491" t="str">
        <f t="shared" si="9"/>
        <v>RevenueFromContingencyServices</v>
      </c>
      <c r="D116" s="556">
        <f t="shared" si="8"/>
        <v>96</v>
      </c>
      <c r="E116" s="549">
        <v>100</v>
      </c>
      <c r="F116" s="549">
        <v>100</v>
      </c>
      <c r="G116" s="558">
        <f t="shared" si="10"/>
        <v>200</v>
      </c>
      <c r="H116" s="549">
        <v>100</v>
      </c>
    </row>
    <row r="117" spans="1:8" x14ac:dyDescent="0.2">
      <c r="B117" s="578" t="s">
        <v>2813</v>
      </c>
      <c r="C117" s="491" t="str">
        <f t="shared" si="9"/>
        <v>RevenueFromConventionCentreServices</v>
      </c>
      <c r="D117" s="556">
        <f t="shared" si="8"/>
        <v>97</v>
      </c>
      <c r="E117" s="549">
        <v>100</v>
      </c>
      <c r="F117" s="549">
        <v>100</v>
      </c>
      <c r="G117" s="558">
        <f t="shared" si="10"/>
        <v>200</v>
      </c>
      <c r="H117" s="549">
        <v>100</v>
      </c>
    </row>
    <row r="118" spans="1:8" x14ac:dyDescent="0.2">
      <c r="B118" s="578" t="s">
        <v>2812</v>
      </c>
      <c r="C118" s="491" t="str">
        <f t="shared" si="9"/>
        <v>RevenueFromConservationServices</v>
      </c>
      <c r="D118" s="556">
        <f t="shared" si="8"/>
        <v>98</v>
      </c>
      <c r="E118" s="549">
        <v>100</v>
      </c>
      <c r="F118" s="549">
        <v>100</v>
      </c>
      <c r="G118" s="558">
        <f t="shared" si="10"/>
        <v>200</v>
      </c>
      <c r="H118" s="549">
        <v>100</v>
      </c>
    </row>
    <row r="119" spans="1:8" x14ac:dyDescent="0.2">
      <c r="B119" s="569" t="s">
        <v>2876</v>
      </c>
      <c r="C119" s="491" t="e">
        <f t="shared" ref="C119:C129" si="11">VLOOKUP(B119,label2element,2,0)</f>
        <v>#N/A</v>
      </c>
      <c r="D119" s="556">
        <f t="shared" si="8"/>
        <v>99</v>
      </c>
      <c r="E119" s="555">
        <f>SUM(E121:E124)</f>
        <v>100</v>
      </c>
      <c r="F119" s="555">
        <f>SUM(F121:F124)</f>
        <v>100</v>
      </c>
      <c r="G119" s="555">
        <f>SUM(G121:G124)</f>
        <v>200</v>
      </c>
      <c r="H119" s="555">
        <f>SUM(H121:H124)</f>
        <v>100</v>
      </c>
    </row>
    <row r="120" spans="1:8" x14ac:dyDescent="0.2">
      <c r="A120" s="565" t="s">
        <v>936</v>
      </c>
      <c r="B120" s="568" t="s">
        <v>2875</v>
      </c>
      <c r="C120" s="491" t="e">
        <f t="shared" si="11"/>
        <v>#N/A</v>
      </c>
      <c r="D120" s="556">
        <f t="shared" si="8"/>
        <v>100</v>
      </c>
      <c r="E120" s="564"/>
      <c r="F120" s="564"/>
      <c r="G120" s="564"/>
      <c r="H120" s="564"/>
    </row>
    <row r="121" spans="1:8" x14ac:dyDescent="0.2">
      <c r="B121" s="567" t="s">
        <v>2874</v>
      </c>
      <c r="C121" s="491" t="e">
        <f t="shared" si="11"/>
        <v>#N/A</v>
      </c>
      <c r="D121" s="556">
        <f>D120+0.1</f>
        <v>100.1</v>
      </c>
      <c r="E121" s="549">
        <v>10</v>
      </c>
      <c r="F121" s="549">
        <v>10</v>
      </c>
      <c r="G121" s="558">
        <f>SUM(E121:F121)</f>
        <v>20</v>
      </c>
      <c r="H121" s="549">
        <v>10</v>
      </c>
    </row>
    <row r="122" spans="1:8" x14ac:dyDescent="0.2">
      <c r="B122" s="567" t="s">
        <v>2873</v>
      </c>
      <c r="C122" s="491" t="e">
        <f t="shared" si="11"/>
        <v>#N/A</v>
      </c>
      <c r="D122" s="556">
        <f>D121+0.1</f>
        <v>100.19999999999999</v>
      </c>
      <c r="E122" s="549">
        <v>10</v>
      </c>
      <c r="F122" s="549">
        <v>10</v>
      </c>
      <c r="G122" s="558">
        <f>SUM(E122:F122)</f>
        <v>20</v>
      </c>
      <c r="H122" s="549">
        <v>10</v>
      </c>
    </row>
    <row r="123" spans="1:8" x14ac:dyDescent="0.2">
      <c r="B123" s="567" t="s">
        <v>2872</v>
      </c>
      <c r="C123" s="491" t="e">
        <f t="shared" si="11"/>
        <v>#N/A</v>
      </c>
      <c r="D123" s="556">
        <f>D122+0.1</f>
        <v>100.29999999999998</v>
      </c>
      <c r="E123" s="549">
        <v>40</v>
      </c>
      <c r="F123" s="549">
        <v>40</v>
      </c>
      <c r="G123" s="558">
        <f>SUM(E123:F123)</f>
        <v>80</v>
      </c>
      <c r="H123" s="549">
        <v>40</v>
      </c>
    </row>
    <row r="124" spans="1:8" x14ac:dyDescent="0.2">
      <c r="B124" s="567" t="s">
        <v>941</v>
      </c>
      <c r="C124" s="491" t="e">
        <f t="shared" si="11"/>
        <v>#N/A</v>
      </c>
      <c r="D124" s="556">
        <f>D123+0.1</f>
        <v>100.39999999999998</v>
      </c>
      <c r="E124" s="549">
        <v>40</v>
      </c>
      <c r="F124" s="549">
        <v>40</v>
      </c>
      <c r="G124" s="558">
        <f>SUM(E124:F124)</f>
        <v>80</v>
      </c>
      <c r="H124" s="549">
        <v>40</v>
      </c>
    </row>
    <row r="125" spans="1:8" x14ac:dyDescent="0.2">
      <c r="B125" s="550"/>
      <c r="C125" s="491" t="e">
        <f t="shared" si="11"/>
        <v>#N/A</v>
      </c>
      <c r="D125" s="556"/>
      <c r="E125" s="549"/>
      <c r="F125" s="549"/>
      <c r="G125" s="558"/>
      <c r="H125" s="549"/>
    </row>
    <row r="126" spans="1:8" x14ac:dyDescent="0.2">
      <c r="B126" s="578"/>
      <c r="C126" s="491" t="e">
        <f t="shared" si="11"/>
        <v>#N/A</v>
      </c>
      <c r="D126" s="556"/>
      <c r="E126" s="549"/>
      <c r="F126" s="549"/>
      <c r="G126" s="558"/>
      <c r="H126" s="549"/>
    </row>
    <row r="127" spans="1:8" x14ac:dyDescent="0.2">
      <c r="B127" s="569" t="s">
        <v>2871</v>
      </c>
      <c r="C127" s="491" t="e">
        <f t="shared" si="11"/>
        <v>#N/A</v>
      </c>
      <c r="D127" s="556">
        <f>D120+1</f>
        <v>101</v>
      </c>
      <c r="E127" s="555">
        <f>SUM(E90:E119)</f>
        <v>3000</v>
      </c>
      <c r="F127" s="555">
        <f>SUM(F90:F119)</f>
        <v>3000</v>
      </c>
      <c r="G127" s="555">
        <f>SUM(G90:G119)</f>
        <v>6000</v>
      </c>
      <c r="H127" s="555">
        <f>SUM(H90:H119)</f>
        <v>3000</v>
      </c>
    </row>
    <row r="128" spans="1:8" x14ac:dyDescent="0.2">
      <c r="B128" s="571" t="s">
        <v>2052</v>
      </c>
      <c r="C128" s="491" t="e">
        <f t="shared" si="11"/>
        <v>#N/A</v>
      </c>
      <c r="D128" s="556">
        <f t="shared" ref="D128:D162" si="12">D127+1</f>
        <v>102</v>
      </c>
      <c r="E128" s="555">
        <f>E49+E88+E127</f>
        <v>9000</v>
      </c>
      <c r="F128" s="555">
        <f>F49+F88+F127</f>
        <v>9000</v>
      </c>
      <c r="G128" s="555">
        <f>G49+G88+G127</f>
        <v>18000</v>
      </c>
      <c r="H128" s="555">
        <f>H49+H88+H127</f>
        <v>9000</v>
      </c>
    </row>
    <row r="129" spans="2:8" x14ac:dyDescent="0.2">
      <c r="B129" s="577" t="s">
        <v>850</v>
      </c>
      <c r="C129" s="491" t="str">
        <f t="shared" si="11"/>
        <v>GeneralRevenues</v>
      </c>
      <c r="D129" s="556">
        <f t="shared" si="12"/>
        <v>103</v>
      </c>
      <c r="E129" s="566"/>
      <c r="F129" s="566"/>
      <c r="G129" s="566"/>
      <c r="H129" s="566"/>
    </row>
    <row r="130" spans="2:8" x14ac:dyDescent="0.2">
      <c r="B130" s="576" t="s">
        <v>2870</v>
      </c>
      <c r="C130" s="491" t="str">
        <f t="shared" ref="C130:C147" si="13">VLOOKUP("Revenue from "&amp;B130,label2element,2,0)</f>
        <v>RevenueFromPropertyTax</v>
      </c>
      <c r="D130" s="556">
        <f t="shared" si="12"/>
        <v>104</v>
      </c>
      <c r="E130" s="549">
        <v>100</v>
      </c>
      <c r="F130" s="549">
        <v>100</v>
      </c>
      <c r="G130" s="558">
        <f t="shared" ref="G130:G160" si="14">SUM(E130:F130)</f>
        <v>200</v>
      </c>
      <c r="H130" s="549">
        <v>100</v>
      </c>
    </row>
    <row r="131" spans="2:8" x14ac:dyDescent="0.2">
      <c r="B131" s="576" t="s">
        <v>855</v>
      </c>
      <c r="C131" s="491" t="str">
        <f t="shared" si="13"/>
        <v>RevenueFromIncomeTax</v>
      </c>
      <c r="D131" s="556">
        <f t="shared" si="12"/>
        <v>105</v>
      </c>
      <c r="E131" s="549">
        <v>100</v>
      </c>
      <c r="F131" s="549">
        <v>100</v>
      </c>
      <c r="G131" s="558">
        <f t="shared" si="14"/>
        <v>200</v>
      </c>
      <c r="H131" s="549">
        <v>100</v>
      </c>
    </row>
    <row r="132" spans="2:8" x14ac:dyDescent="0.2">
      <c r="B132" s="576" t="s">
        <v>856</v>
      </c>
      <c r="C132" s="491" t="str">
        <f t="shared" si="13"/>
        <v>RevenueFromSalesTax</v>
      </c>
      <c r="D132" s="556">
        <f t="shared" si="12"/>
        <v>106</v>
      </c>
      <c r="E132" s="549">
        <v>100</v>
      </c>
      <c r="F132" s="549">
        <v>100</v>
      </c>
      <c r="G132" s="558">
        <f t="shared" si="14"/>
        <v>200</v>
      </c>
      <c r="H132" s="549">
        <v>100</v>
      </c>
    </row>
    <row r="133" spans="2:8" x14ac:dyDescent="0.2">
      <c r="B133" s="576" t="s">
        <v>2869</v>
      </c>
      <c r="C133" s="491" t="str">
        <f t="shared" si="13"/>
        <v>RevenueFromUsageOfUtilitiesTax</v>
      </c>
      <c r="D133" s="556">
        <f t="shared" si="12"/>
        <v>107</v>
      </c>
      <c r="E133" s="549">
        <v>100</v>
      </c>
      <c r="F133" s="549">
        <v>100</v>
      </c>
      <c r="G133" s="558">
        <f t="shared" si="14"/>
        <v>200</v>
      </c>
      <c r="H133" s="549">
        <v>100</v>
      </c>
    </row>
    <row r="134" spans="2:8" x14ac:dyDescent="0.2">
      <c r="B134" s="576" t="s">
        <v>2868</v>
      </c>
      <c r="C134" s="491" t="str">
        <f t="shared" si="13"/>
        <v>RevenueFromSalesAndUseTax</v>
      </c>
      <c r="D134" s="556">
        <f t="shared" si="12"/>
        <v>108</v>
      </c>
      <c r="E134" s="549">
        <v>100</v>
      </c>
      <c r="F134" s="549">
        <v>100</v>
      </c>
      <c r="G134" s="558">
        <f t="shared" si="14"/>
        <v>200</v>
      </c>
      <c r="H134" s="549">
        <v>100</v>
      </c>
    </row>
    <row r="135" spans="2:8" x14ac:dyDescent="0.2">
      <c r="B135" s="576" t="s">
        <v>2867</v>
      </c>
      <c r="C135" s="491" t="str">
        <f t="shared" si="13"/>
        <v>RevenueFromBusinessLicenseTax</v>
      </c>
      <c r="D135" s="556">
        <f t="shared" si="12"/>
        <v>109</v>
      </c>
      <c r="E135" s="549">
        <v>100</v>
      </c>
      <c r="F135" s="549">
        <v>100</v>
      </c>
      <c r="G135" s="558">
        <f t="shared" si="14"/>
        <v>200</v>
      </c>
      <c r="H135" s="549">
        <v>100</v>
      </c>
    </row>
    <row r="136" spans="2:8" x14ac:dyDescent="0.2">
      <c r="B136" s="576" t="s">
        <v>2866</v>
      </c>
      <c r="C136" s="491" t="str">
        <f t="shared" si="13"/>
        <v>RevenueFromPropertyTransferTax</v>
      </c>
      <c r="D136" s="556">
        <f t="shared" si="12"/>
        <v>110</v>
      </c>
      <c r="E136" s="549">
        <v>100</v>
      </c>
      <c r="F136" s="549">
        <v>100</v>
      </c>
      <c r="G136" s="558">
        <f t="shared" si="14"/>
        <v>200</v>
      </c>
      <c r="H136" s="549">
        <v>100</v>
      </c>
    </row>
    <row r="137" spans="2:8" x14ac:dyDescent="0.2">
      <c r="B137" s="576" t="s">
        <v>2865</v>
      </c>
      <c r="C137" s="491" t="str">
        <f t="shared" si="13"/>
        <v>RevenueFromDocumentsTransferTax</v>
      </c>
      <c r="D137" s="556">
        <f t="shared" si="12"/>
        <v>111</v>
      </c>
      <c r="E137" s="549">
        <v>100</v>
      </c>
      <c r="F137" s="549">
        <v>100</v>
      </c>
      <c r="G137" s="558">
        <f t="shared" si="14"/>
        <v>200</v>
      </c>
      <c r="H137" s="549">
        <v>100</v>
      </c>
    </row>
    <row r="138" spans="2:8" x14ac:dyDescent="0.2">
      <c r="B138" s="576" t="s">
        <v>2864</v>
      </c>
      <c r="C138" s="491" t="str">
        <f t="shared" si="13"/>
        <v>RevenueFromTransferStampsTax</v>
      </c>
      <c r="D138" s="556">
        <f t="shared" si="12"/>
        <v>112</v>
      </c>
      <c r="E138" s="549">
        <v>100</v>
      </c>
      <c r="F138" s="549">
        <v>100</v>
      </c>
      <c r="G138" s="558">
        <f t="shared" si="14"/>
        <v>200</v>
      </c>
      <c r="H138" s="549">
        <v>100</v>
      </c>
    </row>
    <row r="139" spans="2:8" x14ac:dyDescent="0.2">
      <c r="B139" s="576" t="s">
        <v>2863</v>
      </c>
      <c r="C139" s="491" t="str">
        <f t="shared" si="13"/>
        <v>RevenueFromHotelAndMotelTax</v>
      </c>
      <c r="D139" s="556">
        <f t="shared" si="12"/>
        <v>113</v>
      </c>
      <c r="E139" s="549">
        <v>100</v>
      </c>
      <c r="F139" s="549">
        <v>100</v>
      </c>
      <c r="G139" s="558">
        <f t="shared" si="14"/>
        <v>200</v>
      </c>
      <c r="H139" s="549">
        <v>100</v>
      </c>
    </row>
    <row r="140" spans="2:8" x14ac:dyDescent="0.2">
      <c r="B140" s="576" t="s">
        <v>2862</v>
      </c>
      <c r="C140" s="491" t="str">
        <f t="shared" si="13"/>
        <v>RevenueFromVehiclesTax</v>
      </c>
      <c r="D140" s="556">
        <f t="shared" si="12"/>
        <v>114</v>
      </c>
      <c r="E140" s="549">
        <v>100</v>
      </c>
      <c r="F140" s="549">
        <v>100</v>
      </c>
      <c r="G140" s="558">
        <f t="shared" si="14"/>
        <v>200</v>
      </c>
      <c r="H140" s="549">
        <v>100</v>
      </c>
    </row>
    <row r="141" spans="2:8" x14ac:dyDescent="0.2">
      <c r="B141" s="576" t="s">
        <v>2861</v>
      </c>
      <c r="C141" s="491" t="str">
        <f t="shared" si="13"/>
        <v>RevenueFromTransientOccupancyTax</v>
      </c>
      <c r="D141" s="556">
        <f t="shared" si="12"/>
        <v>115</v>
      </c>
      <c r="E141" s="549">
        <v>100</v>
      </c>
      <c r="F141" s="549">
        <v>100</v>
      </c>
      <c r="G141" s="558">
        <f t="shared" si="14"/>
        <v>200</v>
      </c>
      <c r="H141" s="549">
        <v>100</v>
      </c>
    </row>
    <row r="142" spans="2:8" x14ac:dyDescent="0.2">
      <c r="B142" s="576" t="s">
        <v>2860</v>
      </c>
      <c r="C142" s="491" t="str">
        <f t="shared" si="13"/>
        <v>RevenueFromParkingOccupancyTax</v>
      </c>
      <c r="D142" s="556">
        <f t="shared" si="12"/>
        <v>116</v>
      </c>
      <c r="E142" s="549">
        <v>100</v>
      </c>
      <c r="F142" s="549">
        <v>100</v>
      </c>
      <c r="G142" s="558">
        <f t="shared" si="14"/>
        <v>200</v>
      </c>
      <c r="H142" s="549">
        <v>100</v>
      </c>
    </row>
    <row r="143" spans="2:8" x14ac:dyDescent="0.2">
      <c r="B143" s="576" t="s">
        <v>2859</v>
      </c>
      <c r="C143" s="491" t="str">
        <f t="shared" si="13"/>
        <v>RevenueFromMealsTax</v>
      </c>
      <c r="D143" s="556">
        <f t="shared" si="12"/>
        <v>117</v>
      </c>
      <c r="E143" s="549">
        <v>100</v>
      </c>
      <c r="F143" s="549">
        <v>100</v>
      </c>
      <c r="G143" s="558">
        <f t="shared" si="14"/>
        <v>200</v>
      </c>
      <c r="H143" s="549">
        <v>100</v>
      </c>
    </row>
    <row r="144" spans="2:8" x14ac:dyDescent="0.2">
      <c r="B144" s="576" t="s">
        <v>2858</v>
      </c>
      <c r="C144" s="491" t="str">
        <f t="shared" si="13"/>
        <v>RevenueFromFranchiseIncomeTax</v>
      </c>
      <c r="D144" s="556">
        <f t="shared" si="12"/>
        <v>118</v>
      </c>
      <c r="E144" s="549">
        <v>100</v>
      </c>
      <c r="F144" s="549">
        <v>100</v>
      </c>
      <c r="G144" s="558">
        <f t="shared" si="14"/>
        <v>200</v>
      </c>
      <c r="H144" s="549">
        <v>100</v>
      </c>
    </row>
    <row r="145" spans="2:9" x14ac:dyDescent="0.2">
      <c r="B145" s="576" t="s">
        <v>857</v>
      </c>
      <c r="C145" s="491" t="str">
        <f t="shared" si="13"/>
        <v>RevenueFromOtherTaxes</v>
      </c>
      <c r="D145" s="556">
        <f t="shared" si="12"/>
        <v>119</v>
      </c>
      <c r="E145" s="549">
        <v>100</v>
      </c>
      <c r="F145" s="549">
        <v>100</v>
      </c>
      <c r="G145" s="558">
        <f t="shared" si="14"/>
        <v>200</v>
      </c>
      <c r="H145" s="549">
        <v>100</v>
      </c>
    </row>
    <row r="146" spans="2:9" x14ac:dyDescent="0.2">
      <c r="B146" s="576" t="s">
        <v>2857</v>
      </c>
      <c r="C146" s="491" t="str">
        <f t="shared" si="13"/>
        <v>RevenueFromReceiptsInLieuOfTax</v>
      </c>
      <c r="D146" s="556">
        <f t="shared" si="12"/>
        <v>120</v>
      </c>
      <c r="E146" s="549">
        <v>100</v>
      </c>
      <c r="F146" s="549">
        <v>100</v>
      </c>
      <c r="G146" s="558">
        <f t="shared" si="14"/>
        <v>200</v>
      </c>
      <c r="H146" s="549">
        <v>100</v>
      </c>
    </row>
    <row r="147" spans="2:9" x14ac:dyDescent="0.2">
      <c r="B147" s="576" t="s">
        <v>2856</v>
      </c>
      <c r="C147" s="491" t="str">
        <f t="shared" si="13"/>
        <v>RevenueFromSpecialAssessments</v>
      </c>
      <c r="D147" s="556">
        <f t="shared" si="12"/>
        <v>121</v>
      </c>
      <c r="E147" s="549">
        <v>100</v>
      </c>
      <c r="F147" s="549">
        <v>100</v>
      </c>
      <c r="G147" s="558">
        <f t="shared" si="14"/>
        <v>200</v>
      </c>
      <c r="H147" s="549">
        <v>100</v>
      </c>
    </row>
    <row r="148" spans="2:9" x14ac:dyDescent="0.2">
      <c r="B148" s="576" t="s">
        <v>2855</v>
      </c>
      <c r="C148" s="491" t="s">
        <v>1996</v>
      </c>
      <c r="D148" s="556">
        <f t="shared" si="12"/>
        <v>122</v>
      </c>
      <c r="E148" s="549">
        <v>100</v>
      </c>
      <c r="F148" s="549">
        <v>100</v>
      </c>
      <c r="G148" s="558">
        <f t="shared" si="14"/>
        <v>200</v>
      </c>
      <c r="H148" s="549">
        <v>100</v>
      </c>
    </row>
    <row r="149" spans="2:9" x14ac:dyDescent="0.2">
      <c r="B149" s="576" t="s">
        <v>2854</v>
      </c>
      <c r="C149" s="491" t="str">
        <f>VLOOKUP("Revenue from "&amp;B149,label2element,2,0)</f>
        <v>RevenueFromInvestmentIncome</v>
      </c>
      <c r="D149" s="556">
        <f t="shared" si="12"/>
        <v>123</v>
      </c>
      <c r="E149" s="549">
        <v>100</v>
      </c>
      <c r="F149" s="549">
        <v>100</v>
      </c>
      <c r="G149" s="558">
        <f t="shared" si="14"/>
        <v>200</v>
      </c>
      <c r="H149" s="549">
        <v>100</v>
      </c>
    </row>
    <row r="150" spans="2:9" x14ac:dyDescent="0.2">
      <c r="B150" s="576" t="s">
        <v>2853</v>
      </c>
      <c r="C150" s="491" t="str">
        <f>VLOOKUP("Revenue from "&amp;B150,label2element,2,0)</f>
        <v>RevenueFromLicensesAndPermitsAndFranchiseFees</v>
      </c>
      <c r="D150" s="556">
        <f t="shared" si="12"/>
        <v>124</v>
      </c>
      <c r="E150" s="549">
        <v>100</v>
      </c>
      <c r="F150" s="549">
        <v>100</v>
      </c>
      <c r="G150" s="558">
        <f t="shared" si="14"/>
        <v>200</v>
      </c>
      <c r="H150" s="549">
        <v>100</v>
      </c>
    </row>
    <row r="151" spans="2:9" x14ac:dyDescent="0.2">
      <c r="B151" s="576" t="s">
        <v>2852</v>
      </c>
      <c r="C151" s="491" t="str">
        <f>VLOOKUP("Revenue from "&amp;B151,label2element,2,0)</f>
        <v>RevenueFromFinesAndForfeituresAndPenalties</v>
      </c>
      <c r="D151" s="556">
        <f t="shared" si="12"/>
        <v>125</v>
      </c>
      <c r="E151" s="549">
        <v>100</v>
      </c>
      <c r="F151" s="549">
        <v>100</v>
      </c>
      <c r="G151" s="558">
        <f t="shared" si="14"/>
        <v>200</v>
      </c>
      <c r="H151" s="549">
        <v>100</v>
      </c>
    </row>
    <row r="152" spans="2:9" x14ac:dyDescent="0.2">
      <c r="B152" s="576" t="s">
        <v>2851</v>
      </c>
      <c r="C152" s="491" t="s">
        <v>1984</v>
      </c>
      <c r="D152" s="556">
        <f t="shared" si="12"/>
        <v>126</v>
      </c>
      <c r="E152" s="549">
        <v>100</v>
      </c>
      <c r="F152" s="549">
        <v>100</v>
      </c>
      <c r="G152" s="558">
        <f t="shared" si="14"/>
        <v>200</v>
      </c>
      <c r="H152" s="549">
        <v>100</v>
      </c>
      <c r="I152" s="548" t="s">
        <v>1990</v>
      </c>
    </row>
    <row r="153" spans="2:9" x14ac:dyDescent="0.2">
      <c r="B153" s="576" t="s">
        <v>2850</v>
      </c>
      <c r="C153" s="491" t="e">
        <f>VLOOKUP("Revenue from "&amp;B153,label2element,2,0)</f>
        <v>#N/A</v>
      </c>
      <c r="D153" s="556">
        <f t="shared" si="12"/>
        <v>127</v>
      </c>
      <c r="E153" s="549">
        <v>100</v>
      </c>
      <c r="F153" s="549">
        <v>100</v>
      </c>
      <c r="G153" s="558">
        <f t="shared" si="14"/>
        <v>200</v>
      </c>
      <c r="H153" s="549">
        <v>100</v>
      </c>
      <c r="I153" s="548" t="s">
        <v>1987</v>
      </c>
    </row>
    <row r="154" spans="2:9" x14ac:dyDescent="0.2">
      <c r="B154" s="576" t="s">
        <v>2849</v>
      </c>
      <c r="C154" s="491" t="s">
        <v>1981</v>
      </c>
      <c r="D154" s="556">
        <f t="shared" si="12"/>
        <v>128</v>
      </c>
      <c r="E154" s="549">
        <v>100</v>
      </c>
      <c r="F154" s="549">
        <v>100</v>
      </c>
      <c r="G154" s="558">
        <f t="shared" si="14"/>
        <v>200</v>
      </c>
      <c r="H154" s="549">
        <v>100</v>
      </c>
      <c r="I154" s="548" t="s">
        <v>1984</v>
      </c>
    </row>
    <row r="155" spans="2:9" x14ac:dyDescent="0.2">
      <c r="B155" s="576" t="s">
        <v>1979</v>
      </c>
      <c r="C155" s="491" t="str">
        <f>VLOOKUP(B155,label2element,2,0)</f>
        <v>GainLossOnSaleOfCapitalAssets</v>
      </c>
      <c r="D155" s="556">
        <f t="shared" si="12"/>
        <v>129</v>
      </c>
      <c r="E155" s="549">
        <v>100</v>
      </c>
      <c r="F155" s="549">
        <v>100</v>
      </c>
      <c r="G155" s="558">
        <f t="shared" si="14"/>
        <v>200</v>
      </c>
      <c r="H155" s="549">
        <v>100</v>
      </c>
      <c r="I155" s="548" t="s">
        <v>1981</v>
      </c>
    </row>
    <row r="156" spans="2:9" x14ac:dyDescent="0.2">
      <c r="B156" s="576" t="s">
        <v>2848</v>
      </c>
      <c r="C156" s="491" t="e">
        <f>VLOOKUP("Revenue from "&amp;B156,label2element,2,0)</f>
        <v>#N/A</v>
      </c>
      <c r="D156" s="556">
        <f t="shared" si="12"/>
        <v>130</v>
      </c>
      <c r="E156" s="549">
        <v>100</v>
      </c>
      <c r="F156" s="549">
        <v>100</v>
      </c>
      <c r="G156" s="558">
        <f t="shared" si="14"/>
        <v>200</v>
      </c>
      <c r="H156" s="549">
        <v>100</v>
      </c>
    </row>
    <row r="157" spans="2:9" x14ac:dyDescent="0.2">
      <c r="B157" s="576" t="s">
        <v>2847</v>
      </c>
      <c r="C157" s="491" t="e">
        <f>VLOOKUP("Revenue from "&amp;B157,label2element,2,0)</f>
        <v>#N/A</v>
      </c>
      <c r="D157" s="556">
        <f t="shared" si="12"/>
        <v>131</v>
      </c>
      <c r="E157" s="549">
        <v>100</v>
      </c>
      <c r="F157" s="549">
        <v>100</v>
      </c>
      <c r="G157" s="558">
        <f t="shared" si="14"/>
        <v>200</v>
      </c>
      <c r="H157" s="549">
        <v>100</v>
      </c>
    </row>
    <row r="158" spans="2:9" x14ac:dyDescent="0.2">
      <c r="B158" s="576" t="s">
        <v>1973</v>
      </c>
      <c r="C158" s="491" t="str">
        <f t="shared" ref="C158:C180" si="15">VLOOKUP(B158,label2element,2,0)</f>
        <v>ChangesInFairValueOfInvestments</v>
      </c>
      <c r="D158" s="556">
        <f t="shared" si="12"/>
        <v>132</v>
      </c>
      <c r="E158" s="549">
        <v>100</v>
      </c>
      <c r="F158" s="549">
        <v>100</v>
      </c>
      <c r="G158" s="558">
        <f t="shared" si="14"/>
        <v>200</v>
      </c>
      <c r="H158" s="549">
        <v>100</v>
      </c>
    </row>
    <row r="159" spans="2:9" x14ac:dyDescent="0.2">
      <c r="B159" s="576" t="s">
        <v>1970</v>
      </c>
      <c r="C159" s="491" t="str">
        <f t="shared" si="15"/>
        <v>ContributionsFromPrimaryGovernment</v>
      </c>
      <c r="D159" s="556">
        <f t="shared" si="12"/>
        <v>133</v>
      </c>
      <c r="E159" s="549">
        <v>100</v>
      </c>
      <c r="F159" s="549">
        <v>100</v>
      </c>
      <c r="G159" s="558">
        <f t="shared" si="14"/>
        <v>200</v>
      </c>
      <c r="H159" s="549">
        <v>100</v>
      </c>
    </row>
    <row r="160" spans="2:9" x14ac:dyDescent="0.2">
      <c r="B160" s="576" t="s">
        <v>1967</v>
      </c>
      <c r="C160" s="491" t="str">
        <f t="shared" si="15"/>
        <v>RecoveryOfCostIncurred</v>
      </c>
      <c r="D160" s="556">
        <f t="shared" si="12"/>
        <v>134</v>
      </c>
      <c r="E160" s="574">
        <v>0</v>
      </c>
      <c r="F160" s="574">
        <v>0</v>
      </c>
      <c r="G160" s="575">
        <f t="shared" si="14"/>
        <v>0</v>
      </c>
      <c r="H160" s="574">
        <v>0</v>
      </c>
      <c r="I160" s="548" t="s">
        <v>2846</v>
      </c>
    </row>
    <row r="161" spans="1:8" x14ac:dyDescent="0.2">
      <c r="B161" s="571" t="s">
        <v>859</v>
      </c>
      <c r="C161" s="491" t="str">
        <f t="shared" si="15"/>
        <v>OtherGeneralRevenues</v>
      </c>
      <c r="D161" s="556">
        <f t="shared" si="12"/>
        <v>135</v>
      </c>
      <c r="E161" s="555">
        <f>SUM(E163:E166)</f>
        <v>100</v>
      </c>
      <c r="F161" s="555">
        <f>SUM(F163:F166)</f>
        <v>100</v>
      </c>
      <c r="G161" s="555">
        <f>SUM(G163:G166)</f>
        <v>200</v>
      </c>
      <c r="H161" s="555">
        <f>SUM(H163:H166)</f>
        <v>100</v>
      </c>
    </row>
    <row r="162" spans="1:8" x14ac:dyDescent="0.2">
      <c r="A162" s="565" t="s">
        <v>936</v>
      </c>
      <c r="B162" s="573" t="s">
        <v>1409</v>
      </c>
      <c r="C162" s="491" t="e">
        <f t="shared" si="15"/>
        <v>#N/A</v>
      </c>
      <c r="D162" s="556">
        <f t="shared" si="12"/>
        <v>136</v>
      </c>
      <c r="E162" s="564"/>
      <c r="F162" s="564"/>
      <c r="G162" s="564"/>
      <c r="H162" s="564"/>
    </row>
    <row r="163" spans="1:8" x14ac:dyDescent="0.2">
      <c r="B163" s="572" t="s">
        <v>2845</v>
      </c>
      <c r="C163" s="491" t="e">
        <f t="shared" si="15"/>
        <v>#N/A</v>
      </c>
      <c r="D163" s="556">
        <f>D162+0.1</f>
        <v>136.1</v>
      </c>
      <c r="E163" s="549">
        <v>10</v>
      </c>
      <c r="F163" s="549">
        <v>10</v>
      </c>
      <c r="G163" s="558">
        <f>SUM(E163:F163)</f>
        <v>20</v>
      </c>
      <c r="H163" s="549">
        <v>10</v>
      </c>
    </row>
    <row r="164" spans="1:8" x14ac:dyDescent="0.2">
      <c r="B164" s="572" t="s">
        <v>2844</v>
      </c>
      <c r="C164" s="491" t="e">
        <f t="shared" si="15"/>
        <v>#N/A</v>
      </c>
      <c r="D164" s="556">
        <f>D163+0.1</f>
        <v>136.19999999999999</v>
      </c>
      <c r="E164" s="549">
        <v>10</v>
      </c>
      <c r="F164" s="549">
        <v>10</v>
      </c>
      <c r="G164" s="558">
        <f>SUM(E164:F164)</f>
        <v>20</v>
      </c>
      <c r="H164" s="549">
        <v>10</v>
      </c>
    </row>
    <row r="165" spans="1:8" x14ac:dyDescent="0.2">
      <c r="B165" s="572" t="s">
        <v>2843</v>
      </c>
      <c r="C165" s="491" t="e">
        <f t="shared" si="15"/>
        <v>#N/A</v>
      </c>
      <c r="D165" s="556">
        <f>D164+0.1</f>
        <v>136.29999999999998</v>
      </c>
      <c r="E165" s="549">
        <v>40</v>
      </c>
      <c r="F165" s="549">
        <v>40</v>
      </c>
      <c r="G165" s="558">
        <f>SUM(E165:F165)</f>
        <v>80</v>
      </c>
      <c r="H165" s="549">
        <v>40</v>
      </c>
    </row>
    <row r="166" spans="1:8" x14ac:dyDescent="0.2">
      <c r="B166" s="572" t="s">
        <v>941</v>
      </c>
      <c r="C166" s="491" t="e">
        <f t="shared" si="15"/>
        <v>#N/A</v>
      </c>
      <c r="D166" s="556">
        <f>D165+0.1</f>
        <v>136.39999999999998</v>
      </c>
      <c r="E166" s="549">
        <v>40</v>
      </c>
      <c r="F166" s="549">
        <v>40</v>
      </c>
      <c r="G166" s="558">
        <f>SUM(E166:F166)</f>
        <v>80</v>
      </c>
      <c r="H166" s="549">
        <v>40</v>
      </c>
    </row>
    <row r="167" spans="1:8" x14ac:dyDescent="0.2">
      <c r="B167" s="550"/>
      <c r="C167" s="491" t="e">
        <f t="shared" si="15"/>
        <v>#N/A</v>
      </c>
      <c r="D167" s="556"/>
      <c r="E167" s="549"/>
      <c r="F167" s="549"/>
      <c r="G167" s="558"/>
      <c r="H167" s="549"/>
    </row>
    <row r="168" spans="1:8" x14ac:dyDescent="0.2">
      <c r="B168" s="550"/>
      <c r="C168" s="491" t="e">
        <f t="shared" si="15"/>
        <v>#N/A</v>
      </c>
      <c r="D168" s="556"/>
      <c r="E168" s="549"/>
      <c r="F168" s="549"/>
      <c r="G168" s="558"/>
      <c r="H168" s="549"/>
    </row>
    <row r="169" spans="1:8" x14ac:dyDescent="0.2">
      <c r="B169" s="571" t="s">
        <v>863</v>
      </c>
      <c r="C169" s="491" t="s">
        <v>1962</v>
      </c>
      <c r="D169" s="556">
        <f>D162+1</f>
        <v>137</v>
      </c>
      <c r="E169" s="555">
        <f>SUM(E130:E161)</f>
        <v>3100</v>
      </c>
      <c r="F169" s="555">
        <f>SUM(F130:F161)</f>
        <v>3100</v>
      </c>
      <c r="G169" s="555">
        <f>SUM(G130:G161)</f>
        <v>6200</v>
      </c>
      <c r="H169" s="555">
        <f>SUM(H130:H161)</f>
        <v>3100</v>
      </c>
    </row>
    <row r="170" spans="1:8" x14ac:dyDescent="0.2">
      <c r="B170" s="570" t="s">
        <v>1126</v>
      </c>
      <c r="C170" s="491" t="str">
        <f t="shared" si="15"/>
        <v>AdjustmentsForTransferOfRevenuesWithinActivities</v>
      </c>
      <c r="D170" s="556">
        <f>D169+1</f>
        <v>138</v>
      </c>
      <c r="E170" s="566"/>
      <c r="F170" s="566"/>
      <c r="G170" s="566"/>
      <c r="H170" s="566"/>
    </row>
    <row r="171" spans="1:8" x14ac:dyDescent="0.2">
      <c r="B171" s="569" t="s">
        <v>1126</v>
      </c>
      <c r="C171" s="491" t="str">
        <f t="shared" si="15"/>
        <v>AdjustmentsForTransferOfRevenuesWithinActivities</v>
      </c>
      <c r="D171" s="556">
        <f>D170+1</f>
        <v>139</v>
      </c>
      <c r="E171" s="555">
        <f>SUM(E173:E176)</f>
        <v>100</v>
      </c>
      <c r="F171" s="555">
        <f>SUM(F173:F176)</f>
        <v>100</v>
      </c>
      <c r="G171" s="555">
        <f>SUM(G173:G176)</f>
        <v>200</v>
      </c>
      <c r="H171" s="555">
        <f>SUM(H173:H176)</f>
        <v>100</v>
      </c>
    </row>
    <row r="172" spans="1:8" x14ac:dyDescent="0.2">
      <c r="A172" s="565" t="s">
        <v>936</v>
      </c>
      <c r="B172" s="568" t="s">
        <v>1405</v>
      </c>
      <c r="C172" s="491" t="e">
        <f t="shared" si="15"/>
        <v>#N/A</v>
      </c>
      <c r="D172" s="556">
        <f>D171+1</f>
        <v>140</v>
      </c>
      <c r="E172" s="564"/>
      <c r="F172" s="564"/>
      <c r="G172" s="564"/>
      <c r="H172" s="564"/>
    </row>
    <row r="173" spans="1:8" x14ac:dyDescent="0.2">
      <c r="B173" s="567" t="s">
        <v>2842</v>
      </c>
      <c r="C173" s="491" t="e">
        <f t="shared" si="15"/>
        <v>#N/A</v>
      </c>
      <c r="D173" s="556">
        <f>D172+0.1</f>
        <v>140.1</v>
      </c>
      <c r="E173" s="549">
        <v>10</v>
      </c>
      <c r="F173" s="549">
        <v>10</v>
      </c>
      <c r="G173" s="558">
        <f>SUM(E173:F173)</f>
        <v>20</v>
      </c>
      <c r="H173" s="549">
        <v>10</v>
      </c>
    </row>
    <row r="174" spans="1:8" x14ac:dyDescent="0.2">
      <c r="B174" s="567" t="s">
        <v>2841</v>
      </c>
      <c r="C174" s="491" t="e">
        <f t="shared" si="15"/>
        <v>#N/A</v>
      </c>
      <c r="D174" s="556">
        <f>D173+0.1</f>
        <v>140.19999999999999</v>
      </c>
      <c r="E174" s="549">
        <v>10</v>
      </c>
      <c r="F174" s="549">
        <v>10</v>
      </c>
      <c r="G174" s="558">
        <f>SUM(E174:F174)</f>
        <v>20</v>
      </c>
      <c r="H174" s="549">
        <v>10</v>
      </c>
    </row>
    <row r="175" spans="1:8" x14ac:dyDescent="0.2">
      <c r="B175" s="567" t="s">
        <v>2840</v>
      </c>
      <c r="C175" s="491" t="e">
        <f t="shared" si="15"/>
        <v>#N/A</v>
      </c>
      <c r="D175" s="556">
        <f>D174+0.1</f>
        <v>140.29999999999998</v>
      </c>
      <c r="E175" s="549">
        <v>40</v>
      </c>
      <c r="F175" s="549">
        <v>40</v>
      </c>
      <c r="G175" s="558">
        <f>SUM(E175:F175)</f>
        <v>80</v>
      </c>
      <c r="H175" s="549">
        <v>40</v>
      </c>
    </row>
    <row r="176" spans="1:8" x14ac:dyDescent="0.2">
      <c r="B176" s="567" t="s">
        <v>941</v>
      </c>
      <c r="C176" s="491" t="e">
        <f t="shared" si="15"/>
        <v>#N/A</v>
      </c>
      <c r="D176" s="556">
        <f>D175+0.1</f>
        <v>140.39999999999998</v>
      </c>
      <c r="E176" s="549">
        <v>40</v>
      </c>
      <c r="F176" s="549">
        <v>40</v>
      </c>
      <c r="G176" s="558">
        <f>SUM(E176:F176)</f>
        <v>80</v>
      </c>
      <c r="H176" s="549">
        <v>40</v>
      </c>
    </row>
    <row r="177" spans="1:8" x14ac:dyDescent="0.2">
      <c r="B177" s="550"/>
      <c r="C177" s="491" t="e">
        <f t="shared" si="15"/>
        <v>#N/A</v>
      </c>
      <c r="D177" s="556"/>
      <c r="E177" s="549"/>
      <c r="F177" s="549"/>
      <c r="G177" s="558"/>
      <c r="H177" s="549"/>
    </row>
    <row r="178" spans="1:8" x14ac:dyDescent="0.2">
      <c r="B178" s="550"/>
      <c r="C178" s="491" t="e">
        <f t="shared" si="15"/>
        <v>#N/A</v>
      </c>
      <c r="D178" s="556"/>
      <c r="E178" s="549"/>
      <c r="F178" s="549"/>
      <c r="G178" s="558"/>
      <c r="H178" s="549"/>
    </row>
    <row r="179" spans="1:8" x14ac:dyDescent="0.2">
      <c r="B179" s="557" t="s">
        <v>1957</v>
      </c>
      <c r="C179" s="491" t="e">
        <f t="shared" si="15"/>
        <v>#N/A</v>
      </c>
      <c r="D179" s="556">
        <f>D172+1</f>
        <v>141</v>
      </c>
      <c r="E179" s="555">
        <f>E128+E169+E171</f>
        <v>12200</v>
      </c>
      <c r="F179" s="555">
        <f>F128+F169+F171</f>
        <v>12200</v>
      </c>
      <c r="G179" s="555">
        <f>G128+G169+G171</f>
        <v>24400</v>
      </c>
      <c r="H179" s="555">
        <f>H128+H169+H171</f>
        <v>12200</v>
      </c>
    </row>
    <row r="180" spans="1:8" x14ac:dyDescent="0.2">
      <c r="B180" s="561" t="s">
        <v>842</v>
      </c>
      <c r="C180" s="491" t="str">
        <f t="shared" si="15"/>
        <v>Expenses</v>
      </c>
      <c r="D180" s="556">
        <f t="shared" ref="D180:D213" si="16">D179+1</f>
        <v>142</v>
      </c>
      <c r="E180" s="566"/>
      <c r="F180" s="566"/>
      <c r="G180" s="566">
        <f t="shared" ref="G180:G211" si="17">SUM(E180:F180)</f>
        <v>0</v>
      </c>
      <c r="H180" s="566"/>
    </row>
    <row r="181" spans="1:8" ht="15" x14ac:dyDescent="0.25">
      <c r="A181" s="562"/>
      <c r="B181" s="550" t="s">
        <v>2839</v>
      </c>
      <c r="C181" s="491" t="str">
        <f t="shared" ref="C181:C208" si="18">VLOOKUP("Expenses for "&amp;B181,label2element,2,0)</f>
        <v>ExpensesForPublicSafetyServices</v>
      </c>
      <c r="D181" s="556">
        <f t="shared" si="16"/>
        <v>143</v>
      </c>
      <c r="E181" s="549">
        <v>100</v>
      </c>
      <c r="F181" s="549">
        <v>100</v>
      </c>
      <c r="G181" s="558">
        <f t="shared" si="17"/>
        <v>200</v>
      </c>
      <c r="H181" s="549">
        <v>100</v>
      </c>
    </row>
    <row r="182" spans="1:8" ht="15" x14ac:dyDescent="0.25">
      <c r="A182" s="562"/>
      <c r="B182" s="550" t="s">
        <v>2838</v>
      </c>
      <c r="C182" s="491" t="str">
        <f t="shared" si="18"/>
        <v>ExpensesForPublicHealthAndSanitationServices</v>
      </c>
      <c r="D182" s="556">
        <f t="shared" si="16"/>
        <v>144</v>
      </c>
      <c r="E182" s="549">
        <v>100</v>
      </c>
      <c r="F182" s="549">
        <v>100</v>
      </c>
      <c r="G182" s="558">
        <f t="shared" si="17"/>
        <v>200</v>
      </c>
      <c r="H182" s="549">
        <v>100</v>
      </c>
    </row>
    <row r="183" spans="1:8" ht="15" x14ac:dyDescent="0.25">
      <c r="A183" s="562"/>
      <c r="B183" s="550" t="s">
        <v>2837</v>
      </c>
      <c r="C183" s="491" t="str">
        <f t="shared" si="18"/>
        <v>ExpensesForPublicWorksServices</v>
      </c>
      <c r="D183" s="556">
        <f t="shared" si="16"/>
        <v>145</v>
      </c>
      <c r="E183" s="549">
        <v>100</v>
      </c>
      <c r="F183" s="549">
        <v>100</v>
      </c>
      <c r="G183" s="558">
        <f t="shared" si="17"/>
        <v>200</v>
      </c>
      <c r="H183" s="549">
        <v>100</v>
      </c>
    </row>
    <row r="184" spans="1:8" ht="15" x14ac:dyDescent="0.25">
      <c r="A184" s="562"/>
      <c r="B184" s="550" t="s">
        <v>2836</v>
      </c>
      <c r="C184" s="491" t="str">
        <f t="shared" si="18"/>
        <v>ExpensesForPublicSchoolsServices</v>
      </c>
      <c r="D184" s="556">
        <f t="shared" si="16"/>
        <v>146</v>
      </c>
      <c r="E184" s="549">
        <v>100</v>
      </c>
      <c r="F184" s="549">
        <v>100</v>
      </c>
      <c r="G184" s="558">
        <f t="shared" si="17"/>
        <v>200</v>
      </c>
      <c r="H184" s="549">
        <v>100</v>
      </c>
    </row>
    <row r="185" spans="1:8" ht="15" x14ac:dyDescent="0.25">
      <c r="A185" s="562"/>
      <c r="B185" s="550" t="s">
        <v>2835</v>
      </c>
      <c r="C185" s="491" t="str">
        <f t="shared" si="18"/>
        <v>ExpensesForPublicWaysAndFacilitiesServices</v>
      </c>
      <c r="D185" s="556">
        <f t="shared" si="16"/>
        <v>147</v>
      </c>
      <c r="E185" s="549">
        <v>100</v>
      </c>
      <c r="F185" s="549">
        <v>100</v>
      </c>
      <c r="G185" s="558">
        <f t="shared" si="17"/>
        <v>200</v>
      </c>
      <c r="H185" s="549">
        <v>100</v>
      </c>
    </row>
    <row r="186" spans="1:8" ht="15" x14ac:dyDescent="0.25">
      <c r="A186" s="562"/>
      <c r="B186" s="550" t="s">
        <v>2834</v>
      </c>
      <c r="C186" s="491" t="str">
        <f t="shared" si="18"/>
        <v>ExpensesForPublicAssistanceServices</v>
      </c>
      <c r="D186" s="556">
        <f t="shared" si="16"/>
        <v>148</v>
      </c>
      <c r="E186" s="549">
        <v>100</v>
      </c>
      <c r="F186" s="549">
        <v>100</v>
      </c>
      <c r="G186" s="558">
        <f t="shared" si="17"/>
        <v>200</v>
      </c>
      <c r="H186" s="549">
        <v>100</v>
      </c>
    </row>
    <row r="187" spans="1:8" ht="15" x14ac:dyDescent="0.25">
      <c r="A187" s="562"/>
      <c r="B187" s="550" t="s">
        <v>2833</v>
      </c>
      <c r="C187" s="491" t="str">
        <f t="shared" si="18"/>
        <v>ExpensesForOtherPublicServices</v>
      </c>
      <c r="D187" s="556">
        <f t="shared" si="16"/>
        <v>149</v>
      </c>
      <c r="E187" s="549">
        <v>100</v>
      </c>
      <c r="F187" s="549">
        <v>100</v>
      </c>
      <c r="G187" s="558">
        <f t="shared" si="17"/>
        <v>200</v>
      </c>
      <c r="H187" s="549">
        <v>100</v>
      </c>
    </row>
    <row r="188" spans="1:8" ht="15" x14ac:dyDescent="0.25">
      <c r="A188" s="562"/>
      <c r="B188" s="550" t="s">
        <v>2832</v>
      </c>
      <c r="C188" s="491" t="str">
        <f t="shared" si="18"/>
        <v>ExpensesForSecurityOfPersonsAndPropertyServices</v>
      </c>
      <c r="D188" s="556">
        <f t="shared" si="16"/>
        <v>150</v>
      </c>
      <c r="E188" s="549">
        <v>100</v>
      </c>
      <c r="F188" s="549">
        <v>100</v>
      </c>
      <c r="G188" s="558">
        <f t="shared" si="17"/>
        <v>200</v>
      </c>
      <c r="H188" s="549">
        <v>100</v>
      </c>
    </row>
    <row r="189" spans="1:8" ht="15" x14ac:dyDescent="0.25">
      <c r="A189" s="562"/>
      <c r="B189" s="550" t="s">
        <v>2831</v>
      </c>
      <c r="C189" s="491" t="str">
        <f t="shared" si="18"/>
        <v>ExpensesForCommunityDevelopmentServices</v>
      </c>
      <c r="D189" s="556">
        <f t="shared" si="16"/>
        <v>151</v>
      </c>
      <c r="E189" s="549">
        <v>100</v>
      </c>
      <c r="F189" s="549">
        <v>100</v>
      </c>
      <c r="G189" s="558">
        <f t="shared" si="17"/>
        <v>200</v>
      </c>
      <c r="H189" s="549">
        <v>100</v>
      </c>
    </row>
    <row r="190" spans="1:8" ht="15" x14ac:dyDescent="0.25">
      <c r="A190" s="562"/>
      <c r="B190" s="550" t="s">
        <v>2830</v>
      </c>
      <c r="C190" s="491" t="str">
        <f t="shared" si="18"/>
        <v>ExpensesForEconomicDevelopmentServices</v>
      </c>
      <c r="D190" s="556">
        <f t="shared" si="16"/>
        <v>152</v>
      </c>
      <c r="E190" s="549">
        <v>100</v>
      </c>
      <c r="F190" s="549">
        <v>100</v>
      </c>
      <c r="G190" s="558">
        <f t="shared" si="17"/>
        <v>200</v>
      </c>
      <c r="H190" s="549">
        <v>100</v>
      </c>
    </row>
    <row r="191" spans="1:8" ht="15" x14ac:dyDescent="0.25">
      <c r="A191" s="562"/>
      <c r="B191" s="550" t="s">
        <v>2829</v>
      </c>
      <c r="C191" s="491" t="str">
        <f t="shared" si="18"/>
        <v>ExpensesForOtherDevelopmentServices</v>
      </c>
      <c r="D191" s="556">
        <f t="shared" si="16"/>
        <v>153</v>
      </c>
      <c r="E191" s="549">
        <v>100</v>
      </c>
      <c r="F191" s="549">
        <v>100</v>
      </c>
      <c r="G191" s="558">
        <f t="shared" si="17"/>
        <v>200</v>
      </c>
      <c r="H191" s="549">
        <v>100</v>
      </c>
    </row>
    <row r="192" spans="1:8" ht="15" x14ac:dyDescent="0.25">
      <c r="A192" s="562"/>
      <c r="B192" s="550" t="s">
        <v>2828</v>
      </c>
      <c r="C192" s="491" t="str">
        <f t="shared" si="18"/>
        <v>ExpensesForConservationRecreationParksAndCulturalServices</v>
      </c>
      <c r="D192" s="556">
        <f t="shared" si="16"/>
        <v>154</v>
      </c>
      <c r="E192" s="549">
        <v>100</v>
      </c>
      <c r="F192" s="549">
        <v>100</v>
      </c>
      <c r="G192" s="558">
        <f t="shared" si="17"/>
        <v>200</v>
      </c>
      <c r="H192" s="549">
        <v>100</v>
      </c>
    </row>
    <row r="193" spans="1:8" ht="15" x14ac:dyDescent="0.25">
      <c r="A193" s="562"/>
      <c r="B193" s="550" t="s">
        <v>2827</v>
      </c>
      <c r="C193" s="491" t="str">
        <f t="shared" si="18"/>
        <v>ExpensesForTransportationServices</v>
      </c>
      <c r="D193" s="556">
        <f t="shared" si="16"/>
        <v>155</v>
      </c>
      <c r="E193" s="549">
        <v>100</v>
      </c>
      <c r="F193" s="549">
        <v>100</v>
      </c>
      <c r="G193" s="558">
        <f t="shared" si="17"/>
        <v>200</v>
      </c>
      <c r="H193" s="549">
        <v>100</v>
      </c>
    </row>
    <row r="194" spans="1:8" ht="15" x14ac:dyDescent="0.25">
      <c r="A194" s="562"/>
      <c r="B194" s="550" t="s">
        <v>2826</v>
      </c>
      <c r="C194" s="491" t="str">
        <f t="shared" si="18"/>
        <v>ExpensesForEducationServices</v>
      </c>
      <c r="D194" s="556">
        <f t="shared" si="16"/>
        <v>156</v>
      </c>
      <c r="E194" s="549">
        <v>100</v>
      </c>
      <c r="F194" s="549">
        <v>100</v>
      </c>
      <c r="G194" s="558">
        <f t="shared" si="17"/>
        <v>200</v>
      </c>
      <c r="H194" s="549">
        <v>100</v>
      </c>
    </row>
    <row r="195" spans="1:8" ht="15" x14ac:dyDescent="0.25">
      <c r="A195" s="562"/>
      <c r="B195" s="550" t="s">
        <v>2825</v>
      </c>
      <c r="C195" s="491" t="str">
        <f t="shared" si="18"/>
        <v>ExpensesForElectricityAndPowerServices</v>
      </c>
      <c r="D195" s="556">
        <f t="shared" si="16"/>
        <v>157</v>
      </c>
      <c r="E195" s="549">
        <v>100</v>
      </c>
      <c r="F195" s="549">
        <v>100</v>
      </c>
      <c r="G195" s="558">
        <f t="shared" si="17"/>
        <v>200</v>
      </c>
      <c r="H195" s="549">
        <v>100</v>
      </c>
    </row>
    <row r="196" spans="1:8" ht="15" x14ac:dyDescent="0.25">
      <c r="A196" s="562"/>
      <c r="B196" s="550" t="s">
        <v>2824</v>
      </c>
      <c r="C196" s="491" t="str">
        <f t="shared" si="18"/>
        <v>ExpensesForGeneralGovernmentServicesLegislativeAndExecutive</v>
      </c>
      <c r="D196" s="556">
        <f t="shared" si="16"/>
        <v>158</v>
      </c>
      <c r="E196" s="549">
        <v>100</v>
      </c>
      <c r="F196" s="549">
        <v>100</v>
      </c>
      <c r="G196" s="558">
        <f t="shared" si="17"/>
        <v>200</v>
      </c>
      <c r="H196" s="549">
        <v>100</v>
      </c>
    </row>
    <row r="197" spans="1:8" ht="15" x14ac:dyDescent="0.25">
      <c r="A197" s="562"/>
      <c r="B197" s="550" t="s">
        <v>2823</v>
      </c>
      <c r="C197" s="491" t="str">
        <f t="shared" si="18"/>
        <v>ExpensesForGeneralGovernmentServicesJudicial</v>
      </c>
      <c r="D197" s="556">
        <f t="shared" si="16"/>
        <v>159</v>
      </c>
      <c r="E197" s="549">
        <v>100</v>
      </c>
      <c r="F197" s="549">
        <v>100</v>
      </c>
      <c r="G197" s="558">
        <f t="shared" si="17"/>
        <v>200</v>
      </c>
      <c r="H197" s="549">
        <v>100</v>
      </c>
    </row>
    <row r="198" spans="1:8" ht="15" x14ac:dyDescent="0.25">
      <c r="A198" s="562"/>
      <c r="B198" s="550" t="s">
        <v>2822</v>
      </c>
      <c r="C198" s="491" t="str">
        <f t="shared" si="18"/>
        <v>ExpensesForGeneralGovernmentServicesOthers</v>
      </c>
      <c r="D198" s="556">
        <f t="shared" si="16"/>
        <v>160</v>
      </c>
      <c r="E198" s="549">
        <v>100</v>
      </c>
      <c r="F198" s="549">
        <v>100</v>
      </c>
      <c r="G198" s="558">
        <f t="shared" si="17"/>
        <v>200</v>
      </c>
      <c r="H198" s="549">
        <v>100</v>
      </c>
    </row>
    <row r="199" spans="1:8" ht="15" x14ac:dyDescent="0.25">
      <c r="A199" s="562"/>
      <c r="B199" s="550" t="s">
        <v>2821</v>
      </c>
      <c r="C199" s="491" t="str">
        <f t="shared" si="18"/>
        <v>ExpensesForAirportsServices</v>
      </c>
      <c r="D199" s="556">
        <f t="shared" si="16"/>
        <v>161</v>
      </c>
      <c r="E199" s="549">
        <v>100</v>
      </c>
      <c r="F199" s="549">
        <v>100</v>
      </c>
      <c r="G199" s="558">
        <f t="shared" si="17"/>
        <v>200</v>
      </c>
      <c r="H199" s="549">
        <v>100</v>
      </c>
    </row>
    <row r="200" spans="1:8" ht="15" x14ac:dyDescent="0.25">
      <c r="A200" s="562"/>
      <c r="B200" s="550" t="s">
        <v>2820</v>
      </c>
      <c r="C200" s="491" t="str">
        <f t="shared" si="18"/>
        <v>ExpensesForHarbourServices</v>
      </c>
      <c r="D200" s="556">
        <f t="shared" si="16"/>
        <v>162</v>
      </c>
      <c r="E200" s="549">
        <v>100</v>
      </c>
      <c r="F200" s="549">
        <v>100</v>
      </c>
      <c r="G200" s="558">
        <f t="shared" si="17"/>
        <v>200</v>
      </c>
      <c r="H200" s="549">
        <v>100</v>
      </c>
    </row>
    <row r="201" spans="1:8" ht="15" x14ac:dyDescent="0.25">
      <c r="A201" s="562"/>
      <c r="B201" s="550" t="s">
        <v>2819</v>
      </c>
      <c r="C201" s="491" t="str">
        <f t="shared" si="18"/>
        <v>ExpensesForWaterSupplyServices</v>
      </c>
      <c r="D201" s="556">
        <f t="shared" si="16"/>
        <v>163</v>
      </c>
      <c r="E201" s="549">
        <v>100</v>
      </c>
      <c r="F201" s="549">
        <v>100</v>
      </c>
      <c r="G201" s="558">
        <f t="shared" si="17"/>
        <v>200</v>
      </c>
      <c r="H201" s="549">
        <v>100</v>
      </c>
    </row>
    <row r="202" spans="1:8" ht="15" x14ac:dyDescent="0.25">
      <c r="A202" s="562"/>
      <c r="B202" s="550" t="s">
        <v>2818</v>
      </c>
      <c r="C202" s="491" t="str">
        <f t="shared" si="18"/>
        <v>ExpensesForSanitarySewerServices</v>
      </c>
      <c r="D202" s="556">
        <f t="shared" si="16"/>
        <v>164</v>
      </c>
      <c r="E202" s="549">
        <v>100</v>
      </c>
      <c r="F202" s="549">
        <v>100</v>
      </c>
      <c r="G202" s="558">
        <f t="shared" si="17"/>
        <v>200</v>
      </c>
      <c r="H202" s="549">
        <v>100</v>
      </c>
    </row>
    <row r="203" spans="1:8" ht="15" x14ac:dyDescent="0.25">
      <c r="A203" s="562"/>
      <c r="B203" s="550" t="s">
        <v>2817</v>
      </c>
      <c r="C203" s="491" t="str">
        <f t="shared" si="18"/>
        <v>ExpensesForStormSewerServices</v>
      </c>
      <c r="D203" s="556">
        <f t="shared" si="16"/>
        <v>165</v>
      </c>
      <c r="E203" s="549">
        <v>100</v>
      </c>
      <c r="F203" s="549">
        <v>100</v>
      </c>
      <c r="G203" s="558">
        <f t="shared" si="17"/>
        <v>200</v>
      </c>
      <c r="H203" s="549">
        <v>100</v>
      </c>
    </row>
    <row r="204" spans="1:8" ht="15" x14ac:dyDescent="0.25">
      <c r="A204" s="562"/>
      <c r="B204" s="550" t="s">
        <v>2816</v>
      </c>
      <c r="C204" s="491" t="str">
        <f t="shared" si="18"/>
        <v>ExpensesForGaragesServices</v>
      </c>
      <c r="D204" s="556">
        <f t="shared" si="16"/>
        <v>166</v>
      </c>
      <c r="E204" s="549">
        <v>100</v>
      </c>
      <c r="F204" s="549">
        <v>100</v>
      </c>
      <c r="G204" s="558">
        <f t="shared" si="17"/>
        <v>200</v>
      </c>
      <c r="H204" s="549">
        <v>100</v>
      </c>
    </row>
    <row r="205" spans="1:8" ht="15" x14ac:dyDescent="0.25">
      <c r="A205" s="562"/>
      <c r="B205" s="550" t="s">
        <v>2815</v>
      </c>
      <c r="C205" s="491" t="str">
        <f t="shared" si="18"/>
        <v>ExpensesForJailStoresCommissaryServices</v>
      </c>
      <c r="D205" s="556">
        <f t="shared" si="16"/>
        <v>167</v>
      </c>
      <c r="E205" s="549">
        <v>100</v>
      </c>
      <c r="F205" s="549">
        <v>100</v>
      </c>
      <c r="G205" s="558">
        <f t="shared" si="17"/>
        <v>200</v>
      </c>
      <c r="H205" s="549">
        <v>100</v>
      </c>
    </row>
    <row r="206" spans="1:8" ht="15" x14ac:dyDescent="0.25">
      <c r="A206" s="562"/>
      <c r="B206" s="550" t="s">
        <v>2814</v>
      </c>
      <c r="C206" s="491" t="str">
        <f t="shared" si="18"/>
        <v>ExpensesForContingencyServices</v>
      </c>
      <c r="D206" s="556">
        <f t="shared" si="16"/>
        <v>168</v>
      </c>
      <c r="E206" s="549">
        <v>100</v>
      </c>
      <c r="F206" s="549">
        <v>100</v>
      </c>
      <c r="G206" s="558">
        <f t="shared" si="17"/>
        <v>200</v>
      </c>
      <c r="H206" s="549">
        <v>100</v>
      </c>
    </row>
    <row r="207" spans="1:8" ht="15" x14ac:dyDescent="0.25">
      <c r="A207" s="562"/>
      <c r="B207" s="550" t="s">
        <v>2813</v>
      </c>
      <c r="C207" s="491" t="str">
        <f t="shared" si="18"/>
        <v>ExpensesForConventionCentreServices</v>
      </c>
      <c r="D207" s="556">
        <f t="shared" si="16"/>
        <v>169</v>
      </c>
      <c r="E207" s="549">
        <v>100</v>
      </c>
      <c r="F207" s="549">
        <v>100</v>
      </c>
      <c r="G207" s="558">
        <f t="shared" si="17"/>
        <v>200</v>
      </c>
      <c r="H207" s="549">
        <v>100</v>
      </c>
    </row>
    <row r="208" spans="1:8" ht="15" x14ac:dyDescent="0.25">
      <c r="A208" s="562"/>
      <c r="B208" s="550" t="s">
        <v>2812</v>
      </c>
      <c r="C208" s="491" t="str">
        <f t="shared" si="18"/>
        <v>ExpensesForConservationServices</v>
      </c>
      <c r="D208" s="556">
        <f t="shared" si="16"/>
        <v>170</v>
      </c>
      <c r="E208" s="549">
        <v>100</v>
      </c>
      <c r="F208" s="549">
        <v>100</v>
      </c>
      <c r="G208" s="558">
        <f t="shared" si="17"/>
        <v>200</v>
      </c>
      <c r="H208" s="549">
        <v>100</v>
      </c>
    </row>
    <row r="209" spans="1:8" ht="15" x14ac:dyDescent="0.25">
      <c r="A209" s="562"/>
      <c r="B209" s="550" t="s">
        <v>1872</v>
      </c>
      <c r="C209" s="491" t="str">
        <f t="shared" ref="C209:C226" si="19">VLOOKUP(B209,label2element,2,0)</f>
        <v>DebtServicingOfPrincipalRepayment</v>
      </c>
      <c r="D209" s="556">
        <f t="shared" si="16"/>
        <v>171</v>
      </c>
      <c r="E209" s="549">
        <v>100</v>
      </c>
      <c r="F209" s="549">
        <v>100</v>
      </c>
      <c r="G209" s="558">
        <f t="shared" si="17"/>
        <v>200</v>
      </c>
      <c r="H209" s="549">
        <v>100</v>
      </c>
    </row>
    <row r="210" spans="1:8" ht="15" x14ac:dyDescent="0.25">
      <c r="A210" s="562"/>
      <c r="B210" s="550" t="s">
        <v>1869</v>
      </c>
      <c r="C210" s="491" t="str">
        <f t="shared" si="19"/>
        <v>DebtServicingOfInterestAndFiscalCharges</v>
      </c>
      <c r="D210" s="556">
        <f t="shared" si="16"/>
        <v>172</v>
      </c>
      <c r="E210" s="549">
        <v>100</v>
      </c>
      <c r="F210" s="549">
        <v>100</v>
      </c>
      <c r="G210" s="558">
        <f t="shared" si="17"/>
        <v>200</v>
      </c>
      <c r="H210" s="549">
        <v>100</v>
      </c>
    </row>
    <row r="211" spans="1:8" ht="15" x14ac:dyDescent="0.25">
      <c r="A211" s="562"/>
      <c r="B211" s="550" t="s">
        <v>1866</v>
      </c>
      <c r="C211" s="491" t="str">
        <f t="shared" si="19"/>
        <v>CostOfIssueOfBondsAndSecurities</v>
      </c>
      <c r="D211" s="556">
        <f t="shared" si="16"/>
        <v>173</v>
      </c>
      <c r="E211" s="549">
        <v>100</v>
      </c>
      <c r="F211" s="549">
        <v>100</v>
      </c>
      <c r="G211" s="558">
        <f t="shared" si="17"/>
        <v>200</v>
      </c>
      <c r="H211" s="549">
        <v>100</v>
      </c>
    </row>
    <row r="212" spans="1:8" x14ac:dyDescent="0.2">
      <c r="B212" s="557" t="s">
        <v>1863</v>
      </c>
      <c r="C212" s="491" t="str">
        <f t="shared" si="19"/>
        <v>OtherExpenses</v>
      </c>
      <c r="D212" s="556">
        <f t="shared" si="16"/>
        <v>174</v>
      </c>
      <c r="E212" s="555">
        <f>SUM(E214:E217)</f>
        <v>100</v>
      </c>
      <c r="F212" s="555">
        <f>SUM(F214:F217)</f>
        <v>100</v>
      </c>
      <c r="G212" s="555">
        <f>SUM(G214:G217)</f>
        <v>200</v>
      </c>
      <c r="H212" s="555">
        <f>SUM(H214:H217)</f>
        <v>100</v>
      </c>
    </row>
    <row r="213" spans="1:8" x14ac:dyDescent="0.2">
      <c r="A213" s="565" t="s">
        <v>936</v>
      </c>
      <c r="B213" s="564" t="s">
        <v>1401</v>
      </c>
      <c r="C213" s="491" t="e">
        <f t="shared" si="19"/>
        <v>#N/A</v>
      </c>
      <c r="D213" s="556">
        <f t="shared" si="16"/>
        <v>175</v>
      </c>
      <c r="E213" s="564"/>
      <c r="F213" s="564"/>
      <c r="G213" s="564"/>
      <c r="H213" s="564"/>
    </row>
    <row r="214" spans="1:8" x14ac:dyDescent="0.2">
      <c r="B214" s="563" t="s">
        <v>2811</v>
      </c>
      <c r="C214" s="491" t="e">
        <f t="shared" si="19"/>
        <v>#N/A</v>
      </c>
      <c r="D214" s="556">
        <f>D213+0.1</f>
        <v>175.1</v>
      </c>
      <c r="E214" s="549">
        <v>10</v>
      </c>
      <c r="F214" s="549">
        <v>10</v>
      </c>
      <c r="G214" s="558">
        <f>SUM(E214:F214)</f>
        <v>20</v>
      </c>
      <c r="H214" s="549">
        <v>10</v>
      </c>
    </row>
    <row r="215" spans="1:8" x14ac:dyDescent="0.2">
      <c r="B215" s="563" t="s">
        <v>2810</v>
      </c>
      <c r="C215" s="491" t="e">
        <f t="shared" si="19"/>
        <v>#N/A</v>
      </c>
      <c r="D215" s="556">
        <f>D214+0.1</f>
        <v>175.2</v>
      </c>
      <c r="E215" s="549">
        <v>10</v>
      </c>
      <c r="F215" s="549">
        <v>10</v>
      </c>
      <c r="G215" s="558">
        <f>SUM(E215:F215)</f>
        <v>20</v>
      </c>
      <c r="H215" s="549">
        <v>10</v>
      </c>
    </row>
    <row r="216" spans="1:8" x14ac:dyDescent="0.2">
      <c r="B216" s="563" t="s">
        <v>2809</v>
      </c>
      <c r="C216" s="491" t="e">
        <f t="shared" si="19"/>
        <v>#N/A</v>
      </c>
      <c r="D216" s="556">
        <f>D215+0.1</f>
        <v>175.29999999999998</v>
      </c>
      <c r="E216" s="549">
        <v>40</v>
      </c>
      <c r="F216" s="549">
        <v>40</v>
      </c>
      <c r="G216" s="558">
        <f>SUM(E216:F216)</f>
        <v>80</v>
      </c>
      <c r="H216" s="549">
        <v>40</v>
      </c>
    </row>
    <row r="217" spans="1:8" x14ac:dyDescent="0.2">
      <c r="B217" s="563" t="s">
        <v>941</v>
      </c>
      <c r="C217" s="491" t="e">
        <f t="shared" si="19"/>
        <v>#N/A</v>
      </c>
      <c r="D217" s="556">
        <f>D216+0.1</f>
        <v>175.39999999999998</v>
      </c>
      <c r="E217" s="549">
        <v>40</v>
      </c>
      <c r="F217" s="549">
        <v>40</v>
      </c>
      <c r="G217" s="558">
        <f>SUM(E217:F217)</f>
        <v>80</v>
      </c>
      <c r="H217" s="549">
        <v>40</v>
      </c>
    </row>
    <row r="218" spans="1:8" x14ac:dyDescent="0.2">
      <c r="B218" s="550"/>
      <c r="C218" s="491" t="e">
        <f t="shared" si="19"/>
        <v>#N/A</v>
      </c>
      <c r="D218" s="556"/>
      <c r="E218" s="549"/>
      <c r="F218" s="549"/>
      <c r="G218" s="558"/>
      <c r="H218" s="549"/>
    </row>
    <row r="219" spans="1:8" ht="15" x14ac:dyDescent="0.25">
      <c r="A219" s="562"/>
      <c r="B219" s="550"/>
      <c r="C219" s="491" t="e">
        <f t="shared" si="19"/>
        <v>#N/A</v>
      </c>
      <c r="D219" s="556"/>
      <c r="E219" s="549"/>
      <c r="F219" s="549"/>
      <c r="G219" s="558"/>
      <c r="H219" s="549"/>
    </row>
    <row r="220" spans="1:8" x14ac:dyDescent="0.2">
      <c r="B220" s="557" t="s">
        <v>1859</v>
      </c>
      <c r="C220" s="491" t="e">
        <f t="shared" si="19"/>
        <v>#N/A</v>
      </c>
      <c r="D220" s="556">
        <f>D213+1</f>
        <v>176</v>
      </c>
      <c r="E220" s="555">
        <f>SUM(E181:E212)</f>
        <v>3200</v>
      </c>
      <c r="F220" s="555">
        <f>SUM(F181:F212)</f>
        <v>3200</v>
      </c>
      <c r="G220" s="555">
        <f>SUM(G181:G212)</f>
        <v>6400</v>
      </c>
      <c r="H220" s="555">
        <f>SUM(H181:H212)</f>
        <v>3200</v>
      </c>
    </row>
    <row r="221" spans="1:8" x14ac:dyDescent="0.2">
      <c r="B221" s="561" t="s">
        <v>1073</v>
      </c>
      <c r="C221" s="491" t="str">
        <f t="shared" si="19"/>
        <v>NetPosition</v>
      </c>
      <c r="D221" s="556">
        <f t="shared" ref="D221:D226" si="20">D220+1</f>
        <v>177</v>
      </c>
      <c r="E221" s="560"/>
      <c r="F221" s="560"/>
      <c r="G221" s="560"/>
      <c r="H221" s="560"/>
    </row>
    <row r="222" spans="1:8" x14ac:dyDescent="0.2">
      <c r="B222" s="559" t="s">
        <v>1856</v>
      </c>
      <c r="C222" s="491" t="str">
        <f t="shared" si="19"/>
        <v>ChangesInNetPosition</v>
      </c>
      <c r="D222" s="556">
        <f t="shared" si="20"/>
        <v>178</v>
      </c>
      <c r="E222" s="555">
        <f>E179-E220</f>
        <v>9000</v>
      </c>
      <c r="F222" s="555">
        <f>F179-F220</f>
        <v>9000</v>
      </c>
      <c r="G222" s="555">
        <f>G179-G220</f>
        <v>18000</v>
      </c>
      <c r="H222" s="555">
        <f>H179-H220</f>
        <v>9000</v>
      </c>
    </row>
    <row r="223" spans="1:8" x14ac:dyDescent="0.2">
      <c r="B223" s="550" t="s">
        <v>1855</v>
      </c>
      <c r="C223" s="491" t="str">
        <f t="shared" si="19"/>
        <v>NetPositionAtBeginningOfPeriodBeforeAdjustments</v>
      </c>
      <c r="D223" s="556">
        <f t="shared" si="20"/>
        <v>179</v>
      </c>
      <c r="E223" s="549">
        <v>31900</v>
      </c>
      <c r="F223" s="549">
        <v>31900</v>
      </c>
      <c r="G223" s="558">
        <f>SUM(E223:F223)</f>
        <v>63800</v>
      </c>
      <c r="H223" s="549">
        <v>31900</v>
      </c>
    </row>
    <row r="224" spans="1:8" x14ac:dyDescent="0.2">
      <c r="B224" s="550" t="s">
        <v>1852</v>
      </c>
      <c r="C224" s="491" t="str">
        <f t="shared" si="19"/>
        <v>AdjustmentsInNetPositionForRestatementsErrorsAndAccountingPolicy</v>
      </c>
      <c r="D224" s="556">
        <f t="shared" si="20"/>
        <v>180</v>
      </c>
      <c r="E224" s="549">
        <v>100</v>
      </c>
      <c r="F224" s="549">
        <v>100</v>
      </c>
      <c r="G224" s="558">
        <v>200</v>
      </c>
      <c r="H224" s="549">
        <v>100</v>
      </c>
    </row>
    <row r="225" spans="1:8" x14ac:dyDescent="0.2">
      <c r="B225" s="557" t="s">
        <v>1847</v>
      </c>
      <c r="C225" s="491" t="str">
        <f t="shared" si="19"/>
        <v>NetPositionAtBeginningOfPeriodAfterAdjustments</v>
      </c>
      <c r="D225" s="556">
        <f t="shared" si="20"/>
        <v>181</v>
      </c>
      <c r="E225" s="555">
        <f>E223+E224</f>
        <v>32000</v>
      </c>
      <c r="F225" s="555">
        <f>F223+F224</f>
        <v>32000</v>
      </c>
      <c r="G225" s="555">
        <f>G223+G224</f>
        <v>64000</v>
      </c>
      <c r="H225" s="555">
        <f>H223+H224</f>
        <v>32000</v>
      </c>
    </row>
    <row r="226" spans="1:8" x14ac:dyDescent="0.2">
      <c r="B226" s="557" t="s">
        <v>2160</v>
      </c>
      <c r="C226" s="491" t="e">
        <f t="shared" si="19"/>
        <v>#N/A</v>
      </c>
      <c r="D226" s="556">
        <f t="shared" si="20"/>
        <v>182</v>
      </c>
      <c r="E226" s="555">
        <f>E225+E222</f>
        <v>41000</v>
      </c>
      <c r="F226" s="555">
        <f>F225+F222</f>
        <v>41000</v>
      </c>
      <c r="G226" s="555">
        <f>G225+G222</f>
        <v>82000</v>
      </c>
      <c r="H226" s="555">
        <f>H225+H222</f>
        <v>41000</v>
      </c>
    </row>
    <row r="227" spans="1:8" x14ac:dyDescent="0.2">
      <c r="B227" s="554" t="s">
        <v>1082</v>
      </c>
      <c r="C227" s="554"/>
      <c r="D227" s="554"/>
      <c r="E227" s="553"/>
      <c r="F227" s="553"/>
      <c r="G227" s="553"/>
      <c r="H227" s="553"/>
    </row>
    <row r="228" spans="1:8" x14ac:dyDescent="0.2">
      <c r="E228" s="552"/>
      <c r="F228" s="552"/>
      <c r="G228" s="552"/>
      <c r="H228" s="552"/>
    </row>
    <row r="230" spans="1:8" x14ac:dyDescent="0.2">
      <c r="A230" s="548" t="s">
        <v>2808</v>
      </c>
      <c r="B230" s="551" t="s">
        <v>1087</v>
      </c>
      <c r="C230" s="551"/>
    </row>
    <row r="231" spans="1:8" x14ac:dyDescent="0.2">
      <c r="B231" s="550" t="s">
        <v>2807</v>
      </c>
      <c r="C231" s="607"/>
      <c r="E231" s="549">
        <v>41000</v>
      </c>
      <c r="F231" s="549">
        <v>41000</v>
      </c>
      <c r="G231" s="549">
        <v>82000</v>
      </c>
      <c r="H231" s="549">
        <v>41000</v>
      </c>
    </row>
    <row r="232" spans="1:8" x14ac:dyDescent="0.2">
      <c r="B232" s="550" t="s">
        <v>2806</v>
      </c>
      <c r="C232" s="607"/>
      <c r="E232" s="549">
        <f>E226</f>
        <v>41000</v>
      </c>
      <c r="F232" s="549">
        <f>F226</f>
        <v>41000</v>
      </c>
      <c r="G232" s="549">
        <f>G226</f>
        <v>82000</v>
      </c>
      <c r="H232" s="549">
        <f>H226</f>
        <v>41000</v>
      </c>
    </row>
    <row r="233" spans="1:8" x14ac:dyDescent="0.2">
      <c r="B233" s="550" t="s">
        <v>1086</v>
      </c>
      <c r="C233" s="607"/>
      <c r="E233" s="549">
        <f>E231-E232</f>
        <v>0</v>
      </c>
      <c r="F233" s="549">
        <f>F231-F232</f>
        <v>0</v>
      </c>
      <c r="G233" s="549">
        <f>G231-G232</f>
        <v>0</v>
      </c>
      <c r="H233" s="549">
        <f>H231-H232</f>
        <v>0</v>
      </c>
    </row>
  </sheetData>
  <mergeCells count="5">
    <mergeCell ref="B5:H5"/>
    <mergeCell ref="B6:B8"/>
    <mergeCell ref="D6:D8"/>
    <mergeCell ref="E6:G6"/>
    <mergeCell ref="H6:H7"/>
  </mergeCells>
  <hyperlinks>
    <hyperlink ref="A2" location="Returns!A1" display="Index" xr:uid="{6BDA5631-B8F2-4036-8222-B067D85AE06D}"/>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6"/>
  <dimension ref="A1:I46"/>
  <sheetViews>
    <sheetView workbookViewId="0">
      <selection activeCell="A32" sqref="A32"/>
    </sheetView>
  </sheetViews>
  <sheetFormatPr defaultRowHeight="12.75" x14ac:dyDescent="0.2"/>
  <cols>
    <col min="1" max="1" width="71" bestFit="1" customWidth="1"/>
    <col min="2" max="2" width="45.1640625" bestFit="1" customWidth="1"/>
    <col min="4" max="4" width="38.6640625" customWidth="1"/>
    <col min="5" max="5" width="15.83203125" customWidth="1"/>
    <col min="6" max="7" width="23.6640625" bestFit="1" customWidth="1"/>
    <col min="8" max="8" width="25" bestFit="1" customWidth="1"/>
    <col min="9" max="9" width="22.83203125" bestFit="1" customWidth="1"/>
  </cols>
  <sheetData>
    <row r="1" spans="1:9" x14ac:dyDescent="0.2">
      <c r="D1" s="473" t="s">
        <v>867</v>
      </c>
      <c r="E1" s="474" t="s">
        <v>866</v>
      </c>
      <c r="F1" s="474" t="s">
        <v>866</v>
      </c>
      <c r="G1" s="474" t="s">
        <v>866</v>
      </c>
      <c r="H1" s="474" t="s">
        <v>866</v>
      </c>
      <c r="I1" s="474" t="s">
        <v>866</v>
      </c>
    </row>
    <row r="2" spans="1:9" x14ac:dyDescent="0.2">
      <c r="D2" s="473" t="s">
        <v>864</v>
      </c>
      <c r="E2" s="474" t="s">
        <v>2779</v>
      </c>
      <c r="F2" s="474" t="s">
        <v>2780</v>
      </c>
      <c r="G2" s="474" t="s">
        <v>2781</v>
      </c>
      <c r="H2" s="474" t="s">
        <v>2782</v>
      </c>
      <c r="I2" s="474" t="s">
        <v>2783</v>
      </c>
    </row>
    <row r="4" spans="1:9" x14ac:dyDescent="0.2">
      <c r="D4" s="543" t="s">
        <v>2666</v>
      </c>
      <c r="E4" s="1"/>
      <c r="F4" s="1"/>
      <c r="G4" s="1"/>
      <c r="H4" s="1"/>
      <c r="I4" s="119" t="s">
        <v>3390</v>
      </c>
    </row>
    <row r="5" spans="1:9" x14ac:dyDescent="0.2">
      <c r="D5" s="94" t="s">
        <v>2803</v>
      </c>
      <c r="E5" s="5"/>
      <c r="F5" s="5"/>
      <c r="G5" s="5"/>
      <c r="H5" s="5"/>
      <c r="I5" s="5"/>
    </row>
    <row r="6" spans="1:9" x14ac:dyDescent="0.2">
      <c r="D6" s="94" t="s">
        <v>2804</v>
      </c>
      <c r="E6" s="1"/>
      <c r="F6" s="1"/>
      <c r="G6" s="1"/>
      <c r="H6" s="1"/>
      <c r="I6" s="1"/>
    </row>
    <row r="7" spans="1:9" x14ac:dyDescent="0.2">
      <c r="D7" s="94" t="s">
        <v>2668</v>
      </c>
      <c r="E7" s="5"/>
      <c r="F7" s="5"/>
      <c r="G7" s="5"/>
      <c r="H7" s="5"/>
      <c r="I7" s="5"/>
    </row>
    <row r="8" spans="1:9" ht="52.5" customHeight="1" x14ac:dyDescent="0.2">
      <c r="A8" s="473" t="s">
        <v>868</v>
      </c>
      <c r="B8" s="473" t="s">
        <v>869</v>
      </c>
      <c r="D8" s="39"/>
      <c r="E8" s="132" t="s">
        <v>179</v>
      </c>
      <c r="F8" s="132" t="s">
        <v>180</v>
      </c>
      <c r="G8" s="132" t="s">
        <v>181</v>
      </c>
      <c r="H8" s="132" t="s">
        <v>182</v>
      </c>
      <c r="I8" s="132" t="s">
        <v>183</v>
      </c>
    </row>
    <row r="9" spans="1:9" ht="12.75" customHeight="1" x14ac:dyDescent="0.2">
      <c r="D9" s="602" t="s">
        <v>2973</v>
      </c>
      <c r="E9" s="27"/>
      <c r="F9" s="27"/>
      <c r="G9" s="27"/>
      <c r="H9" s="27"/>
      <c r="I9" s="27"/>
    </row>
    <row r="10" spans="1:9" ht="13.15" customHeight="1" x14ac:dyDescent="0.2">
      <c r="A10" s="474" t="s">
        <v>1091</v>
      </c>
      <c r="D10" s="51" t="s">
        <v>125</v>
      </c>
      <c r="E10" s="103">
        <v>11045325</v>
      </c>
      <c r="F10" s="103">
        <v>10848410</v>
      </c>
      <c r="G10" s="103">
        <v>59585803</v>
      </c>
      <c r="H10" s="103">
        <v>62500953</v>
      </c>
      <c r="I10" s="103">
        <v>143980491</v>
      </c>
    </row>
    <row r="11" spans="1:9" ht="13.15" customHeight="1" x14ac:dyDescent="0.2">
      <c r="A11" s="474" t="s">
        <v>1092</v>
      </c>
      <c r="D11" s="51" t="s">
        <v>126</v>
      </c>
      <c r="E11" s="48">
        <v>67910929</v>
      </c>
      <c r="F11" s="48">
        <v>62200001</v>
      </c>
      <c r="G11" s="48">
        <v>60418898</v>
      </c>
      <c r="H11" s="48">
        <v>55438288</v>
      </c>
      <c r="I11" s="48">
        <v>245968116</v>
      </c>
    </row>
    <row r="12" spans="1:9" ht="13.15" customHeight="1" x14ac:dyDescent="0.2">
      <c r="A12" s="474" t="s">
        <v>954</v>
      </c>
      <c r="B12" s="474" t="str">
        <f>"_"&amp;TRIM(SUBSTITUTE(PROPER(D12)," ","_"))</f>
        <v>_Restricted_Cash_And_Cash_Equivalents</v>
      </c>
      <c r="D12" s="51" t="s">
        <v>127</v>
      </c>
      <c r="E12" s="48">
        <v>44036</v>
      </c>
      <c r="F12" s="84">
        <v>0</v>
      </c>
      <c r="G12" s="84">
        <v>0</v>
      </c>
      <c r="H12" s="48">
        <v>514389</v>
      </c>
      <c r="I12" s="48">
        <v>558425</v>
      </c>
    </row>
    <row r="13" spans="1:9" ht="13.15" customHeight="1" x14ac:dyDescent="0.2">
      <c r="A13" s="474" t="s">
        <v>954</v>
      </c>
      <c r="B13" s="474" t="str">
        <f>"_"&amp;TRIM(SUBSTITUTE(PROPER(D13)," ","_"))</f>
        <v>_Accrued_Interest</v>
      </c>
      <c r="D13" s="51" t="s">
        <v>128</v>
      </c>
      <c r="E13" s="48">
        <v>722702</v>
      </c>
      <c r="F13" s="48">
        <v>215695</v>
      </c>
      <c r="G13" s="48">
        <v>558090</v>
      </c>
      <c r="H13" s="48">
        <v>125346</v>
      </c>
      <c r="I13" s="48">
        <v>1621833</v>
      </c>
    </row>
    <row r="14" spans="1:9" ht="13.15" customHeight="1" x14ac:dyDescent="0.2">
      <c r="A14" s="474" t="s">
        <v>1098</v>
      </c>
      <c r="B14" s="474"/>
      <c r="D14" s="51" t="s">
        <v>129</v>
      </c>
      <c r="E14" s="48">
        <v>4558824</v>
      </c>
      <c r="F14" s="84">
        <v>0</v>
      </c>
      <c r="G14" s="84">
        <v>0</v>
      </c>
      <c r="H14" s="48">
        <v>263281</v>
      </c>
      <c r="I14" s="48">
        <v>4822105</v>
      </c>
    </row>
    <row r="15" spans="1:9" ht="13.15" customHeight="1" x14ac:dyDescent="0.2">
      <c r="A15" s="474" t="s">
        <v>954</v>
      </c>
      <c r="B15" s="474" t="str">
        <f>"_"&amp;TRIM(SUBSTITUTE(PROPER(D15)," ","_"))</f>
        <v>_Property_Tax_Receivable-2018</v>
      </c>
      <c r="D15" s="51" t="s">
        <v>185</v>
      </c>
      <c r="E15" s="48">
        <v>107074890</v>
      </c>
      <c r="F15" s="84">
        <v>0</v>
      </c>
      <c r="G15" s="84">
        <v>0</v>
      </c>
      <c r="H15" s="48">
        <v>18463371</v>
      </c>
      <c r="I15" s="48">
        <v>125538261</v>
      </c>
    </row>
    <row r="16" spans="1:9" ht="13.15" customHeight="1" x14ac:dyDescent="0.2">
      <c r="A16" s="474" t="s">
        <v>1097</v>
      </c>
      <c r="D16" s="51" t="s">
        <v>130</v>
      </c>
      <c r="E16" s="48">
        <v>3329190</v>
      </c>
      <c r="F16" s="48">
        <v>38394</v>
      </c>
      <c r="G16" s="48">
        <v>1485</v>
      </c>
      <c r="H16" s="48">
        <v>9588290</v>
      </c>
      <c r="I16" s="48">
        <v>12957359</v>
      </c>
    </row>
    <row r="17" spans="1:9" ht="13.15" customHeight="1" x14ac:dyDescent="0.2">
      <c r="A17" s="474" t="s">
        <v>1096</v>
      </c>
      <c r="D17" s="51" t="s">
        <v>131</v>
      </c>
      <c r="E17" s="48">
        <v>2523</v>
      </c>
      <c r="F17" s="84">
        <v>0</v>
      </c>
      <c r="G17" s="84">
        <v>0</v>
      </c>
      <c r="H17" s="84">
        <v>0</v>
      </c>
      <c r="I17" s="48">
        <v>2523</v>
      </c>
    </row>
    <row r="18" spans="1:9" ht="13.15" customHeight="1" x14ac:dyDescent="0.2">
      <c r="A18" s="474" t="s">
        <v>2319</v>
      </c>
      <c r="D18" s="51" t="s">
        <v>186</v>
      </c>
      <c r="E18" s="48">
        <v>754647</v>
      </c>
      <c r="F18" s="48">
        <v>554603</v>
      </c>
      <c r="G18" s="48">
        <v>12428</v>
      </c>
      <c r="H18" s="48">
        <v>360736</v>
      </c>
      <c r="I18" s="48">
        <v>1682414</v>
      </c>
    </row>
    <row r="19" spans="1:9" ht="13.15" customHeight="1" x14ac:dyDescent="0.2">
      <c r="A19" s="474" t="s">
        <v>1095</v>
      </c>
      <c r="D19" s="51" t="s">
        <v>132</v>
      </c>
      <c r="E19" s="48">
        <v>14238312</v>
      </c>
      <c r="F19" s="48">
        <v>1587644</v>
      </c>
      <c r="G19" s="84">
        <v>0</v>
      </c>
      <c r="H19" s="48">
        <v>6840134</v>
      </c>
      <c r="I19" s="48">
        <v>22666090</v>
      </c>
    </row>
    <row r="20" spans="1:9" ht="13.15" customHeight="1" x14ac:dyDescent="0.2">
      <c r="A20" s="474" t="s">
        <v>1094</v>
      </c>
      <c r="D20" s="51" t="s">
        <v>133</v>
      </c>
      <c r="E20" s="104" t="s">
        <v>78</v>
      </c>
      <c r="F20" s="48">
        <v>855568</v>
      </c>
      <c r="G20" s="84">
        <v>0</v>
      </c>
      <c r="H20" s="84">
        <v>0</v>
      </c>
      <c r="I20" s="48">
        <v>855568</v>
      </c>
    </row>
    <row r="21" spans="1:9" ht="12.75" customHeight="1" x14ac:dyDescent="0.2">
      <c r="A21" s="474" t="s">
        <v>1093</v>
      </c>
      <c r="D21" s="51" t="s">
        <v>134</v>
      </c>
      <c r="E21" s="50">
        <v>7921</v>
      </c>
      <c r="F21" s="123">
        <v>0</v>
      </c>
      <c r="G21" s="123">
        <v>0</v>
      </c>
      <c r="H21" s="50">
        <v>853910</v>
      </c>
      <c r="I21" s="50">
        <v>861831</v>
      </c>
    </row>
    <row r="22" spans="1:9" ht="15.75" customHeight="1" x14ac:dyDescent="0.2">
      <c r="A22" s="474" t="s">
        <v>887</v>
      </c>
      <c r="D22" s="546" t="s">
        <v>2972</v>
      </c>
      <c r="E22" s="110">
        <v>209689299</v>
      </c>
      <c r="F22" s="110">
        <v>76300315</v>
      </c>
      <c r="G22" s="110">
        <v>120576704</v>
      </c>
      <c r="H22" s="110">
        <v>154948698</v>
      </c>
      <c r="I22" s="110">
        <v>561515016</v>
      </c>
    </row>
    <row r="23" spans="1:9" ht="39" customHeight="1" x14ac:dyDescent="0.2">
      <c r="D23" s="107" t="s">
        <v>2974</v>
      </c>
      <c r="E23" s="55"/>
      <c r="F23" s="55"/>
      <c r="G23" s="55"/>
      <c r="H23" s="55"/>
      <c r="I23" s="55"/>
    </row>
    <row r="24" spans="1:9" ht="13.15" customHeight="1" x14ac:dyDescent="0.2">
      <c r="D24" s="543" t="s">
        <v>2677</v>
      </c>
      <c r="E24" s="1"/>
      <c r="F24" s="1"/>
      <c r="G24" s="1"/>
      <c r="H24" s="1"/>
      <c r="I24" s="1"/>
    </row>
    <row r="25" spans="1:9" ht="13.15" customHeight="1" x14ac:dyDescent="0.2">
      <c r="A25" s="474" t="s">
        <v>1100</v>
      </c>
      <c r="D25" s="51" t="s">
        <v>145</v>
      </c>
      <c r="E25" s="103">
        <v>3805918</v>
      </c>
      <c r="F25" s="103">
        <v>2390896</v>
      </c>
      <c r="G25" s="103">
        <v>14904267</v>
      </c>
      <c r="H25" s="103">
        <v>13976420</v>
      </c>
      <c r="I25" s="103">
        <v>35077501</v>
      </c>
    </row>
    <row r="26" spans="1:9" ht="13.15" customHeight="1" x14ac:dyDescent="0.2">
      <c r="A26" s="474" t="s">
        <v>1099</v>
      </c>
      <c r="D26" s="51" t="s">
        <v>146</v>
      </c>
      <c r="E26" s="104">
        <v>0</v>
      </c>
      <c r="F26" s="48">
        <v>62278</v>
      </c>
      <c r="G26" s="48">
        <v>4058643</v>
      </c>
      <c r="H26" s="48">
        <v>80596</v>
      </c>
      <c r="I26" s="48">
        <v>4201517</v>
      </c>
    </row>
    <row r="27" spans="1:9" ht="13.15" customHeight="1" x14ac:dyDescent="0.2">
      <c r="A27" s="474" t="s">
        <v>1105</v>
      </c>
      <c r="D27" s="51" t="s">
        <v>147</v>
      </c>
      <c r="E27" s="48">
        <v>4481790</v>
      </c>
      <c r="F27" s="84">
        <v>0</v>
      </c>
      <c r="G27" s="84">
        <v>0</v>
      </c>
      <c r="H27" s="48">
        <v>1131928</v>
      </c>
      <c r="I27" s="48">
        <v>5613718</v>
      </c>
    </row>
    <row r="28" spans="1:9" ht="13.15" customHeight="1" x14ac:dyDescent="0.2">
      <c r="A28" s="474" t="s">
        <v>1109</v>
      </c>
      <c r="D28" s="51" t="s">
        <v>148</v>
      </c>
      <c r="E28" s="48">
        <v>565650</v>
      </c>
      <c r="F28" s="84">
        <v>0</v>
      </c>
      <c r="G28" s="84">
        <v>0</v>
      </c>
      <c r="H28" s="48">
        <v>97282</v>
      </c>
      <c r="I28" s="48">
        <v>662932</v>
      </c>
    </row>
    <row r="29" spans="1:9" ht="13.15" customHeight="1" x14ac:dyDescent="0.2">
      <c r="A29" s="474" t="s">
        <v>1106</v>
      </c>
      <c r="D29" s="51" t="s">
        <v>149</v>
      </c>
      <c r="E29" s="48">
        <v>99441</v>
      </c>
      <c r="F29" s="84">
        <v>0</v>
      </c>
      <c r="G29" s="84">
        <v>0</v>
      </c>
      <c r="H29" s="84">
        <v>0</v>
      </c>
      <c r="I29" s="48">
        <v>99441</v>
      </c>
    </row>
    <row r="30" spans="1:9" ht="13.5" customHeight="1" x14ac:dyDescent="0.2">
      <c r="A30" s="474"/>
      <c r="D30" s="51" t="s">
        <v>187</v>
      </c>
      <c r="E30" s="50">
        <v>106763</v>
      </c>
      <c r="F30" s="50">
        <v>64080</v>
      </c>
      <c r="G30" s="123">
        <v>0</v>
      </c>
      <c r="H30" s="50">
        <v>1511571</v>
      </c>
      <c r="I30" s="50">
        <v>1682414</v>
      </c>
    </row>
    <row r="31" spans="1:9" ht="13.15" customHeight="1" x14ac:dyDescent="0.2">
      <c r="A31" s="474" t="s">
        <v>991</v>
      </c>
      <c r="D31" s="41" t="s">
        <v>153</v>
      </c>
      <c r="E31" s="106">
        <v>9059562</v>
      </c>
      <c r="F31" s="106">
        <v>2517254</v>
      </c>
      <c r="G31" s="106">
        <v>18962910</v>
      </c>
      <c r="H31" s="106">
        <v>16797797</v>
      </c>
      <c r="I31" s="106">
        <v>47337523</v>
      </c>
    </row>
    <row r="32" spans="1:9" ht="30" customHeight="1" x14ac:dyDescent="0.2">
      <c r="D32" s="107" t="s">
        <v>2678</v>
      </c>
      <c r="E32" s="4"/>
      <c r="F32" s="4"/>
      <c r="G32" s="4"/>
      <c r="H32" s="4"/>
      <c r="I32" s="4"/>
    </row>
    <row r="33" spans="1:9" ht="13.15" customHeight="1" x14ac:dyDescent="0.2">
      <c r="A33" s="474" t="s">
        <v>1104</v>
      </c>
      <c r="B33" s="474" t="str">
        <f>"_"&amp;TRIM(SUBSTITUTE(PROPER(D33)," ","_"))</f>
        <v>_Unavailable_Revenue</v>
      </c>
      <c r="D33" s="51" t="s">
        <v>188</v>
      </c>
      <c r="E33" s="48">
        <v>6032169</v>
      </c>
      <c r="F33" s="48">
        <v>39596</v>
      </c>
      <c r="G33" s="48">
        <v>257460</v>
      </c>
      <c r="H33" s="48">
        <v>5366455</v>
      </c>
      <c r="I33" s="48">
        <v>11695680</v>
      </c>
    </row>
    <row r="34" spans="1:9" ht="13.5" customHeight="1" x14ac:dyDescent="0.2">
      <c r="A34" s="474" t="s">
        <v>1104</v>
      </c>
      <c r="B34" s="474" t="str">
        <f>"_"&amp;TRIM(SUBSTITUTE(PROPER(D34)," ","_"))</f>
        <v>_Property_Taxes_Levied_For_Future_Periods</v>
      </c>
      <c r="D34" s="51" t="s">
        <v>155</v>
      </c>
      <c r="E34" s="50">
        <v>107074890</v>
      </c>
      <c r="F34" s="123">
        <v>0</v>
      </c>
      <c r="G34" s="123">
        <v>0</v>
      </c>
      <c r="H34" s="50">
        <v>18463371</v>
      </c>
      <c r="I34" s="50">
        <v>125538261</v>
      </c>
    </row>
    <row r="35" spans="1:9" ht="13.15" customHeight="1" x14ac:dyDescent="0.2">
      <c r="A35" s="474" t="s">
        <v>1104</v>
      </c>
      <c r="D35" s="41" t="s">
        <v>158</v>
      </c>
      <c r="E35" s="106">
        <v>113107059</v>
      </c>
      <c r="F35" s="106">
        <v>39596</v>
      </c>
      <c r="G35" s="106">
        <v>257460</v>
      </c>
      <c r="H35" s="106">
        <v>23829826</v>
      </c>
      <c r="I35" s="106">
        <v>137233941</v>
      </c>
    </row>
    <row r="36" spans="1:9" ht="30" customHeight="1" x14ac:dyDescent="0.2">
      <c r="D36" s="107" t="s">
        <v>2970</v>
      </c>
      <c r="E36" s="4"/>
      <c r="F36" s="4"/>
      <c r="G36" s="4"/>
      <c r="H36" s="4"/>
      <c r="I36" s="4"/>
    </row>
    <row r="37" spans="1:9" ht="13.15" customHeight="1" x14ac:dyDescent="0.2">
      <c r="A37" s="521" t="s">
        <v>1825</v>
      </c>
      <c r="B37" s="474" t="str">
        <f>"_"&amp;TRIM(SUBSTITUTE(PROPER(D37)," ","_"))</f>
        <v>_Nonspendable</v>
      </c>
      <c r="D37" s="51" t="s">
        <v>189</v>
      </c>
      <c r="E37" s="48">
        <v>7921</v>
      </c>
      <c r="F37" s="48">
        <v>855568</v>
      </c>
      <c r="G37" s="84">
        <v>0</v>
      </c>
      <c r="H37" s="48">
        <v>853910</v>
      </c>
      <c r="I37" s="48">
        <v>1717399</v>
      </c>
    </row>
    <row r="38" spans="1:9" ht="13.15" customHeight="1" x14ac:dyDescent="0.2">
      <c r="A38" s="521" t="s">
        <v>1825</v>
      </c>
      <c r="B38" s="474" t="str">
        <f>"_"&amp;TRIM(SUBSTITUTE(PROPER(D38)," ","_"))</f>
        <v>_Restricted</v>
      </c>
      <c r="D38" s="51" t="s">
        <v>190</v>
      </c>
      <c r="E38" s="48">
        <v>22628195</v>
      </c>
      <c r="F38" s="48">
        <v>38303723</v>
      </c>
      <c r="G38" s="48">
        <v>97313749</v>
      </c>
      <c r="H38" s="48">
        <v>48740338</v>
      </c>
      <c r="I38" s="48">
        <v>206986005</v>
      </c>
    </row>
    <row r="39" spans="1:9" ht="13.15" customHeight="1" x14ac:dyDescent="0.2">
      <c r="A39" s="521" t="s">
        <v>1825</v>
      </c>
      <c r="B39" s="474" t="str">
        <f>"_"&amp;TRIM(SUBSTITUTE(PROPER(D39)," ","_"))</f>
        <v>_Committed</v>
      </c>
      <c r="D39" s="51" t="s">
        <v>191</v>
      </c>
      <c r="E39" s="48">
        <v>8528917</v>
      </c>
      <c r="F39" s="48">
        <v>18679696</v>
      </c>
      <c r="G39" s="48">
        <v>1195</v>
      </c>
      <c r="H39" s="48">
        <v>49908604</v>
      </c>
      <c r="I39" s="48">
        <v>77118412</v>
      </c>
    </row>
    <row r="40" spans="1:9" ht="13.15" customHeight="1" x14ac:dyDescent="0.2">
      <c r="A40" s="521" t="s">
        <v>1825</v>
      </c>
      <c r="B40" s="474" t="str">
        <f>"_"&amp;TRIM(SUBSTITUTE(PROPER(D40)," ","_"))</f>
        <v>_Assigned</v>
      </c>
      <c r="D40" s="51" t="s">
        <v>192</v>
      </c>
      <c r="E40" s="104">
        <v>0</v>
      </c>
      <c r="F40" s="48">
        <v>15904478</v>
      </c>
      <c r="G40" s="48">
        <v>4041390</v>
      </c>
      <c r="H40" s="48">
        <v>15145128</v>
      </c>
      <c r="I40" s="48">
        <v>35090996</v>
      </c>
    </row>
    <row r="41" spans="1:9" ht="13.5" customHeight="1" x14ac:dyDescent="0.2">
      <c r="A41" s="521" t="s">
        <v>1825</v>
      </c>
      <c r="B41" s="474" t="s">
        <v>2805</v>
      </c>
      <c r="D41" s="51" t="s">
        <v>193</v>
      </c>
      <c r="E41" s="50">
        <v>56357645</v>
      </c>
      <c r="F41" s="123">
        <v>0</v>
      </c>
      <c r="G41" s="123">
        <v>0</v>
      </c>
      <c r="H41" s="109">
        <v>-326905</v>
      </c>
      <c r="I41" s="50">
        <v>56030740</v>
      </c>
    </row>
    <row r="42" spans="1:9" ht="13.15" customHeight="1" x14ac:dyDescent="0.2">
      <c r="A42" s="521" t="s">
        <v>1825</v>
      </c>
      <c r="D42" s="41" t="s">
        <v>194</v>
      </c>
      <c r="E42" s="106">
        <v>87522678</v>
      </c>
      <c r="F42" s="106">
        <v>73743465</v>
      </c>
      <c r="G42" s="106">
        <v>101356334</v>
      </c>
      <c r="H42" s="106">
        <v>114321075</v>
      </c>
      <c r="I42" s="106">
        <v>376943552</v>
      </c>
    </row>
    <row r="43" spans="1:9" ht="36" x14ac:dyDescent="0.2">
      <c r="A43" s="521" t="s">
        <v>2166</v>
      </c>
      <c r="D43" s="546" t="s">
        <v>2971</v>
      </c>
      <c r="E43" s="114">
        <v>209689299</v>
      </c>
      <c r="F43" s="114">
        <v>76300315</v>
      </c>
      <c r="G43" s="114">
        <v>120576704</v>
      </c>
      <c r="H43" s="115">
        <v>154948698</v>
      </c>
      <c r="I43" s="114">
        <v>561515016</v>
      </c>
    </row>
    <row r="44" spans="1:9" ht="29.25" customHeight="1" x14ac:dyDescent="0.2">
      <c r="D44" s="451"/>
      <c r="E44" s="126"/>
      <c r="F44" s="126"/>
      <c r="G44" s="126"/>
      <c r="H44" s="472"/>
      <c r="I44" s="126"/>
    </row>
    <row r="45" spans="1:9" ht="45.75" customHeight="1" x14ac:dyDescent="0.2">
      <c r="D45" s="645" t="s">
        <v>195</v>
      </c>
      <c r="E45" s="645"/>
      <c r="F45" s="450"/>
      <c r="G45" s="450"/>
      <c r="H45" s="450"/>
      <c r="I45" s="450"/>
    </row>
    <row r="46" spans="1:9" x14ac:dyDescent="0.2">
      <c r="D46" s="606"/>
    </row>
  </sheetData>
  <mergeCells count="1">
    <mergeCell ref="D45:E45"/>
  </mergeCells>
  <dataValidations count="1">
    <dataValidation type="list" allowBlank="1" showInputMessage="1" showErrorMessage="1" sqref="A8 A10:A21" xr:uid="{3F5BA951-ABC0-4856-B0FD-7E3068C682B7}">
      <formula1>CurrentAssets</formula1>
    </dataValidation>
  </dataValidation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0D906-C3CF-4A76-B5D5-AC7656F87D49}">
  <sheetPr codeName="Sheet76"/>
  <dimension ref="B4:J68"/>
  <sheetViews>
    <sheetView topLeftCell="A5" workbookViewId="0">
      <selection activeCell="D7" sqref="D7"/>
    </sheetView>
  </sheetViews>
  <sheetFormatPr defaultRowHeight="15" x14ac:dyDescent="0.25"/>
  <cols>
    <col min="1" max="3" width="9.33203125" style="527"/>
    <col min="4" max="4" width="47.6640625" style="524" customWidth="1"/>
    <col min="5" max="5" width="186.33203125" style="527" bestFit="1" customWidth="1"/>
    <col min="6" max="6" width="185.33203125" style="527" bestFit="1" customWidth="1"/>
    <col min="7" max="7" width="199.5" style="527" bestFit="1" customWidth="1"/>
    <col min="8" max="8" width="201" style="527" bestFit="1" customWidth="1"/>
    <col min="9" max="9" width="198.6640625" style="527" bestFit="1" customWidth="1"/>
    <col min="10" max="16384" width="9.33203125" style="527"/>
  </cols>
  <sheetData>
    <row r="4" spans="2:10" x14ac:dyDescent="0.25">
      <c r="D4" s="525" t="str">
        <f>Table12!D4</f>
        <v>&lt;b&gt;Will County, Illinois&lt;/b&gt;</v>
      </c>
      <c r="E4" s="525"/>
      <c r="F4" s="525"/>
      <c r="G4" s="525"/>
      <c r="H4" s="525"/>
      <c r="I4" s="525" t="str">
        <f>Table12!I4</f>
        <v>&lt;b&gt;STATEMENT 3&lt;/b&gt;</v>
      </c>
      <c r="J4" s="525"/>
    </row>
    <row r="5" spans="2:10" x14ac:dyDescent="0.25">
      <c r="D5" s="525" t="str">
        <f>Table12!D5</f>
        <v>&lt;b&gt;Balance Sheet&lt;/b&gt;</v>
      </c>
      <c r="E5" s="525"/>
      <c r="F5" s="525"/>
      <c r="G5" s="525"/>
      <c r="H5" s="525"/>
      <c r="I5" s="525"/>
      <c r="J5" s="525"/>
    </row>
    <row r="6" spans="2:10" x14ac:dyDescent="0.25">
      <c r="D6" s="525" t="str">
        <f>Table12!D6</f>
        <v>&lt;b&gt;Governmental Funds&lt;/b&gt;</v>
      </c>
      <c r="E6" s="525"/>
      <c r="F6" s="525"/>
      <c r="G6" s="525"/>
      <c r="H6" s="525"/>
      <c r="I6" s="525"/>
      <c r="J6" s="525"/>
    </row>
    <row r="7" spans="2:10" x14ac:dyDescent="0.25">
      <c r="D7" s="525"/>
      <c r="E7" s="525"/>
      <c r="F7" s="525"/>
      <c r="G7" s="525"/>
      <c r="H7" s="525"/>
      <c r="I7" s="525"/>
    </row>
    <row r="8" spans="2:10" x14ac:dyDescent="0.25">
      <c r="D8" s="525"/>
      <c r="E8" s="524" t="str">
        <f>Table12!E8</f>
        <v>General Fund</v>
      </c>
      <c r="F8" s="524" t="str">
        <f>Table12!F8</f>
        <v>County Motor Fuel Tax Fund</v>
      </c>
      <c r="G8" s="524" t="str">
        <f>Table12!G8</f>
        <v>Building Will Fund</v>
      </c>
      <c r="H8" s="524" t="str">
        <f>Table12!H8</f>
        <v>Other Governmental Funds</v>
      </c>
      <c r="I8" s="524" t="str">
        <f>Table12!I8</f>
        <v>Total Governmental Funds</v>
      </c>
    </row>
    <row r="9" spans="2:10" x14ac:dyDescent="0.25">
      <c r="D9" s="524" t="str">
        <f>Table12!D9</f>
        <v>&lt;b&gt;ASSETS&lt;/b&gt;</v>
      </c>
      <c r="E9" s="525"/>
      <c r="F9" s="525"/>
      <c r="G9" s="525"/>
      <c r="H9" s="525"/>
      <c r="I9" s="525"/>
    </row>
    <row r="10" spans="2:10" x14ac:dyDescent="0.25">
      <c r="B10" s="542" t="s">
        <v>2731</v>
      </c>
      <c r="D10" s="524" t="str">
        <f>Table12!D10</f>
        <v>Cash and cash equivalents</v>
      </c>
      <c r="E10" s="533" t="str">
        <f>IF($C10="u","&lt;u&gt;","")&amp;$B10&amp;SUBSTITUTE(SUBSTITUTE(OpeningTag,"XXX",Table12!$A10),"YYY",Table12!E$1&amp;"_"&amp;Table12!E$2&amp;Table12!$B10)&amp;TEXT(Table12!E10,"#,##0")&amp;ClosingTag&amp;IF($C10="u","&lt;/u&gt;","")</f>
        <v>$&lt;ix:nonFraction name="CashAndCashEquivalentsOthers" contextRef="CurrentInstant_GeneralFund" unitRef="USD"&gt;11,045,325&lt;/ix:nonFraction&gt;</v>
      </c>
      <c r="F10" s="533" t="str">
        <f>IF($C10="u","&lt;u&gt;","")&amp;$B10&amp;SUBSTITUTE(SUBSTITUTE(OpeningTag,"XXX",Table12!$A10),"YYY",Table12!F$1&amp;"_"&amp;Table12!F$2&amp;Table12!$B10)&amp;TEXT(Table12!F10,"#,##0")&amp;ClosingTag&amp;IF($C10="u","&lt;/u&gt;","")</f>
        <v>$&lt;ix:nonFraction name="CashAndCashEquivalentsOthers" contextRef="CurrentInstant_SpecialRevenueFund001" unitRef="USD"&gt;10,848,410&lt;/ix:nonFraction&gt;</v>
      </c>
      <c r="G10" s="533" t="str">
        <f>IF($C10="u","&lt;u&gt;","")&amp;$B10&amp;SUBSTITUTE(SUBSTITUTE(OpeningTag,"XXX",Table12!$A10),"YYY",Table12!G$1&amp;"_"&amp;Table12!G$2&amp;Table12!$B10)&amp;TEXT(Table12!G10,"#,##0")&amp;ClosingTag&amp;IF($C10="u","&lt;/u&gt;","")</f>
        <v>$&lt;ix:nonFraction name="CashAndCashEquivalentsOthers" contextRef="CurrentInstant_SpecialRevenueFund002" unitRef="USD"&gt;59,585,803&lt;/ix:nonFraction&gt;</v>
      </c>
      <c r="H10" s="533" t="str">
        <f>IF($C10="u","&lt;u&gt;","")&amp;$B10&amp;SUBSTITUTE(SUBSTITUTE(OpeningTag,"XXX",Table12!$A10),"YYY",Table12!H$1&amp;"_"&amp;Table12!H$2&amp;Table12!$B10)&amp;TEXT(Table12!H10,"#,##0")&amp;ClosingTag&amp;IF($C10="u","&lt;/u&gt;","")</f>
        <v>$&lt;ix:nonFraction name="CashAndCashEquivalentsOthers" contextRef="CurrentInstant_AggregateNonMajorFunds" unitRef="USD"&gt;62,500,953&lt;/ix:nonFraction&gt;</v>
      </c>
      <c r="I10" s="533" t="str">
        <f>IF($C10="u","&lt;u&gt;","")&amp;$B10&amp;SUBSTITUTE(SUBSTITUTE(OpeningTag,"XXX",Table12!$A10),"YYY",Table12!I$1&amp;"_"&amp;Table12!I$2&amp;Table12!$B10)&amp;TEXT(Table12!I10,"#,##0")&amp;ClosingTag&amp;IF($C10="u","&lt;/u&gt;","")</f>
        <v>$&lt;ix:nonFraction name="CashAndCashEquivalentsOthers" contextRef="CurrentInstant_TotalGovernmentFunds" unitRef="USD"&gt;143,980,491&lt;/ix:nonFraction&gt;</v>
      </c>
    </row>
    <row r="11" spans="2:10" x14ac:dyDescent="0.25">
      <c r="B11" s="542"/>
      <c r="D11" s="524" t="str">
        <f>Table12!D11</f>
        <v>Investments</v>
      </c>
      <c r="E11" s="533" t="str">
        <f>IF($C11="u","&lt;u&gt;","")&amp;$B11&amp;SUBSTITUTE(SUBSTITUTE(OpeningTag,"XXX",Table12!$A11),"YYY",Table12!E$1&amp;"_"&amp;Table12!E$2&amp;Table12!$B11)&amp;TEXT(Table12!E11,"#,##0")&amp;ClosingTag&amp;IF($C11="u","&lt;/u&gt;","")</f>
        <v>&lt;ix:nonFraction name="OtherCurrentInvestments" contextRef="CurrentInstant_GeneralFund" unitRef="USD"&gt;67,910,929&lt;/ix:nonFraction&gt;</v>
      </c>
      <c r="F11" s="533" t="str">
        <f>IF($C11="u","&lt;u&gt;","")&amp;$B11&amp;SUBSTITUTE(SUBSTITUTE(OpeningTag,"XXX",Table12!$A11),"YYY",Table12!F$1&amp;"_"&amp;Table12!F$2&amp;Table12!$B11)&amp;TEXT(Table12!F11,"#,##0")&amp;ClosingTag&amp;IF($C11="u","&lt;/u&gt;","")</f>
        <v>&lt;ix:nonFraction name="OtherCurrentInvestments" contextRef="CurrentInstant_SpecialRevenueFund001" unitRef="USD"&gt;62,200,001&lt;/ix:nonFraction&gt;</v>
      </c>
      <c r="G11" s="533" t="str">
        <f>IF($C11="u","&lt;u&gt;","")&amp;$B11&amp;SUBSTITUTE(SUBSTITUTE(OpeningTag,"XXX",Table12!$A11),"YYY",Table12!G$1&amp;"_"&amp;Table12!G$2&amp;Table12!$B11)&amp;TEXT(Table12!G11,"#,##0")&amp;ClosingTag&amp;IF($C11="u","&lt;/u&gt;","")</f>
        <v>&lt;ix:nonFraction name="OtherCurrentInvestments" contextRef="CurrentInstant_SpecialRevenueFund002" unitRef="USD"&gt;60,418,898&lt;/ix:nonFraction&gt;</v>
      </c>
      <c r="H11" s="533" t="str">
        <f>IF($C11="u","&lt;u&gt;","")&amp;$B11&amp;SUBSTITUTE(SUBSTITUTE(OpeningTag,"XXX",Table12!$A11),"YYY",Table12!H$1&amp;"_"&amp;Table12!H$2&amp;Table12!$B11)&amp;TEXT(Table12!H11,"#,##0")&amp;ClosingTag&amp;IF($C11="u","&lt;/u&gt;","")</f>
        <v>&lt;ix:nonFraction name="OtherCurrentInvestments" contextRef="CurrentInstant_AggregateNonMajorFunds" unitRef="USD"&gt;55,438,288&lt;/ix:nonFraction&gt;</v>
      </c>
      <c r="I11" s="533" t="str">
        <f>IF($C11="u","&lt;u&gt;","")&amp;$B11&amp;SUBSTITUTE(SUBSTITUTE(OpeningTag,"XXX",Table12!$A11),"YYY",Table12!I$1&amp;"_"&amp;Table12!I$2&amp;Table12!$B11)&amp;TEXT(Table12!I11,"#,##0")&amp;ClosingTag&amp;IF($C11="u","&lt;/u&gt;","")</f>
        <v>&lt;ix:nonFraction name="OtherCurrentInvestments" contextRef="CurrentInstant_TotalGovernmentFunds" unitRef="USD"&gt;245,968,116&lt;/ix:nonFraction&gt;</v>
      </c>
    </row>
    <row r="12" spans="2:10" x14ac:dyDescent="0.25">
      <c r="D12" s="524" t="str">
        <f>Table12!D12</f>
        <v>Restricted cash and cash equivalents</v>
      </c>
      <c r="E12" s="533" t="str">
        <f>IF($C12="u","&lt;u&gt;","")&amp;$B12&amp;SUBSTITUTE(SUBSTITUTE(OpeningTag,"XXX",Table12!$A12),"YYY",Table12!E$1&amp;"_"&amp;Table12!E$2&amp;Table12!$B12)&amp;TEXT(Table12!E12,"#,##0")&amp;ClosingTag&amp;IF($C12="u","&lt;/u&gt;","")</f>
        <v>&lt;ix:nonFraction name="OtherCurrentAssets" contextRef="CurrentInstant_GeneralFund_Restricted_Cash_And_Cash_Equivalents" unitRef="USD"&gt;44,036&lt;/ix:nonFraction&gt;</v>
      </c>
      <c r="F12" s="533" t="str">
        <f>IF($C12="u","&lt;u&gt;","")&amp;$B12&amp;SUBSTITUTE(SUBSTITUTE(OpeningTag,"XXX",Table12!$A12),"YYY",Table12!F$1&amp;"_"&amp;Table12!F$2&amp;Table12!$B12)&amp;TEXT(Table12!F12,"#,##0")&amp;ClosingTag&amp;IF($C12="u","&lt;/u&gt;","")</f>
        <v>&lt;ix:nonFraction name="OtherCurrentAssets" contextRef="CurrentInstant_SpecialRevenueFund001_Restricted_Cash_And_Cash_Equivalents" unitRef="USD"&gt;0&lt;/ix:nonFraction&gt;</v>
      </c>
      <c r="G12" s="533" t="str">
        <f>IF($C12="u","&lt;u&gt;","")&amp;$B12&amp;SUBSTITUTE(SUBSTITUTE(OpeningTag,"XXX",Table12!$A12),"YYY",Table12!G$1&amp;"_"&amp;Table12!G$2&amp;Table12!$B12)&amp;TEXT(Table12!G12,"#,##0")&amp;ClosingTag&amp;IF($C12="u","&lt;/u&gt;","")</f>
        <v>&lt;ix:nonFraction name="OtherCurrentAssets" contextRef="CurrentInstant_SpecialRevenueFund002_Restricted_Cash_And_Cash_Equivalents" unitRef="USD"&gt;0&lt;/ix:nonFraction&gt;</v>
      </c>
      <c r="H12" s="533" t="str">
        <f>IF($C12="u","&lt;u&gt;","")&amp;$B12&amp;SUBSTITUTE(SUBSTITUTE(OpeningTag,"XXX",Table12!$A12),"YYY",Table12!H$1&amp;"_"&amp;Table12!H$2&amp;Table12!$B12)&amp;TEXT(Table12!H12,"#,##0")&amp;ClosingTag&amp;IF($C12="u","&lt;/u&gt;","")</f>
        <v>&lt;ix:nonFraction name="OtherCurrentAssets" contextRef="CurrentInstant_AggregateNonMajorFunds_Restricted_Cash_And_Cash_Equivalents" unitRef="USD"&gt;514,389&lt;/ix:nonFraction&gt;</v>
      </c>
      <c r="I12" s="533" t="str">
        <f>IF($C12="u","&lt;u&gt;","")&amp;$B12&amp;SUBSTITUTE(SUBSTITUTE(OpeningTag,"XXX",Table12!$A12),"YYY",Table12!I$1&amp;"_"&amp;Table12!I$2&amp;Table12!$B12)&amp;TEXT(Table12!I12,"#,##0")&amp;ClosingTag&amp;IF($C12="u","&lt;/u&gt;","")</f>
        <v>&lt;ix:nonFraction name="OtherCurrentAssets" contextRef="CurrentInstant_TotalGovernmentFunds_Restricted_Cash_And_Cash_Equivalents" unitRef="USD"&gt;558,425&lt;/ix:nonFraction&gt;</v>
      </c>
    </row>
    <row r="13" spans="2:10" x14ac:dyDescent="0.25">
      <c r="D13" s="524" t="str">
        <f>Table12!D13</f>
        <v>Accrued interest</v>
      </c>
      <c r="E13" s="533" t="str">
        <f>IF($C13="u","&lt;u&gt;","")&amp;$B13&amp;SUBSTITUTE(SUBSTITUTE(OpeningTag,"XXX",Table12!$A13),"YYY",Table12!E$1&amp;"_"&amp;Table12!E$2&amp;Table12!$B13)&amp;TEXT(Table12!E13,"#,##0")&amp;ClosingTag&amp;IF($C13="u","&lt;/u&gt;","")</f>
        <v>&lt;ix:nonFraction name="OtherCurrentAssets" contextRef="CurrentInstant_GeneralFund_Accrued_Interest" unitRef="USD"&gt;722,702&lt;/ix:nonFraction&gt;</v>
      </c>
      <c r="F13" s="533" t="str">
        <f>IF($C13="u","&lt;u&gt;","")&amp;$B13&amp;SUBSTITUTE(SUBSTITUTE(OpeningTag,"XXX",Table12!$A13),"YYY",Table12!F$1&amp;"_"&amp;Table12!F$2&amp;Table12!$B13)&amp;TEXT(Table12!F13,"#,##0")&amp;ClosingTag&amp;IF($C13="u","&lt;/u&gt;","")</f>
        <v>&lt;ix:nonFraction name="OtherCurrentAssets" contextRef="CurrentInstant_SpecialRevenueFund001_Accrued_Interest" unitRef="USD"&gt;215,695&lt;/ix:nonFraction&gt;</v>
      </c>
      <c r="G13" s="533" t="str">
        <f>IF($C13="u","&lt;u&gt;","")&amp;$B13&amp;SUBSTITUTE(SUBSTITUTE(OpeningTag,"XXX",Table12!$A13),"YYY",Table12!G$1&amp;"_"&amp;Table12!G$2&amp;Table12!$B13)&amp;TEXT(Table12!G13,"#,##0")&amp;ClosingTag&amp;IF($C13="u","&lt;/u&gt;","")</f>
        <v>&lt;ix:nonFraction name="OtherCurrentAssets" contextRef="CurrentInstant_SpecialRevenueFund002_Accrued_Interest" unitRef="USD"&gt;558,090&lt;/ix:nonFraction&gt;</v>
      </c>
      <c r="H13" s="533" t="str">
        <f>IF($C13="u","&lt;u&gt;","")&amp;$B13&amp;SUBSTITUTE(SUBSTITUTE(OpeningTag,"XXX",Table12!$A13),"YYY",Table12!H$1&amp;"_"&amp;Table12!H$2&amp;Table12!$B13)&amp;TEXT(Table12!H13,"#,##0")&amp;ClosingTag&amp;IF($C13="u","&lt;/u&gt;","")</f>
        <v>&lt;ix:nonFraction name="OtherCurrentAssets" contextRef="CurrentInstant_AggregateNonMajorFunds_Accrued_Interest" unitRef="USD"&gt;125,346&lt;/ix:nonFraction&gt;</v>
      </c>
      <c r="I13" s="533" t="str">
        <f>IF($C13="u","&lt;u&gt;","")&amp;$B13&amp;SUBSTITUTE(SUBSTITUTE(OpeningTag,"XXX",Table12!$A13),"YYY",Table12!I$1&amp;"_"&amp;Table12!I$2&amp;Table12!$B13)&amp;TEXT(Table12!I13,"#,##0")&amp;ClosingTag&amp;IF($C13="u","&lt;/u&gt;","")</f>
        <v>&lt;ix:nonFraction name="OtherCurrentAssets" contextRef="CurrentInstant_TotalGovernmentFunds_Accrued_Interest" unitRef="USD"&gt;1,621,833&lt;/ix:nonFraction&gt;</v>
      </c>
    </row>
    <row r="14" spans="2:10" x14ac:dyDescent="0.25">
      <c r="D14" s="524" t="str">
        <f>Table12!D14</f>
        <v>Property tax receivable, net</v>
      </c>
      <c r="E14" s="533" t="str">
        <f>IF($C14="u","&lt;u&gt;","")&amp;$B14&amp;SUBSTITUTE(SUBSTITUTE(OpeningTag,"XXX",Table12!$A14),"YYY",Table12!E$1&amp;"_"&amp;Table12!E$2&amp;Table12!$B14)&amp;TEXT(Table12!E14,"#,##0")&amp;ClosingTag&amp;IF($C14="u","&lt;/u&gt;","")</f>
        <v>&lt;ix:nonFraction name="PropertyTaxesReceivable" contextRef="CurrentInstant_GeneralFund" unitRef="USD"&gt;4,558,824&lt;/ix:nonFraction&gt;</v>
      </c>
      <c r="F14" s="533" t="str">
        <f>IF($C14="u","&lt;u&gt;","")&amp;$B14&amp;SUBSTITUTE(SUBSTITUTE(OpeningTag,"XXX",Table12!$A14),"YYY",Table12!F$1&amp;"_"&amp;Table12!F$2&amp;Table12!$B14)&amp;TEXT(Table12!F14,"#,##0")&amp;ClosingTag&amp;IF($C14="u","&lt;/u&gt;","")</f>
        <v>&lt;ix:nonFraction name="PropertyTaxesReceivable" contextRef="CurrentInstant_SpecialRevenueFund001" unitRef="USD"&gt;0&lt;/ix:nonFraction&gt;</v>
      </c>
      <c r="G14" s="533" t="str">
        <f>IF($C14="u","&lt;u&gt;","")&amp;$B14&amp;SUBSTITUTE(SUBSTITUTE(OpeningTag,"XXX",Table12!$A14),"YYY",Table12!G$1&amp;"_"&amp;Table12!G$2&amp;Table12!$B14)&amp;TEXT(Table12!G14,"#,##0")&amp;ClosingTag&amp;IF($C14="u","&lt;/u&gt;","")</f>
        <v>&lt;ix:nonFraction name="PropertyTaxesReceivable" contextRef="CurrentInstant_SpecialRevenueFund002" unitRef="USD"&gt;0&lt;/ix:nonFraction&gt;</v>
      </c>
      <c r="H14" s="533" t="str">
        <f>IF($C14="u","&lt;u&gt;","")&amp;$B14&amp;SUBSTITUTE(SUBSTITUTE(OpeningTag,"XXX",Table12!$A14),"YYY",Table12!H$1&amp;"_"&amp;Table12!H$2&amp;Table12!$B14)&amp;TEXT(Table12!H14,"#,##0")&amp;ClosingTag&amp;IF($C14="u","&lt;/u&gt;","")</f>
        <v>&lt;ix:nonFraction name="PropertyTaxesReceivable" contextRef="CurrentInstant_AggregateNonMajorFunds" unitRef="USD"&gt;263,281&lt;/ix:nonFraction&gt;</v>
      </c>
      <c r="I14" s="533" t="str">
        <f>IF($C14="u","&lt;u&gt;","")&amp;$B14&amp;SUBSTITUTE(SUBSTITUTE(OpeningTag,"XXX",Table12!$A14),"YYY",Table12!I$1&amp;"_"&amp;Table12!I$2&amp;Table12!$B14)&amp;TEXT(Table12!I14,"#,##0")&amp;ClosingTag&amp;IF($C14="u","&lt;/u&gt;","")</f>
        <v>&lt;ix:nonFraction name="PropertyTaxesReceivable" contextRef="CurrentInstant_TotalGovernmentFunds" unitRef="USD"&gt;4,822,105&lt;/ix:nonFraction&gt;</v>
      </c>
    </row>
    <row r="15" spans="2:10" x14ac:dyDescent="0.25">
      <c r="D15" s="524" t="str">
        <f>Table12!D15</f>
        <v>Property tax receivable-2018</v>
      </c>
      <c r="E15" s="533" t="str">
        <f>IF($C15="u","&lt;u&gt;","")&amp;$B15&amp;SUBSTITUTE(SUBSTITUTE(OpeningTag,"XXX",Table12!$A15),"YYY",Table12!E$1&amp;"_"&amp;Table12!E$2&amp;Table12!$B15)&amp;TEXT(Table12!E15,"#,##0")&amp;ClosingTag&amp;IF($C15="u","&lt;/u&gt;","")</f>
        <v>&lt;ix:nonFraction name="OtherCurrentAssets" contextRef="CurrentInstant_GeneralFund_Property_Tax_Receivable-2018" unitRef="USD"&gt;107,074,890&lt;/ix:nonFraction&gt;</v>
      </c>
      <c r="F15" s="533" t="str">
        <f>IF($C15="u","&lt;u&gt;","")&amp;$B15&amp;SUBSTITUTE(SUBSTITUTE(OpeningTag,"XXX",Table12!$A15),"YYY",Table12!F$1&amp;"_"&amp;Table12!F$2&amp;Table12!$B15)&amp;TEXT(Table12!F15,"#,##0")&amp;ClosingTag&amp;IF($C15="u","&lt;/u&gt;","")</f>
        <v>&lt;ix:nonFraction name="OtherCurrentAssets" contextRef="CurrentInstant_SpecialRevenueFund001_Property_Tax_Receivable-2018" unitRef="USD"&gt;0&lt;/ix:nonFraction&gt;</v>
      </c>
      <c r="G15" s="533" t="str">
        <f>IF($C15="u","&lt;u&gt;","")&amp;$B15&amp;SUBSTITUTE(SUBSTITUTE(OpeningTag,"XXX",Table12!$A15),"YYY",Table12!G$1&amp;"_"&amp;Table12!G$2&amp;Table12!$B15)&amp;TEXT(Table12!G15,"#,##0")&amp;ClosingTag&amp;IF($C15="u","&lt;/u&gt;","")</f>
        <v>&lt;ix:nonFraction name="OtherCurrentAssets" contextRef="CurrentInstant_SpecialRevenueFund002_Property_Tax_Receivable-2018" unitRef="USD"&gt;0&lt;/ix:nonFraction&gt;</v>
      </c>
      <c r="H15" s="533" t="str">
        <f>IF($C15="u","&lt;u&gt;","")&amp;$B15&amp;SUBSTITUTE(SUBSTITUTE(OpeningTag,"XXX",Table12!$A15),"YYY",Table12!H$1&amp;"_"&amp;Table12!H$2&amp;Table12!$B15)&amp;TEXT(Table12!H15,"#,##0")&amp;ClosingTag&amp;IF($C15="u","&lt;/u&gt;","")</f>
        <v>&lt;ix:nonFraction name="OtherCurrentAssets" contextRef="CurrentInstant_AggregateNonMajorFunds_Property_Tax_Receivable-2018" unitRef="USD"&gt;18,463,371&lt;/ix:nonFraction&gt;</v>
      </c>
      <c r="I15" s="533" t="str">
        <f>IF($C15="u","&lt;u&gt;","")&amp;$B15&amp;SUBSTITUTE(SUBSTITUTE(OpeningTag,"XXX",Table12!$A15),"YYY",Table12!I$1&amp;"_"&amp;Table12!I$2&amp;Table12!$B15)&amp;TEXT(Table12!I15,"#,##0")&amp;ClosingTag&amp;IF($C15="u","&lt;/u&gt;","")</f>
        <v>&lt;ix:nonFraction name="OtherCurrentAssets" contextRef="CurrentInstant_TotalGovernmentFunds_Property_Tax_Receivable-2018" unitRef="USD"&gt;125,538,261&lt;/ix:nonFraction&gt;</v>
      </c>
    </row>
    <row r="16" spans="2:10" x14ac:dyDescent="0.25">
      <c r="D16" s="524" t="str">
        <f>Table12!D16</f>
        <v>Accounts receivable</v>
      </c>
      <c r="E16" s="533" t="str">
        <f>IF($C16="u","&lt;u&gt;","")&amp;$B16&amp;SUBSTITUTE(SUBSTITUTE(OpeningTag,"XXX",Table12!$A16),"YYY",Table12!E$1&amp;"_"&amp;Table12!E$2&amp;Table12!$B16)&amp;TEXT(Table12!E16,"#,##0")&amp;ClosingTag&amp;IF($C16="u","&lt;/u&gt;","")</f>
        <v>&lt;ix:nonFraction name="AccountsReceivable" contextRef="CurrentInstant_GeneralFund" unitRef="USD"&gt;3,329,190&lt;/ix:nonFraction&gt;</v>
      </c>
      <c r="F16" s="533" t="str">
        <f>IF($C16="u","&lt;u&gt;","")&amp;$B16&amp;SUBSTITUTE(SUBSTITUTE(OpeningTag,"XXX",Table12!$A16),"YYY",Table12!F$1&amp;"_"&amp;Table12!F$2&amp;Table12!$B16)&amp;TEXT(Table12!F16,"#,##0")&amp;ClosingTag&amp;IF($C16="u","&lt;/u&gt;","")</f>
        <v>&lt;ix:nonFraction name="AccountsReceivable" contextRef="CurrentInstant_SpecialRevenueFund001" unitRef="USD"&gt;38,394&lt;/ix:nonFraction&gt;</v>
      </c>
      <c r="G16" s="533" t="str">
        <f>IF($C16="u","&lt;u&gt;","")&amp;$B16&amp;SUBSTITUTE(SUBSTITUTE(OpeningTag,"XXX",Table12!$A16),"YYY",Table12!G$1&amp;"_"&amp;Table12!G$2&amp;Table12!$B16)&amp;TEXT(Table12!G16,"#,##0")&amp;ClosingTag&amp;IF($C16="u","&lt;/u&gt;","")</f>
        <v>&lt;ix:nonFraction name="AccountsReceivable" contextRef="CurrentInstant_SpecialRevenueFund002" unitRef="USD"&gt;1,485&lt;/ix:nonFraction&gt;</v>
      </c>
      <c r="H16" s="533" t="str">
        <f>IF($C16="u","&lt;u&gt;","")&amp;$B16&amp;SUBSTITUTE(SUBSTITUTE(OpeningTag,"XXX",Table12!$A16),"YYY",Table12!H$1&amp;"_"&amp;Table12!H$2&amp;Table12!$B16)&amp;TEXT(Table12!H16,"#,##0")&amp;ClosingTag&amp;IF($C16="u","&lt;/u&gt;","")</f>
        <v>&lt;ix:nonFraction name="AccountsReceivable" contextRef="CurrentInstant_AggregateNonMajorFunds" unitRef="USD"&gt;9,588,290&lt;/ix:nonFraction&gt;</v>
      </c>
      <c r="I16" s="533" t="str">
        <f>IF($C16="u","&lt;u&gt;","")&amp;$B16&amp;SUBSTITUTE(SUBSTITUTE(OpeningTag,"XXX",Table12!$A16),"YYY",Table12!I$1&amp;"_"&amp;Table12!I$2&amp;Table12!$B16)&amp;TEXT(Table12!I16,"#,##0")&amp;ClosingTag&amp;IF($C16="u","&lt;/u&gt;","")</f>
        <v>&lt;ix:nonFraction name="AccountsReceivable" contextRef="CurrentInstant_TotalGovernmentFunds" unitRef="USD"&gt;12,957,359&lt;/ix:nonFraction&gt;</v>
      </c>
    </row>
    <row r="17" spans="2:9" x14ac:dyDescent="0.25">
      <c r="D17" s="524" t="str">
        <f>Table12!D17</f>
        <v>Other receivables</v>
      </c>
      <c r="E17" s="533" t="str">
        <f>IF($C17="u","&lt;u&gt;","")&amp;$B17&amp;SUBSTITUTE(SUBSTITUTE(OpeningTag,"XXX",Table12!$A17),"YYY",Table12!E$1&amp;"_"&amp;Table12!E$2&amp;Table12!$B17)&amp;TEXT(Table12!E17,"#,##0")&amp;ClosingTag&amp;IF($C17="u","&lt;/u&gt;","")</f>
        <v>&lt;ix:nonFraction name="OtherReceivables" contextRef="CurrentInstant_GeneralFund" unitRef="USD"&gt;2,523&lt;/ix:nonFraction&gt;</v>
      </c>
      <c r="F17" s="533" t="str">
        <f>IF($C17="u","&lt;u&gt;","")&amp;$B17&amp;SUBSTITUTE(SUBSTITUTE(OpeningTag,"XXX",Table12!$A17),"YYY",Table12!F$1&amp;"_"&amp;Table12!F$2&amp;Table12!$B17)&amp;TEXT(Table12!F17,"#,##0")&amp;ClosingTag&amp;IF($C17="u","&lt;/u&gt;","")</f>
        <v>&lt;ix:nonFraction name="OtherReceivables" contextRef="CurrentInstant_SpecialRevenueFund001" unitRef="USD"&gt;0&lt;/ix:nonFraction&gt;</v>
      </c>
      <c r="G17" s="533" t="str">
        <f>IF($C17="u","&lt;u&gt;","")&amp;$B17&amp;SUBSTITUTE(SUBSTITUTE(OpeningTag,"XXX",Table12!$A17),"YYY",Table12!G$1&amp;"_"&amp;Table12!G$2&amp;Table12!$B17)&amp;TEXT(Table12!G17,"#,##0")&amp;ClosingTag&amp;IF($C17="u","&lt;/u&gt;","")</f>
        <v>&lt;ix:nonFraction name="OtherReceivables" contextRef="CurrentInstant_SpecialRevenueFund002" unitRef="USD"&gt;0&lt;/ix:nonFraction&gt;</v>
      </c>
      <c r="H17" s="533" t="str">
        <f>IF($C17="u","&lt;u&gt;","")&amp;$B17&amp;SUBSTITUTE(SUBSTITUTE(OpeningTag,"XXX",Table12!$A17),"YYY",Table12!H$1&amp;"_"&amp;Table12!H$2&amp;Table12!$B17)&amp;TEXT(Table12!H17,"#,##0")&amp;ClosingTag&amp;IF($C17="u","&lt;/u&gt;","")</f>
        <v>&lt;ix:nonFraction name="OtherReceivables" contextRef="CurrentInstant_AggregateNonMajorFunds" unitRef="USD"&gt;0&lt;/ix:nonFraction&gt;</v>
      </c>
      <c r="I17" s="533" t="str">
        <f>IF($C17="u","&lt;u&gt;","")&amp;$B17&amp;SUBSTITUTE(SUBSTITUTE(OpeningTag,"XXX",Table12!$A17),"YYY",Table12!I$1&amp;"_"&amp;Table12!I$2&amp;Table12!$B17)&amp;TEXT(Table12!I17,"#,##0")&amp;ClosingTag&amp;IF($C17="u","&lt;/u&gt;","")</f>
        <v>&lt;ix:nonFraction name="OtherReceivables" contextRef="CurrentInstant_TotalGovernmentFunds" unitRef="USD"&gt;2,523&lt;/ix:nonFraction&gt;</v>
      </c>
    </row>
    <row r="18" spans="2:9" x14ac:dyDescent="0.25">
      <c r="D18" s="524" t="str">
        <f>Table12!D18</f>
        <v>Due from other funds</v>
      </c>
      <c r="E18" s="533" t="str">
        <f>IF($C18="u","&lt;u&gt;","")&amp;$B18&amp;SUBSTITUTE(SUBSTITUTE(OpeningTag,"XXX",Table12!$A18),"YYY",Table12!E$1&amp;"_"&amp;Table12!E$2&amp;Table12!$B18)&amp;TEXT(Table12!E18,"#,##0")&amp;ClosingTag&amp;IF($C18="u","&lt;/u&gt;","")</f>
        <v>&lt;ix:nonFraction name="DueFromOtherFunds" contextRef="CurrentInstant_GeneralFund" unitRef="USD"&gt;754,647&lt;/ix:nonFraction&gt;</v>
      </c>
      <c r="F18" s="533" t="str">
        <f>IF($C18="u","&lt;u&gt;","")&amp;$B18&amp;SUBSTITUTE(SUBSTITUTE(OpeningTag,"XXX",Table12!$A18),"YYY",Table12!F$1&amp;"_"&amp;Table12!F$2&amp;Table12!$B18)&amp;TEXT(Table12!F18,"#,##0")&amp;ClosingTag&amp;IF($C18="u","&lt;/u&gt;","")</f>
        <v>&lt;ix:nonFraction name="DueFromOtherFunds" contextRef="CurrentInstant_SpecialRevenueFund001" unitRef="USD"&gt;554,603&lt;/ix:nonFraction&gt;</v>
      </c>
      <c r="G18" s="533" t="str">
        <f>IF($C18="u","&lt;u&gt;","")&amp;$B18&amp;SUBSTITUTE(SUBSTITUTE(OpeningTag,"XXX",Table12!$A18),"YYY",Table12!G$1&amp;"_"&amp;Table12!G$2&amp;Table12!$B18)&amp;TEXT(Table12!G18,"#,##0")&amp;ClosingTag&amp;IF($C18="u","&lt;/u&gt;","")</f>
        <v>&lt;ix:nonFraction name="DueFromOtherFunds" contextRef="CurrentInstant_SpecialRevenueFund002" unitRef="USD"&gt;12,428&lt;/ix:nonFraction&gt;</v>
      </c>
      <c r="H18" s="533" t="str">
        <f>IF($C18="u","&lt;u&gt;","")&amp;$B18&amp;SUBSTITUTE(SUBSTITUTE(OpeningTag,"XXX",Table12!$A18),"YYY",Table12!H$1&amp;"_"&amp;Table12!H$2&amp;Table12!$B18)&amp;TEXT(Table12!H18,"#,##0")&amp;ClosingTag&amp;IF($C18="u","&lt;/u&gt;","")</f>
        <v>&lt;ix:nonFraction name="DueFromOtherFunds" contextRef="CurrentInstant_AggregateNonMajorFunds" unitRef="USD"&gt;360,736&lt;/ix:nonFraction&gt;</v>
      </c>
      <c r="I18" s="533" t="str">
        <f>IF($C18="u","&lt;u&gt;","")&amp;$B18&amp;SUBSTITUTE(SUBSTITUTE(OpeningTag,"XXX",Table12!$A18),"YYY",Table12!I$1&amp;"_"&amp;Table12!I$2&amp;Table12!$B18)&amp;TEXT(Table12!I18,"#,##0")&amp;ClosingTag&amp;IF($C18="u","&lt;/u&gt;","")</f>
        <v>&lt;ix:nonFraction name="DueFromOtherFunds" contextRef="CurrentInstant_TotalGovernmentFunds" unitRef="USD"&gt;1,682,414&lt;/ix:nonFraction&gt;</v>
      </c>
    </row>
    <row r="19" spans="2:9" x14ac:dyDescent="0.25">
      <c r="D19" s="524" t="str">
        <f>Table12!D19</f>
        <v>Due from other governmental agencies</v>
      </c>
      <c r="E19" s="533" t="str">
        <f>IF($C19="u","&lt;u&gt;","")&amp;$B19&amp;SUBSTITUTE(SUBSTITUTE(OpeningTag,"XXX",Table12!$A19),"YYY",Table12!E$1&amp;"_"&amp;Table12!E$2&amp;Table12!$B19)&amp;TEXT(Table12!E19,"#,##0")&amp;ClosingTag&amp;IF($C19="u","&lt;/u&gt;","")</f>
        <v>&lt;ix:nonFraction name="DueFromOtherGovernmentEntities" contextRef="CurrentInstant_GeneralFund" unitRef="USD"&gt;14,238,312&lt;/ix:nonFraction&gt;</v>
      </c>
      <c r="F19" s="533" t="str">
        <f>IF($C19="u","&lt;u&gt;","")&amp;$B19&amp;SUBSTITUTE(SUBSTITUTE(OpeningTag,"XXX",Table12!$A19),"YYY",Table12!F$1&amp;"_"&amp;Table12!F$2&amp;Table12!$B19)&amp;TEXT(Table12!F19,"#,##0")&amp;ClosingTag&amp;IF($C19="u","&lt;/u&gt;","")</f>
        <v>&lt;ix:nonFraction name="DueFromOtherGovernmentEntities" contextRef="CurrentInstant_SpecialRevenueFund001" unitRef="USD"&gt;1,587,644&lt;/ix:nonFraction&gt;</v>
      </c>
      <c r="G19" s="533" t="str">
        <f>IF($C19="u","&lt;u&gt;","")&amp;$B19&amp;SUBSTITUTE(SUBSTITUTE(OpeningTag,"XXX",Table12!$A19),"YYY",Table12!G$1&amp;"_"&amp;Table12!G$2&amp;Table12!$B19)&amp;TEXT(Table12!G19,"#,##0")&amp;ClosingTag&amp;IF($C19="u","&lt;/u&gt;","")</f>
        <v>&lt;ix:nonFraction name="DueFromOtherGovernmentEntities" contextRef="CurrentInstant_SpecialRevenueFund002" unitRef="USD"&gt;0&lt;/ix:nonFraction&gt;</v>
      </c>
      <c r="H19" s="533" t="str">
        <f>IF($C19="u","&lt;u&gt;","")&amp;$B19&amp;SUBSTITUTE(SUBSTITUTE(OpeningTag,"XXX",Table12!$A19),"YYY",Table12!H$1&amp;"_"&amp;Table12!H$2&amp;Table12!$B19)&amp;TEXT(Table12!H19,"#,##0")&amp;ClosingTag&amp;IF($C19="u","&lt;/u&gt;","")</f>
        <v>&lt;ix:nonFraction name="DueFromOtherGovernmentEntities" contextRef="CurrentInstant_AggregateNonMajorFunds" unitRef="USD"&gt;6,840,134&lt;/ix:nonFraction&gt;</v>
      </c>
      <c r="I19" s="533" t="str">
        <f>IF($C19="u","&lt;u&gt;","")&amp;$B19&amp;SUBSTITUTE(SUBSTITUTE(OpeningTag,"XXX",Table12!$A19),"YYY",Table12!I$1&amp;"_"&amp;Table12!I$2&amp;Table12!$B19)&amp;TEXT(Table12!I19,"#,##0")&amp;ClosingTag&amp;IF($C19="u","&lt;/u&gt;","")</f>
        <v>&lt;ix:nonFraction name="DueFromOtherGovernmentEntities" contextRef="CurrentInstant_TotalGovernmentFunds" unitRef="USD"&gt;22,666,090&lt;/ix:nonFraction&gt;</v>
      </c>
    </row>
    <row r="20" spans="2:9" x14ac:dyDescent="0.25">
      <c r="D20" s="524" t="str">
        <f>Table12!D20</f>
        <v>Inventory</v>
      </c>
      <c r="E20" s="533" t="str">
        <f>IF($C20="u","&lt;u&gt;","")&amp;$B20&amp;SUBSTITUTE(SUBSTITUTE(OpeningTag,"XXX",Table12!$A20),"YYY",Table12!E$1&amp;"_"&amp;Table12!E$2&amp;Table12!$B20)&amp;TEXT(Table12!E20,"#,##0")&amp;ClosingTag&amp;IF($C20="u","&lt;/u&gt;","")</f>
        <v>&lt;ix:nonFraction name="InventoriesCurrent" contextRef="CurrentInstant_GeneralFund" unitRef="USD"&gt;-&lt;/ix:nonFraction&gt;</v>
      </c>
      <c r="F20" s="533" t="str">
        <f>IF($C20="u","&lt;u&gt;","")&amp;$B20&amp;SUBSTITUTE(SUBSTITUTE(OpeningTag,"XXX",Table12!$A20),"YYY",Table12!F$1&amp;"_"&amp;Table12!F$2&amp;Table12!$B20)&amp;TEXT(Table12!F20,"#,##0")&amp;ClosingTag&amp;IF($C20="u","&lt;/u&gt;","")</f>
        <v>&lt;ix:nonFraction name="InventoriesCurrent" contextRef="CurrentInstant_SpecialRevenueFund001" unitRef="USD"&gt;855,568&lt;/ix:nonFraction&gt;</v>
      </c>
      <c r="G20" s="533" t="str">
        <f>IF($C20="u","&lt;u&gt;","")&amp;$B20&amp;SUBSTITUTE(SUBSTITUTE(OpeningTag,"XXX",Table12!$A20),"YYY",Table12!G$1&amp;"_"&amp;Table12!G$2&amp;Table12!$B20)&amp;TEXT(Table12!G20,"#,##0")&amp;ClosingTag&amp;IF($C20="u","&lt;/u&gt;","")</f>
        <v>&lt;ix:nonFraction name="InventoriesCurrent" contextRef="CurrentInstant_SpecialRevenueFund002" unitRef="USD"&gt;0&lt;/ix:nonFraction&gt;</v>
      </c>
      <c r="H20" s="533" t="str">
        <f>IF($C20="u","&lt;u&gt;","")&amp;$B20&amp;SUBSTITUTE(SUBSTITUTE(OpeningTag,"XXX",Table12!$A20),"YYY",Table12!H$1&amp;"_"&amp;Table12!H$2&amp;Table12!$B20)&amp;TEXT(Table12!H20,"#,##0")&amp;ClosingTag&amp;IF($C20="u","&lt;/u&gt;","")</f>
        <v>&lt;ix:nonFraction name="InventoriesCurrent" contextRef="CurrentInstant_AggregateNonMajorFunds" unitRef="USD"&gt;0&lt;/ix:nonFraction&gt;</v>
      </c>
      <c r="I20" s="533" t="str">
        <f>IF($C20="u","&lt;u&gt;","")&amp;$B20&amp;SUBSTITUTE(SUBSTITUTE(OpeningTag,"XXX",Table12!$A20),"YYY",Table12!I$1&amp;"_"&amp;Table12!I$2&amp;Table12!$B20)&amp;TEXT(Table12!I20,"#,##0")&amp;ClosingTag&amp;IF($C20="u","&lt;/u&gt;","")</f>
        <v>&lt;ix:nonFraction name="InventoriesCurrent" contextRef="CurrentInstant_TotalGovernmentFunds" unitRef="USD"&gt;855,568&lt;/ix:nonFraction&gt;</v>
      </c>
    </row>
    <row r="21" spans="2:9" x14ac:dyDescent="0.25">
      <c r="C21" s="603" t="s">
        <v>2732</v>
      </c>
      <c r="D21" s="524" t="str">
        <f>Table12!D21</f>
        <v>Prepaid items</v>
      </c>
      <c r="E21" s="533" t="str">
        <f>IF($C21="u","&lt;u&gt;","")&amp;$B21&amp;SUBSTITUTE(SUBSTITUTE(OpeningTag,"XXX",Table12!$A21),"YYY",Table12!E$1&amp;"_"&amp;Table12!E$2&amp;Table12!$B21)&amp;TEXT(Table12!E21,"#,##0")&amp;ClosingTag&amp;IF($C21="u","&lt;/u&gt;","")</f>
        <v>&lt;u&gt;&lt;ix:nonFraction name="PrepaidExpenses" contextRef="CurrentInstant_GeneralFund" unitRef="USD"&gt;7,921&lt;/ix:nonFraction&gt;&lt;/u&gt;</v>
      </c>
      <c r="F21" s="533" t="str">
        <f>IF($C21="u","&lt;u&gt;","")&amp;$B21&amp;SUBSTITUTE(SUBSTITUTE(OpeningTag,"XXX",Table12!$A21),"YYY",Table12!F$1&amp;"_"&amp;Table12!F$2&amp;Table12!$B21)&amp;TEXT(Table12!F21,"#,##0")&amp;ClosingTag&amp;IF($C21="u","&lt;/u&gt;","")</f>
        <v>&lt;u&gt;&lt;ix:nonFraction name="PrepaidExpenses" contextRef="CurrentInstant_SpecialRevenueFund001" unitRef="USD"&gt;0&lt;/ix:nonFraction&gt;&lt;/u&gt;</v>
      </c>
      <c r="G21" s="533" t="str">
        <f>IF($C21="u","&lt;u&gt;","")&amp;$B21&amp;SUBSTITUTE(SUBSTITUTE(OpeningTag,"XXX",Table12!$A21),"YYY",Table12!G$1&amp;"_"&amp;Table12!G$2&amp;Table12!$B21)&amp;TEXT(Table12!G21,"#,##0")&amp;ClosingTag&amp;IF($C21="u","&lt;/u&gt;","")</f>
        <v>&lt;u&gt;&lt;ix:nonFraction name="PrepaidExpenses" contextRef="CurrentInstant_SpecialRevenueFund002" unitRef="USD"&gt;0&lt;/ix:nonFraction&gt;&lt;/u&gt;</v>
      </c>
      <c r="H21" s="533" t="str">
        <f>IF($C21="u","&lt;u&gt;","")&amp;$B21&amp;SUBSTITUTE(SUBSTITUTE(OpeningTag,"XXX",Table12!$A21),"YYY",Table12!H$1&amp;"_"&amp;Table12!H$2&amp;Table12!$B21)&amp;TEXT(Table12!H21,"#,##0")&amp;ClosingTag&amp;IF($C21="u","&lt;/u&gt;","")</f>
        <v>&lt;u&gt;&lt;ix:nonFraction name="PrepaidExpenses" contextRef="CurrentInstant_AggregateNonMajorFunds" unitRef="USD"&gt;853,910&lt;/ix:nonFraction&gt;&lt;/u&gt;</v>
      </c>
      <c r="I21" s="533" t="str">
        <f>IF($C21="u","&lt;u&gt;","")&amp;$B21&amp;SUBSTITUTE(SUBSTITUTE(OpeningTag,"XXX",Table12!$A21),"YYY",Table12!I$1&amp;"_"&amp;Table12!I$2&amp;Table12!$B21)&amp;TEXT(Table12!I21,"#,##0")&amp;ClosingTag&amp;IF($C21="u","&lt;/u&gt;","")</f>
        <v>&lt;u&gt;&lt;ix:nonFraction name="PrepaidExpenses" contextRef="CurrentInstant_TotalGovernmentFunds" unitRef="USD"&gt;861,831&lt;/ix:nonFraction&gt;&lt;/u&gt;</v>
      </c>
    </row>
    <row r="22" spans="2:9" x14ac:dyDescent="0.25">
      <c r="B22" s="542" t="s">
        <v>2731</v>
      </c>
      <c r="C22" s="603" t="s">
        <v>2732</v>
      </c>
      <c r="D22" s="524" t="str">
        <f>Table12!D22</f>
        <v>TOTAL ASSETS</v>
      </c>
      <c r="E22" s="533" t="str">
        <f>IF($C22="u","&lt;u&gt;","")&amp;$B22&amp;SUBSTITUTE(SUBSTITUTE(OpeningTag,"XXX",Table12!$A22),"YYY",Table12!E$1&amp;"_"&amp;Table12!E$2&amp;Table12!$B22)&amp;TEXT(Table12!E22,"#,##0")&amp;ClosingTag&amp;IF($C22="u","&lt;/u&gt;","")</f>
        <v>&lt;u&gt;$&lt;ix:nonFraction name="Assets" contextRef="CurrentInstant_GeneralFund" unitRef="USD"&gt;209,689,299&lt;/ix:nonFraction&gt;&lt;/u&gt;</v>
      </c>
      <c r="F22" s="533" t="str">
        <f>IF($C22="u","&lt;u&gt;","")&amp;$B22&amp;SUBSTITUTE(SUBSTITUTE(OpeningTag,"XXX",Table12!$A22),"YYY",Table12!F$1&amp;"_"&amp;Table12!F$2&amp;Table12!$B22)&amp;TEXT(Table12!F22,"#,##0")&amp;ClosingTag&amp;IF($C22="u","&lt;/u&gt;","")</f>
        <v>&lt;u&gt;$&lt;ix:nonFraction name="Assets" contextRef="CurrentInstant_SpecialRevenueFund001" unitRef="USD"&gt;76,300,315&lt;/ix:nonFraction&gt;&lt;/u&gt;</v>
      </c>
      <c r="G22" s="533" t="str">
        <f>IF($C22="u","&lt;u&gt;","")&amp;$B22&amp;SUBSTITUTE(SUBSTITUTE(OpeningTag,"XXX",Table12!$A22),"YYY",Table12!G$1&amp;"_"&amp;Table12!G$2&amp;Table12!$B22)&amp;TEXT(Table12!G22,"#,##0")&amp;ClosingTag&amp;IF($C22="u","&lt;/u&gt;","")</f>
        <v>&lt;u&gt;$&lt;ix:nonFraction name="Assets" contextRef="CurrentInstant_SpecialRevenueFund002" unitRef="USD"&gt;120,576,704&lt;/ix:nonFraction&gt;&lt;/u&gt;</v>
      </c>
      <c r="H22" s="533" t="str">
        <f>IF($C22="u","&lt;u&gt;","")&amp;$B22&amp;SUBSTITUTE(SUBSTITUTE(OpeningTag,"XXX",Table12!$A22),"YYY",Table12!H$1&amp;"_"&amp;Table12!H$2&amp;Table12!$B22)&amp;TEXT(Table12!H22,"#,##0")&amp;ClosingTag&amp;IF($C22="u","&lt;/u&gt;","")</f>
        <v>&lt;u&gt;$&lt;ix:nonFraction name="Assets" contextRef="CurrentInstant_AggregateNonMajorFunds" unitRef="USD"&gt;154,948,698&lt;/ix:nonFraction&gt;&lt;/u&gt;</v>
      </c>
      <c r="I22" s="533" t="str">
        <f>IF($C22="u","&lt;u&gt;","")&amp;$B22&amp;SUBSTITUTE(SUBSTITUTE(OpeningTag,"XXX",Table12!$A22),"YYY",Table12!I$1&amp;"_"&amp;Table12!I$2&amp;Table12!$B22)&amp;TEXT(Table12!I22,"#,##0")&amp;ClosingTag&amp;IF($C22="u","&lt;/u&gt;","")</f>
        <v>&lt;u&gt;$&lt;ix:nonFraction name="Assets" contextRef="CurrentInstant_TotalGovernmentFunds" unitRef="USD"&gt;561,515,016&lt;/ix:nonFraction&gt;&lt;/u&gt;</v>
      </c>
    </row>
    <row r="23" spans="2:9" x14ac:dyDescent="0.25">
      <c r="C23" s="540"/>
      <c r="D23" s="524" t="str">
        <f>Table12!D23</f>
        <v>&lt;b&gt;LIABILITIES, DEFERRED INFLOWS OF RESOURCES, AND FUND BALANCES&lt;/b&gt;</v>
      </c>
    </row>
    <row r="24" spans="2:9" x14ac:dyDescent="0.25">
      <c r="B24" s="542"/>
      <c r="C24" s="540"/>
      <c r="D24" s="524" t="str">
        <f>Table12!D24</f>
        <v>&lt;b&gt;Liabilities&lt;/b&gt;</v>
      </c>
    </row>
    <row r="25" spans="2:9" x14ac:dyDescent="0.25">
      <c r="B25" s="542" t="s">
        <v>2731</v>
      </c>
      <c r="D25" s="524" t="str">
        <f>Table12!D25</f>
        <v>Accounts payable</v>
      </c>
      <c r="E25" s="533" t="str">
        <f>IF($C25="u","&lt;u&gt;","")&amp;$B25&amp;SUBSTITUTE(SUBSTITUTE(OpeningTag,"XXX",Table12!$A25),"YYY",Table12!E$1&amp;"_"&amp;Table12!E$2&amp;Table12!$B25)&amp;TEXT(Table12!E25,"#,##0")&amp;ClosingTag&amp;IF($C25="u","&lt;/u&gt;","")</f>
        <v>$&lt;ix:nonFraction name="AccountsPayable" contextRef="CurrentInstant_GeneralFund" unitRef="USD"&gt;3,805,918&lt;/ix:nonFraction&gt;</v>
      </c>
      <c r="F25" s="533" t="str">
        <f>IF($C25="u","&lt;u&gt;","")&amp;$B25&amp;SUBSTITUTE(SUBSTITUTE(OpeningTag,"XXX",Table12!$A25),"YYY",Table12!F$1&amp;"_"&amp;Table12!F$2&amp;Table12!$B25)&amp;TEXT(Table12!F25,"#,##0")&amp;ClosingTag&amp;IF($C25="u","&lt;/u&gt;","")</f>
        <v>$&lt;ix:nonFraction name="AccountsPayable" contextRef="CurrentInstant_SpecialRevenueFund001" unitRef="USD"&gt;2,390,896&lt;/ix:nonFraction&gt;</v>
      </c>
      <c r="G25" s="533" t="str">
        <f>IF($C25="u","&lt;u&gt;","")&amp;$B25&amp;SUBSTITUTE(SUBSTITUTE(OpeningTag,"XXX",Table12!$A25),"YYY",Table12!G$1&amp;"_"&amp;Table12!G$2&amp;Table12!$B25)&amp;TEXT(Table12!G25,"#,##0")&amp;ClosingTag&amp;IF($C25="u","&lt;/u&gt;","")</f>
        <v>$&lt;ix:nonFraction name="AccountsPayable" contextRef="CurrentInstant_SpecialRevenueFund002" unitRef="USD"&gt;14,904,267&lt;/ix:nonFraction&gt;</v>
      </c>
      <c r="H25" s="533" t="str">
        <f>IF($C25="u","&lt;u&gt;","")&amp;$B25&amp;SUBSTITUTE(SUBSTITUTE(OpeningTag,"XXX",Table12!$A25),"YYY",Table12!H$1&amp;"_"&amp;Table12!H$2&amp;Table12!$B25)&amp;TEXT(Table12!H25,"#,##0")&amp;ClosingTag&amp;IF($C25="u","&lt;/u&gt;","")</f>
        <v>$&lt;ix:nonFraction name="AccountsPayable" contextRef="CurrentInstant_AggregateNonMajorFunds" unitRef="USD"&gt;13,976,420&lt;/ix:nonFraction&gt;</v>
      </c>
      <c r="I25" s="533" t="str">
        <f>IF($C25="u","&lt;u&gt;","")&amp;$B25&amp;SUBSTITUTE(SUBSTITUTE(OpeningTag,"XXX",Table12!$A25),"YYY",Table12!I$1&amp;"_"&amp;Table12!I$2&amp;Table12!$B25)&amp;TEXT(Table12!I25,"#,##0")&amp;ClosingTag&amp;IF($C25="u","&lt;/u&gt;","")</f>
        <v>$&lt;ix:nonFraction name="AccountsPayable" contextRef="CurrentInstant_TotalGovernmentFunds" unitRef="USD"&gt;35,077,501&lt;/ix:nonFraction&gt;</v>
      </c>
    </row>
    <row r="26" spans="2:9" x14ac:dyDescent="0.25">
      <c r="B26" s="542"/>
      <c r="D26" s="524" t="str">
        <f>Table12!D26</f>
        <v>Retainage payable</v>
      </c>
      <c r="E26" s="533" t="str">
        <f>IF($C26="u","&lt;u&gt;","")&amp;$B26&amp;SUBSTITUTE(SUBSTITUTE(OpeningTag,"XXX",Table12!$A26),"YYY",Table12!E$1&amp;"_"&amp;Table12!E$2&amp;Table12!$B26)&amp;TEXT(Table12!E26,"#,##0")&amp;ClosingTag&amp;IF($C26="u","&lt;/u&gt;","")</f>
        <v>&lt;ix:nonFraction name="RetainagePayable" contextRef="CurrentInstant_GeneralFund" unitRef="USD"&gt;0&lt;/ix:nonFraction&gt;</v>
      </c>
      <c r="F26" s="533" t="str">
        <f>IF($C26="u","&lt;u&gt;","")&amp;$B26&amp;SUBSTITUTE(SUBSTITUTE(OpeningTag,"XXX",Table12!$A26),"YYY",Table12!F$1&amp;"_"&amp;Table12!F$2&amp;Table12!$B26)&amp;TEXT(Table12!F26,"#,##0")&amp;ClosingTag&amp;IF($C26="u","&lt;/u&gt;","")</f>
        <v>&lt;ix:nonFraction name="RetainagePayable" contextRef="CurrentInstant_SpecialRevenueFund001" unitRef="USD"&gt;62,278&lt;/ix:nonFraction&gt;</v>
      </c>
      <c r="G26" s="533" t="str">
        <f>IF($C26="u","&lt;u&gt;","")&amp;$B26&amp;SUBSTITUTE(SUBSTITUTE(OpeningTag,"XXX",Table12!$A26),"YYY",Table12!G$1&amp;"_"&amp;Table12!G$2&amp;Table12!$B26)&amp;TEXT(Table12!G26,"#,##0")&amp;ClosingTag&amp;IF($C26="u","&lt;/u&gt;","")</f>
        <v>&lt;ix:nonFraction name="RetainagePayable" contextRef="CurrentInstant_SpecialRevenueFund002" unitRef="USD"&gt;4,058,643&lt;/ix:nonFraction&gt;</v>
      </c>
      <c r="H26" s="533" t="str">
        <f>IF($C26="u","&lt;u&gt;","")&amp;$B26&amp;SUBSTITUTE(SUBSTITUTE(OpeningTag,"XXX",Table12!$A26),"YYY",Table12!H$1&amp;"_"&amp;Table12!H$2&amp;Table12!$B26)&amp;TEXT(Table12!H26,"#,##0")&amp;ClosingTag&amp;IF($C26="u","&lt;/u&gt;","")</f>
        <v>&lt;ix:nonFraction name="RetainagePayable" contextRef="CurrentInstant_AggregateNonMajorFunds" unitRef="USD"&gt;80,596&lt;/ix:nonFraction&gt;</v>
      </c>
      <c r="I26" s="533" t="str">
        <f>IF($C26="u","&lt;u&gt;","")&amp;$B26&amp;SUBSTITUTE(SUBSTITUTE(OpeningTag,"XXX",Table12!$A26),"YYY",Table12!I$1&amp;"_"&amp;Table12!I$2&amp;Table12!$B26)&amp;TEXT(Table12!I26,"#,##0")&amp;ClosingTag&amp;IF($C26="u","&lt;/u&gt;","")</f>
        <v>&lt;ix:nonFraction name="RetainagePayable" contextRef="CurrentInstant_TotalGovernmentFunds" unitRef="USD"&gt;4,201,517&lt;/ix:nonFraction&gt;</v>
      </c>
    </row>
    <row r="27" spans="2:9" x14ac:dyDescent="0.25">
      <c r="D27" s="524" t="str">
        <f>Table12!D27</f>
        <v>Salaries payable</v>
      </c>
      <c r="E27" s="533" t="str">
        <f>IF($C27="u","&lt;u&gt;","")&amp;$B27&amp;SUBSTITUTE(SUBSTITUTE(OpeningTag,"XXX",Table12!$A27),"YYY",Table12!E$1&amp;"_"&amp;Table12!E$2&amp;Table12!$B27)&amp;TEXT(Table12!E27,"#,##0")&amp;ClosingTag&amp;IF($C27="u","&lt;/u&gt;","")</f>
        <v>&lt;ix:nonFraction name="AccruedWagesAndRelatedLiabilitiesPayable" contextRef="CurrentInstant_GeneralFund" unitRef="USD"&gt;4,481,790&lt;/ix:nonFraction&gt;</v>
      </c>
      <c r="F27" s="533" t="str">
        <f>IF($C27="u","&lt;u&gt;","")&amp;$B27&amp;SUBSTITUTE(SUBSTITUTE(OpeningTag,"XXX",Table12!$A27),"YYY",Table12!F$1&amp;"_"&amp;Table12!F$2&amp;Table12!$B27)&amp;TEXT(Table12!F27,"#,##0")&amp;ClosingTag&amp;IF($C27="u","&lt;/u&gt;","")</f>
        <v>&lt;ix:nonFraction name="AccruedWagesAndRelatedLiabilitiesPayable" contextRef="CurrentInstant_SpecialRevenueFund001" unitRef="USD"&gt;0&lt;/ix:nonFraction&gt;</v>
      </c>
      <c r="G27" s="533" t="str">
        <f>IF($C27="u","&lt;u&gt;","")&amp;$B27&amp;SUBSTITUTE(SUBSTITUTE(OpeningTag,"XXX",Table12!$A27),"YYY",Table12!G$1&amp;"_"&amp;Table12!G$2&amp;Table12!$B27)&amp;TEXT(Table12!G27,"#,##0")&amp;ClosingTag&amp;IF($C27="u","&lt;/u&gt;","")</f>
        <v>&lt;ix:nonFraction name="AccruedWagesAndRelatedLiabilitiesPayable" contextRef="CurrentInstant_SpecialRevenueFund002" unitRef="USD"&gt;0&lt;/ix:nonFraction&gt;</v>
      </c>
      <c r="H27" s="533" t="str">
        <f>IF($C27="u","&lt;u&gt;","")&amp;$B27&amp;SUBSTITUTE(SUBSTITUTE(OpeningTag,"XXX",Table12!$A27),"YYY",Table12!H$1&amp;"_"&amp;Table12!H$2&amp;Table12!$B27)&amp;TEXT(Table12!H27,"#,##0")&amp;ClosingTag&amp;IF($C27="u","&lt;/u&gt;","")</f>
        <v>&lt;ix:nonFraction name="AccruedWagesAndRelatedLiabilitiesPayable" contextRef="CurrentInstant_AggregateNonMajorFunds" unitRef="USD"&gt;1,131,928&lt;/ix:nonFraction&gt;</v>
      </c>
      <c r="I27" s="533" t="str">
        <f>IF($C27="u","&lt;u&gt;","")&amp;$B27&amp;SUBSTITUTE(SUBSTITUTE(OpeningTag,"XXX",Table12!$A27),"YYY",Table12!I$1&amp;"_"&amp;Table12!I$2&amp;Table12!$B27)&amp;TEXT(Table12!I27,"#,##0")&amp;ClosingTag&amp;IF($C27="u","&lt;/u&gt;","")</f>
        <v>&lt;ix:nonFraction name="AccruedWagesAndRelatedLiabilitiesPayable" contextRef="CurrentInstant_TotalGovernmentFunds" unitRef="USD"&gt;5,613,718&lt;/ix:nonFraction&gt;</v>
      </c>
    </row>
    <row r="28" spans="2:9" x14ac:dyDescent="0.25">
      <c r="C28" s="540"/>
      <c r="D28" s="524" t="str">
        <f>Table12!D28</f>
        <v>Other current liabilities</v>
      </c>
      <c r="E28" s="533" t="str">
        <f>IF($C28="u","&lt;u&gt;","")&amp;$B28&amp;SUBSTITUTE(SUBSTITUTE(OpeningTag,"XXX",Table12!$A28),"YYY",Table12!E$1&amp;"_"&amp;Table12!E$2&amp;Table12!$B28)&amp;TEXT(Table12!E28,"#,##0")&amp;ClosingTag&amp;IF($C28="u","&lt;/u&gt;","")</f>
        <v>&lt;ix:nonFraction name="OtherCurrentLiabilities" contextRef="CurrentInstant_GeneralFund" unitRef="USD"&gt;565,650&lt;/ix:nonFraction&gt;</v>
      </c>
      <c r="F28" s="533" t="str">
        <f>IF($C28="u","&lt;u&gt;","")&amp;$B28&amp;SUBSTITUTE(SUBSTITUTE(OpeningTag,"XXX",Table12!$A28),"YYY",Table12!F$1&amp;"_"&amp;Table12!F$2&amp;Table12!$B28)&amp;TEXT(Table12!F28,"#,##0")&amp;ClosingTag&amp;IF($C28="u","&lt;/u&gt;","")</f>
        <v>&lt;ix:nonFraction name="OtherCurrentLiabilities" contextRef="CurrentInstant_SpecialRevenueFund001" unitRef="USD"&gt;0&lt;/ix:nonFraction&gt;</v>
      </c>
      <c r="G28" s="533" t="str">
        <f>IF($C28="u","&lt;u&gt;","")&amp;$B28&amp;SUBSTITUTE(SUBSTITUTE(OpeningTag,"XXX",Table12!$A28),"YYY",Table12!G$1&amp;"_"&amp;Table12!G$2&amp;Table12!$B28)&amp;TEXT(Table12!G28,"#,##0")&amp;ClosingTag&amp;IF($C28="u","&lt;/u&gt;","")</f>
        <v>&lt;ix:nonFraction name="OtherCurrentLiabilities" contextRef="CurrentInstant_SpecialRevenueFund002" unitRef="USD"&gt;0&lt;/ix:nonFraction&gt;</v>
      </c>
      <c r="H28" s="533" t="str">
        <f>IF($C28="u","&lt;u&gt;","")&amp;$B28&amp;SUBSTITUTE(SUBSTITUTE(OpeningTag,"XXX",Table12!$A28),"YYY",Table12!H$1&amp;"_"&amp;Table12!H$2&amp;Table12!$B28)&amp;TEXT(Table12!H28,"#,##0")&amp;ClosingTag&amp;IF($C28="u","&lt;/u&gt;","")</f>
        <v>&lt;ix:nonFraction name="OtherCurrentLiabilities" contextRef="CurrentInstant_AggregateNonMajorFunds" unitRef="USD"&gt;97,282&lt;/ix:nonFraction&gt;</v>
      </c>
      <c r="I28" s="533" t="str">
        <f>IF($C28="u","&lt;u&gt;","")&amp;$B28&amp;SUBSTITUTE(SUBSTITUTE(OpeningTag,"XXX",Table12!$A28),"YYY",Table12!I$1&amp;"_"&amp;Table12!I$2&amp;Table12!$B28)&amp;TEXT(Table12!I28,"#,##0")&amp;ClosingTag&amp;IF($C28="u","&lt;/u&gt;","")</f>
        <v>&lt;ix:nonFraction name="OtherCurrentLiabilities" contextRef="CurrentInstant_TotalGovernmentFunds" unitRef="USD"&gt;662,932&lt;/ix:nonFraction&gt;</v>
      </c>
    </row>
    <row r="29" spans="2:9" x14ac:dyDescent="0.25">
      <c r="B29" s="542"/>
      <c r="C29" s="540"/>
      <c r="D29" s="524" t="str">
        <f>Table12!D29</f>
        <v>Unearned revenue</v>
      </c>
      <c r="E29" s="533" t="str">
        <f>IF($C29="u","&lt;u&gt;","")&amp;$B29&amp;SUBSTITUTE(SUBSTITUTE(OpeningTag,"XXX",Table12!$A29),"YYY",Table12!E$1&amp;"_"&amp;Table12!E$2&amp;Table12!$B29)&amp;TEXT(Table12!E29,"#,##0")&amp;ClosingTag&amp;IF($C29="u","&lt;/u&gt;","")</f>
        <v>&lt;ix:nonFraction name="UnearnedRevenue" contextRef="CurrentInstant_GeneralFund" unitRef="USD"&gt;99,441&lt;/ix:nonFraction&gt;</v>
      </c>
      <c r="F29" s="533" t="str">
        <f>IF($C29="u","&lt;u&gt;","")&amp;$B29&amp;SUBSTITUTE(SUBSTITUTE(OpeningTag,"XXX",Table12!$A29),"YYY",Table12!F$1&amp;"_"&amp;Table12!F$2&amp;Table12!$B29)&amp;TEXT(Table12!F29,"#,##0")&amp;ClosingTag&amp;IF($C29="u","&lt;/u&gt;","")</f>
        <v>&lt;ix:nonFraction name="UnearnedRevenue" contextRef="CurrentInstant_SpecialRevenueFund001" unitRef="USD"&gt;0&lt;/ix:nonFraction&gt;</v>
      </c>
      <c r="G29" s="533" t="str">
        <f>IF($C29="u","&lt;u&gt;","")&amp;$B29&amp;SUBSTITUTE(SUBSTITUTE(OpeningTag,"XXX",Table12!$A29),"YYY",Table12!G$1&amp;"_"&amp;Table12!G$2&amp;Table12!$B29)&amp;TEXT(Table12!G29,"#,##0")&amp;ClosingTag&amp;IF($C29="u","&lt;/u&gt;","")</f>
        <v>&lt;ix:nonFraction name="UnearnedRevenue" contextRef="CurrentInstant_SpecialRevenueFund002" unitRef="USD"&gt;0&lt;/ix:nonFraction&gt;</v>
      </c>
      <c r="H29" s="533" t="str">
        <f>IF($C29="u","&lt;u&gt;","")&amp;$B29&amp;SUBSTITUTE(SUBSTITUTE(OpeningTag,"XXX",Table12!$A29),"YYY",Table12!H$1&amp;"_"&amp;Table12!H$2&amp;Table12!$B29)&amp;TEXT(Table12!H29,"#,##0")&amp;ClosingTag&amp;IF($C29="u","&lt;/u&gt;","")</f>
        <v>&lt;ix:nonFraction name="UnearnedRevenue" contextRef="CurrentInstant_AggregateNonMajorFunds" unitRef="USD"&gt;0&lt;/ix:nonFraction&gt;</v>
      </c>
      <c r="I29" s="533" t="str">
        <f>IF($C29="u","&lt;u&gt;","")&amp;$B29&amp;SUBSTITUTE(SUBSTITUTE(OpeningTag,"XXX",Table12!$A29),"YYY",Table12!I$1&amp;"_"&amp;Table12!I$2&amp;Table12!$B29)&amp;TEXT(Table12!I29,"#,##0")&amp;ClosingTag&amp;IF($C29="u","&lt;/u&gt;","")</f>
        <v>&lt;ix:nonFraction name="UnearnedRevenue" contextRef="CurrentInstant_TotalGovernmentFunds" unitRef="USD"&gt;99,441&lt;/ix:nonFraction&gt;</v>
      </c>
    </row>
    <row r="30" spans="2:9" x14ac:dyDescent="0.25">
      <c r="B30" s="542"/>
      <c r="C30" s="540"/>
      <c r="D30" s="524" t="str">
        <f>Table12!D30</f>
        <v>Due to other funds</v>
      </c>
      <c r="E30" s="533" t="str">
        <f>IF($C30="u","&lt;u&gt;","")&amp;$B30&amp;SUBSTITUTE(SUBSTITUTE(OpeningTag,"XXX",Table12!$A30),"YYY",Table12!E$1&amp;"_"&amp;Table12!E$2&amp;Table12!$B30)&amp;TEXT(Table12!E30,"#,##0")&amp;ClosingTag&amp;IF($C30="u","&lt;/u&gt;","")</f>
        <v>&lt;ix:nonFraction name="" contextRef="CurrentInstant_GeneralFund" unitRef="USD"&gt;106,763&lt;/ix:nonFraction&gt;</v>
      </c>
      <c r="F30" s="533" t="str">
        <f>IF($C30="u","&lt;u&gt;","")&amp;$B30&amp;SUBSTITUTE(SUBSTITUTE(OpeningTag,"XXX",Table12!$A30),"YYY",Table12!F$1&amp;"_"&amp;Table12!F$2&amp;Table12!$B30)&amp;TEXT(Table12!F30,"#,##0")&amp;ClosingTag&amp;IF($C30="u","&lt;/u&gt;","")</f>
        <v>&lt;ix:nonFraction name="" contextRef="CurrentInstant_SpecialRevenueFund001" unitRef="USD"&gt;64,080&lt;/ix:nonFraction&gt;</v>
      </c>
      <c r="G30" s="533" t="str">
        <f>IF($C30="u","&lt;u&gt;","")&amp;$B30&amp;SUBSTITUTE(SUBSTITUTE(OpeningTag,"XXX",Table12!$A30),"YYY",Table12!G$1&amp;"_"&amp;Table12!G$2&amp;Table12!$B30)&amp;TEXT(Table12!G30,"#,##0")&amp;ClosingTag&amp;IF($C30="u","&lt;/u&gt;","")</f>
        <v>&lt;ix:nonFraction name="" contextRef="CurrentInstant_SpecialRevenueFund002" unitRef="USD"&gt;0&lt;/ix:nonFraction&gt;</v>
      </c>
      <c r="H30" s="533" t="str">
        <f>IF($C30="u","&lt;u&gt;","")&amp;$B30&amp;SUBSTITUTE(SUBSTITUTE(OpeningTag,"XXX",Table12!$A30),"YYY",Table12!H$1&amp;"_"&amp;Table12!H$2&amp;Table12!$B30)&amp;TEXT(Table12!H30,"#,##0")&amp;ClosingTag&amp;IF($C30="u","&lt;/u&gt;","")</f>
        <v>&lt;ix:nonFraction name="" contextRef="CurrentInstant_AggregateNonMajorFunds" unitRef="USD"&gt;1,511,571&lt;/ix:nonFraction&gt;</v>
      </c>
      <c r="I30" s="533" t="str">
        <f>IF($C30="u","&lt;u&gt;","")&amp;$B30&amp;SUBSTITUTE(SUBSTITUTE(OpeningTag,"XXX",Table12!$A30),"YYY",Table12!I$1&amp;"_"&amp;Table12!I$2&amp;Table12!$B30)&amp;TEXT(Table12!I30,"#,##0")&amp;ClosingTag&amp;IF($C30="u","&lt;/u&gt;","")</f>
        <v>&lt;ix:nonFraction name="" contextRef="CurrentInstant_TotalGovernmentFunds" unitRef="USD"&gt;1,682,414&lt;/ix:nonFraction&gt;</v>
      </c>
    </row>
    <row r="31" spans="2:9" x14ac:dyDescent="0.25">
      <c r="C31" s="603" t="s">
        <v>2732</v>
      </c>
      <c r="D31" s="524" t="str">
        <f>Table12!D31</f>
        <v>Total liabilities</v>
      </c>
      <c r="E31" s="533" t="str">
        <f>IF($C31="u","&lt;u&gt;","")&amp;$B31&amp;SUBSTITUTE(SUBSTITUTE(OpeningTag,"XXX",Table12!$A31),"YYY",Table12!E$1&amp;"_"&amp;Table12!E$2&amp;Table12!$B31)&amp;TEXT(Table12!E31,"#,##0")&amp;ClosingTag&amp;IF($C31="u","&lt;/u&gt;","")</f>
        <v>&lt;u&gt;&lt;ix:nonFraction name="Liabilities" contextRef="CurrentInstant_GeneralFund" unitRef="USD"&gt;9,059,562&lt;/ix:nonFraction&gt;&lt;/u&gt;</v>
      </c>
      <c r="F31" s="533" t="str">
        <f>IF($C31="u","&lt;u&gt;","")&amp;$B31&amp;SUBSTITUTE(SUBSTITUTE(OpeningTag,"XXX",Table12!$A31),"YYY",Table12!F$1&amp;"_"&amp;Table12!F$2&amp;Table12!$B31)&amp;TEXT(Table12!F31,"#,##0")&amp;ClosingTag&amp;IF($C31="u","&lt;/u&gt;","")</f>
        <v>&lt;u&gt;&lt;ix:nonFraction name="Liabilities" contextRef="CurrentInstant_SpecialRevenueFund001" unitRef="USD"&gt;2,517,254&lt;/ix:nonFraction&gt;&lt;/u&gt;</v>
      </c>
      <c r="G31" s="533" t="str">
        <f>IF($C31="u","&lt;u&gt;","")&amp;$B31&amp;SUBSTITUTE(SUBSTITUTE(OpeningTag,"XXX",Table12!$A31),"YYY",Table12!G$1&amp;"_"&amp;Table12!G$2&amp;Table12!$B31)&amp;TEXT(Table12!G31,"#,##0")&amp;ClosingTag&amp;IF($C31="u","&lt;/u&gt;","")</f>
        <v>&lt;u&gt;&lt;ix:nonFraction name="Liabilities" contextRef="CurrentInstant_SpecialRevenueFund002" unitRef="USD"&gt;18,962,910&lt;/ix:nonFraction&gt;&lt;/u&gt;</v>
      </c>
      <c r="H31" s="533" t="str">
        <f>IF($C31="u","&lt;u&gt;","")&amp;$B31&amp;SUBSTITUTE(SUBSTITUTE(OpeningTag,"XXX",Table12!$A31),"YYY",Table12!H$1&amp;"_"&amp;Table12!H$2&amp;Table12!$B31)&amp;TEXT(Table12!H31,"#,##0")&amp;ClosingTag&amp;IF($C31="u","&lt;/u&gt;","")</f>
        <v>&lt;u&gt;&lt;ix:nonFraction name="Liabilities" contextRef="CurrentInstant_AggregateNonMajorFunds" unitRef="USD"&gt;16,797,797&lt;/ix:nonFraction&gt;&lt;/u&gt;</v>
      </c>
      <c r="I31" s="533" t="str">
        <f>IF($C31="u","&lt;u&gt;","")&amp;$B31&amp;SUBSTITUTE(SUBSTITUTE(OpeningTag,"XXX",Table12!$A31),"YYY",Table12!I$1&amp;"_"&amp;Table12!I$2&amp;Table12!$B31)&amp;TEXT(Table12!I31,"#,##0")&amp;ClosingTag&amp;IF($C31="u","&lt;/u&gt;","")</f>
        <v>&lt;u&gt;&lt;ix:nonFraction name="Liabilities" contextRef="CurrentInstant_TotalGovernmentFunds" unitRef="USD"&gt;47,337,523&lt;/ix:nonFraction&gt;&lt;/u&gt;</v>
      </c>
    </row>
    <row r="32" spans="2:9" x14ac:dyDescent="0.25">
      <c r="B32" s="542"/>
      <c r="D32" s="524" t="str">
        <f>Table12!D32</f>
        <v>&lt;b&gt;Deferred inflows of resources&lt;/b&gt;</v>
      </c>
    </row>
    <row r="33" spans="2:9" x14ac:dyDescent="0.25">
      <c r="B33" s="542" t="s">
        <v>2731</v>
      </c>
      <c r="D33" s="524" t="str">
        <f>Table12!D33</f>
        <v>Unavailable revenue</v>
      </c>
      <c r="E33" s="533" t="str">
        <f>IF($C33="u","&lt;u&gt;","")&amp;$B33&amp;SUBSTITUTE(SUBSTITUTE(OpeningTag,"XXX",Table12!$A33),"YYY",Table12!E$1&amp;"_"&amp;Table12!E$2&amp;Table12!$B33)&amp;TEXT(Table12!E33,"#,##0")&amp;ClosingTag&amp;IF($C33="u","&lt;/u&gt;","")</f>
        <v>$&lt;ix:nonFraction name="DeferredInflowsOfResources" contextRef="CurrentInstant_GeneralFund_Unavailable_Revenue" unitRef="USD"&gt;6,032,169&lt;/ix:nonFraction&gt;</v>
      </c>
      <c r="F33" s="533" t="str">
        <f>IF($C33="u","&lt;u&gt;","")&amp;$B33&amp;SUBSTITUTE(SUBSTITUTE(OpeningTag,"XXX",Table12!$A33),"YYY",Table12!F$1&amp;"_"&amp;Table12!F$2&amp;Table12!$B33)&amp;TEXT(Table12!F33,"#,##0")&amp;ClosingTag&amp;IF($C33="u","&lt;/u&gt;","")</f>
        <v>$&lt;ix:nonFraction name="DeferredInflowsOfResources" contextRef="CurrentInstant_SpecialRevenueFund001_Unavailable_Revenue" unitRef="USD"&gt;39,596&lt;/ix:nonFraction&gt;</v>
      </c>
      <c r="G33" s="533" t="str">
        <f>IF($C33="u","&lt;u&gt;","")&amp;$B33&amp;SUBSTITUTE(SUBSTITUTE(OpeningTag,"XXX",Table12!$A33),"YYY",Table12!G$1&amp;"_"&amp;Table12!G$2&amp;Table12!$B33)&amp;TEXT(Table12!G33,"#,##0")&amp;ClosingTag&amp;IF($C33="u","&lt;/u&gt;","")</f>
        <v>$&lt;ix:nonFraction name="DeferredInflowsOfResources" contextRef="CurrentInstant_SpecialRevenueFund002_Unavailable_Revenue" unitRef="USD"&gt;257,460&lt;/ix:nonFraction&gt;</v>
      </c>
      <c r="H33" s="533" t="str">
        <f>IF($C33="u","&lt;u&gt;","")&amp;$B33&amp;SUBSTITUTE(SUBSTITUTE(OpeningTag,"XXX",Table12!$A33),"YYY",Table12!H$1&amp;"_"&amp;Table12!H$2&amp;Table12!$B33)&amp;TEXT(Table12!H33,"#,##0")&amp;ClosingTag&amp;IF($C33="u","&lt;/u&gt;","")</f>
        <v>$&lt;ix:nonFraction name="DeferredInflowsOfResources" contextRef="CurrentInstant_AggregateNonMajorFunds_Unavailable_Revenue" unitRef="USD"&gt;5,366,455&lt;/ix:nonFraction&gt;</v>
      </c>
      <c r="I33" s="533" t="str">
        <f>IF($C33="u","&lt;u&gt;","")&amp;$B33&amp;SUBSTITUTE(SUBSTITUTE(OpeningTag,"XXX",Table12!$A33),"YYY",Table12!I$1&amp;"_"&amp;Table12!I$2&amp;Table12!$B33)&amp;TEXT(Table12!I33,"#,##0")&amp;ClosingTag&amp;IF($C33="u","&lt;/u&gt;","")</f>
        <v>$&lt;ix:nonFraction name="DeferredInflowsOfResources" contextRef="CurrentInstant_TotalGovernmentFunds_Unavailable_Revenue" unitRef="USD"&gt;11,695,680&lt;/ix:nonFraction&gt;</v>
      </c>
    </row>
    <row r="34" spans="2:9" x14ac:dyDescent="0.25">
      <c r="D34" s="524" t="str">
        <f>Table12!D34</f>
        <v>Property taxes levied for future periods</v>
      </c>
      <c r="E34" s="533" t="str">
        <f>IF($C34="u","&lt;u&gt;","")&amp;$B34&amp;SUBSTITUTE(SUBSTITUTE(OpeningTag,"XXX",Table12!$A34),"YYY",Table12!E$1&amp;"_"&amp;Table12!E$2&amp;Table12!$B34)&amp;TEXT(Table12!E34,"#,##0")&amp;ClosingTag&amp;IF($C34="u","&lt;/u&gt;","")</f>
        <v>&lt;ix:nonFraction name="DeferredInflowsOfResources" contextRef="CurrentInstant_GeneralFund_Property_Taxes_Levied_For_Future_Periods" unitRef="USD"&gt;107,074,890&lt;/ix:nonFraction&gt;</v>
      </c>
      <c r="F34" s="533" t="str">
        <f>IF($C34="u","&lt;u&gt;","")&amp;$B34&amp;SUBSTITUTE(SUBSTITUTE(OpeningTag,"XXX",Table12!$A34),"YYY",Table12!F$1&amp;"_"&amp;Table12!F$2&amp;Table12!$B34)&amp;TEXT(Table12!F34,"#,##0")&amp;ClosingTag&amp;IF($C34="u","&lt;/u&gt;","")</f>
        <v>&lt;ix:nonFraction name="DeferredInflowsOfResources" contextRef="CurrentInstant_SpecialRevenueFund001_Property_Taxes_Levied_For_Future_Periods" unitRef="USD"&gt;0&lt;/ix:nonFraction&gt;</v>
      </c>
      <c r="G34" s="533" t="str">
        <f>IF($C34="u","&lt;u&gt;","")&amp;$B34&amp;SUBSTITUTE(SUBSTITUTE(OpeningTag,"XXX",Table12!$A34),"YYY",Table12!G$1&amp;"_"&amp;Table12!G$2&amp;Table12!$B34)&amp;TEXT(Table12!G34,"#,##0")&amp;ClosingTag&amp;IF($C34="u","&lt;/u&gt;","")</f>
        <v>&lt;ix:nonFraction name="DeferredInflowsOfResources" contextRef="CurrentInstant_SpecialRevenueFund002_Property_Taxes_Levied_For_Future_Periods" unitRef="USD"&gt;0&lt;/ix:nonFraction&gt;</v>
      </c>
      <c r="H34" s="533" t="str">
        <f>IF($C34="u","&lt;u&gt;","")&amp;$B34&amp;SUBSTITUTE(SUBSTITUTE(OpeningTag,"XXX",Table12!$A34),"YYY",Table12!H$1&amp;"_"&amp;Table12!H$2&amp;Table12!$B34)&amp;TEXT(Table12!H34,"#,##0")&amp;ClosingTag&amp;IF($C34="u","&lt;/u&gt;","")</f>
        <v>&lt;ix:nonFraction name="DeferredInflowsOfResources" contextRef="CurrentInstant_AggregateNonMajorFunds_Property_Taxes_Levied_For_Future_Periods" unitRef="USD"&gt;18,463,371&lt;/ix:nonFraction&gt;</v>
      </c>
      <c r="I34" s="533" t="str">
        <f>IF($C34="u","&lt;u&gt;","")&amp;$B34&amp;SUBSTITUTE(SUBSTITUTE(OpeningTag,"XXX",Table12!$A34),"YYY",Table12!I$1&amp;"_"&amp;Table12!I$2&amp;Table12!$B34)&amp;TEXT(Table12!I34,"#,##0")&amp;ClosingTag&amp;IF($C34="u","&lt;/u&gt;","")</f>
        <v>&lt;ix:nonFraction name="DeferredInflowsOfResources" contextRef="CurrentInstant_TotalGovernmentFunds_Property_Taxes_Levied_For_Future_Periods" unitRef="USD"&gt;125,538,261&lt;/ix:nonFraction&gt;</v>
      </c>
    </row>
    <row r="35" spans="2:9" x14ac:dyDescent="0.25">
      <c r="D35" s="524" t="str">
        <f>Table12!D35</f>
        <v>Total deferred inflows of resources</v>
      </c>
      <c r="E35" s="533" t="str">
        <f>IF($C35="u","&lt;u&gt;","")&amp;$B35&amp;SUBSTITUTE(SUBSTITUTE(OpeningTag,"XXX",Table12!$A35),"YYY",Table12!E$1&amp;"_"&amp;Table12!E$2&amp;Table12!$B35)&amp;TEXT(Table12!E35,"#,##0")&amp;ClosingTag&amp;IF($C35="u","&lt;/u&gt;","")</f>
        <v>&lt;ix:nonFraction name="DeferredInflowsOfResources" contextRef="CurrentInstant_GeneralFund" unitRef="USD"&gt;113,107,059&lt;/ix:nonFraction&gt;</v>
      </c>
      <c r="F35" s="533" t="str">
        <f>IF($C35="u","&lt;u&gt;","")&amp;$B35&amp;SUBSTITUTE(SUBSTITUTE(OpeningTag,"XXX",Table12!$A35),"YYY",Table12!F$1&amp;"_"&amp;Table12!F$2&amp;Table12!$B35)&amp;TEXT(Table12!F35,"#,##0")&amp;ClosingTag&amp;IF($C35="u","&lt;/u&gt;","")</f>
        <v>&lt;ix:nonFraction name="DeferredInflowsOfResources" contextRef="CurrentInstant_SpecialRevenueFund001" unitRef="USD"&gt;39,596&lt;/ix:nonFraction&gt;</v>
      </c>
      <c r="G35" s="533" t="str">
        <f>IF($C35="u","&lt;u&gt;","")&amp;$B35&amp;SUBSTITUTE(SUBSTITUTE(OpeningTag,"XXX",Table12!$A35),"YYY",Table12!G$1&amp;"_"&amp;Table12!G$2&amp;Table12!$B35)&amp;TEXT(Table12!G35,"#,##0")&amp;ClosingTag&amp;IF($C35="u","&lt;/u&gt;","")</f>
        <v>&lt;ix:nonFraction name="DeferredInflowsOfResources" contextRef="CurrentInstant_SpecialRevenueFund002" unitRef="USD"&gt;257,460&lt;/ix:nonFraction&gt;</v>
      </c>
      <c r="H35" s="533" t="str">
        <f>IF($C35="u","&lt;u&gt;","")&amp;$B35&amp;SUBSTITUTE(SUBSTITUTE(OpeningTag,"XXX",Table12!$A35),"YYY",Table12!H$1&amp;"_"&amp;Table12!H$2&amp;Table12!$B35)&amp;TEXT(Table12!H35,"#,##0")&amp;ClosingTag&amp;IF($C35="u","&lt;/u&gt;","")</f>
        <v>&lt;ix:nonFraction name="DeferredInflowsOfResources" contextRef="CurrentInstant_AggregateNonMajorFunds" unitRef="USD"&gt;23,829,826&lt;/ix:nonFraction&gt;</v>
      </c>
      <c r="I35" s="533" t="str">
        <f>IF($C35="u","&lt;u&gt;","")&amp;$B35&amp;SUBSTITUTE(SUBSTITUTE(OpeningTag,"XXX",Table12!$A35),"YYY",Table12!I$1&amp;"_"&amp;Table12!I$2&amp;Table12!$B35)&amp;TEXT(Table12!I35,"#,##0")&amp;ClosingTag&amp;IF($C35="u","&lt;/u&gt;","")</f>
        <v>&lt;ix:nonFraction name="DeferredInflowsOfResources" contextRef="CurrentInstant_TotalGovernmentFunds" unitRef="USD"&gt;137,233,941&lt;/ix:nonFraction&gt;</v>
      </c>
    </row>
    <row r="36" spans="2:9" x14ac:dyDescent="0.25">
      <c r="D36" s="524" t="str">
        <f>Table12!D36</f>
        <v>&lt;b&gt;Fund balances&lt;/b&gt;</v>
      </c>
    </row>
    <row r="37" spans="2:9" x14ac:dyDescent="0.25">
      <c r="D37" s="524" t="str">
        <f>Table12!D37</f>
        <v>Nonspendable</v>
      </c>
      <c r="E37" s="533" t="str">
        <f>IF($C37="u","&lt;u&gt;","")&amp;$B37&amp;SUBSTITUTE(SUBSTITUTE(OpeningTag,"XXX",Table12!$A37),"YYY",Table12!E$1&amp;"_"&amp;Table12!E$2&amp;Table12!$B37)&amp;TEXT(Table12!E37,"#,##0")&amp;ClosingTag&amp;IF($C37="u","&lt;/u&gt;","")</f>
        <v>&lt;ix:nonFraction name="FundBalances" contextRef="CurrentInstant_GeneralFund_Nonspendable" unitRef="USD"&gt;7,921&lt;/ix:nonFraction&gt;</v>
      </c>
      <c r="F37" s="533" t="str">
        <f>IF($C37="u","&lt;u&gt;","")&amp;$B37&amp;SUBSTITUTE(SUBSTITUTE(OpeningTag,"XXX",Table12!$A37),"YYY",Table12!F$1&amp;"_"&amp;Table12!F$2&amp;Table12!$B37)&amp;TEXT(Table12!F37,"#,##0")&amp;ClosingTag&amp;IF($C37="u","&lt;/u&gt;","")</f>
        <v>&lt;ix:nonFraction name="FundBalances" contextRef="CurrentInstant_SpecialRevenueFund001_Nonspendable" unitRef="USD"&gt;855,568&lt;/ix:nonFraction&gt;</v>
      </c>
      <c r="G37" s="533" t="str">
        <f>IF($C37="u","&lt;u&gt;","")&amp;$B37&amp;SUBSTITUTE(SUBSTITUTE(OpeningTag,"XXX",Table12!$A37),"YYY",Table12!G$1&amp;"_"&amp;Table12!G$2&amp;Table12!$B37)&amp;TEXT(Table12!G37,"#,##0")&amp;ClosingTag&amp;IF($C37="u","&lt;/u&gt;","")</f>
        <v>&lt;ix:nonFraction name="FundBalances" contextRef="CurrentInstant_SpecialRevenueFund002_Nonspendable" unitRef="USD"&gt;0&lt;/ix:nonFraction&gt;</v>
      </c>
      <c r="H37" s="533" t="str">
        <f>IF($C37="u","&lt;u&gt;","")&amp;$B37&amp;SUBSTITUTE(SUBSTITUTE(OpeningTag,"XXX",Table12!$A37),"YYY",Table12!H$1&amp;"_"&amp;Table12!H$2&amp;Table12!$B37)&amp;TEXT(Table12!H37,"#,##0")&amp;ClosingTag&amp;IF($C37="u","&lt;/u&gt;","")</f>
        <v>&lt;ix:nonFraction name="FundBalances" contextRef="CurrentInstant_AggregateNonMajorFunds_Nonspendable" unitRef="USD"&gt;853,910&lt;/ix:nonFraction&gt;</v>
      </c>
      <c r="I37" s="533" t="str">
        <f>IF($C37="u","&lt;u&gt;","")&amp;$B37&amp;SUBSTITUTE(SUBSTITUTE(OpeningTag,"XXX",Table12!$A37),"YYY",Table12!I$1&amp;"_"&amp;Table12!I$2&amp;Table12!$B37)&amp;TEXT(Table12!I37,"#,##0")&amp;ClosingTag&amp;IF($C37="u","&lt;/u&gt;","")</f>
        <v>&lt;ix:nonFraction name="FundBalances" contextRef="CurrentInstant_TotalGovernmentFunds_Nonspendable" unitRef="USD"&gt;1,717,399&lt;/ix:nonFraction&gt;</v>
      </c>
    </row>
    <row r="38" spans="2:9" x14ac:dyDescent="0.25">
      <c r="D38" s="524" t="str">
        <f>Table12!D38</f>
        <v>Restricted</v>
      </c>
      <c r="E38" s="533" t="str">
        <f>IF($C38="u","&lt;u&gt;","")&amp;$B38&amp;SUBSTITUTE(SUBSTITUTE(OpeningTag,"XXX",Table12!$A38),"YYY",Table12!E$1&amp;"_"&amp;Table12!E$2&amp;Table12!$B38)&amp;TEXT(Table12!E38,"#,##0")&amp;ClosingTag&amp;IF($C38="u","&lt;/u&gt;","")</f>
        <v>&lt;ix:nonFraction name="FundBalances" contextRef="CurrentInstant_GeneralFund_Restricted" unitRef="USD"&gt;22,628,195&lt;/ix:nonFraction&gt;</v>
      </c>
      <c r="F38" s="533" t="str">
        <f>IF($C38="u","&lt;u&gt;","")&amp;$B38&amp;SUBSTITUTE(SUBSTITUTE(OpeningTag,"XXX",Table12!$A38),"YYY",Table12!F$1&amp;"_"&amp;Table12!F$2&amp;Table12!$B38)&amp;TEXT(Table12!F38,"#,##0")&amp;ClosingTag&amp;IF($C38="u","&lt;/u&gt;","")</f>
        <v>&lt;ix:nonFraction name="FundBalances" contextRef="CurrentInstant_SpecialRevenueFund001_Restricted" unitRef="USD"&gt;38,303,723&lt;/ix:nonFraction&gt;</v>
      </c>
      <c r="G38" s="533" t="str">
        <f>IF($C38="u","&lt;u&gt;","")&amp;$B38&amp;SUBSTITUTE(SUBSTITUTE(OpeningTag,"XXX",Table12!$A38),"YYY",Table12!G$1&amp;"_"&amp;Table12!G$2&amp;Table12!$B38)&amp;TEXT(Table12!G38,"#,##0")&amp;ClosingTag&amp;IF($C38="u","&lt;/u&gt;","")</f>
        <v>&lt;ix:nonFraction name="FundBalances" contextRef="CurrentInstant_SpecialRevenueFund002_Restricted" unitRef="USD"&gt;97,313,749&lt;/ix:nonFraction&gt;</v>
      </c>
      <c r="H38" s="533" t="str">
        <f>IF($C38="u","&lt;u&gt;","")&amp;$B38&amp;SUBSTITUTE(SUBSTITUTE(OpeningTag,"XXX",Table12!$A38),"YYY",Table12!H$1&amp;"_"&amp;Table12!H$2&amp;Table12!$B38)&amp;TEXT(Table12!H38,"#,##0")&amp;ClosingTag&amp;IF($C38="u","&lt;/u&gt;","")</f>
        <v>&lt;ix:nonFraction name="FundBalances" contextRef="CurrentInstant_AggregateNonMajorFunds_Restricted" unitRef="USD"&gt;48,740,338&lt;/ix:nonFraction&gt;</v>
      </c>
      <c r="I38" s="533" t="str">
        <f>IF($C38="u","&lt;u&gt;","")&amp;$B38&amp;SUBSTITUTE(SUBSTITUTE(OpeningTag,"XXX",Table12!$A38),"YYY",Table12!I$1&amp;"_"&amp;Table12!I$2&amp;Table12!$B38)&amp;TEXT(Table12!I38,"#,##0")&amp;ClosingTag&amp;IF($C38="u","&lt;/u&gt;","")</f>
        <v>&lt;ix:nonFraction name="FundBalances" contextRef="CurrentInstant_TotalGovernmentFunds_Restricted" unitRef="USD"&gt;206,986,005&lt;/ix:nonFraction&gt;</v>
      </c>
    </row>
    <row r="39" spans="2:9" x14ac:dyDescent="0.25">
      <c r="C39" s="540"/>
      <c r="D39" s="524" t="str">
        <f>Table12!D39</f>
        <v>Committed</v>
      </c>
      <c r="E39" s="533" t="str">
        <f>IF($C39="u","&lt;u&gt;","")&amp;$B39&amp;SUBSTITUTE(SUBSTITUTE(OpeningTag,"XXX",Table12!$A39),"YYY",Table12!E$1&amp;"_"&amp;Table12!E$2&amp;Table12!$B39)&amp;TEXT(Table12!E39,"#,##0")&amp;ClosingTag&amp;IF($C39="u","&lt;/u&gt;","")</f>
        <v>&lt;ix:nonFraction name="FundBalances" contextRef="CurrentInstant_GeneralFund_Committed" unitRef="USD"&gt;8,528,917&lt;/ix:nonFraction&gt;</v>
      </c>
      <c r="F39" s="533" t="str">
        <f>IF($C39="u","&lt;u&gt;","")&amp;$B39&amp;SUBSTITUTE(SUBSTITUTE(OpeningTag,"XXX",Table12!$A39),"YYY",Table12!F$1&amp;"_"&amp;Table12!F$2&amp;Table12!$B39)&amp;TEXT(Table12!F39,"#,##0")&amp;ClosingTag&amp;IF($C39="u","&lt;/u&gt;","")</f>
        <v>&lt;ix:nonFraction name="FundBalances" contextRef="CurrentInstant_SpecialRevenueFund001_Committed" unitRef="USD"&gt;18,679,696&lt;/ix:nonFraction&gt;</v>
      </c>
      <c r="G39" s="533" t="str">
        <f>IF($C39="u","&lt;u&gt;","")&amp;$B39&amp;SUBSTITUTE(SUBSTITUTE(OpeningTag,"XXX",Table12!$A39),"YYY",Table12!G$1&amp;"_"&amp;Table12!G$2&amp;Table12!$B39)&amp;TEXT(Table12!G39,"#,##0")&amp;ClosingTag&amp;IF($C39="u","&lt;/u&gt;","")</f>
        <v>&lt;ix:nonFraction name="FundBalances" contextRef="CurrentInstant_SpecialRevenueFund002_Committed" unitRef="USD"&gt;1,195&lt;/ix:nonFraction&gt;</v>
      </c>
      <c r="H39" s="533" t="str">
        <f>IF($C39="u","&lt;u&gt;","")&amp;$B39&amp;SUBSTITUTE(SUBSTITUTE(OpeningTag,"XXX",Table12!$A39),"YYY",Table12!H$1&amp;"_"&amp;Table12!H$2&amp;Table12!$B39)&amp;TEXT(Table12!H39,"#,##0")&amp;ClosingTag&amp;IF($C39="u","&lt;/u&gt;","")</f>
        <v>&lt;ix:nonFraction name="FundBalances" contextRef="CurrentInstant_AggregateNonMajorFunds_Committed" unitRef="USD"&gt;49,908,604&lt;/ix:nonFraction&gt;</v>
      </c>
      <c r="I39" s="533" t="str">
        <f>IF($C39="u","&lt;u&gt;","")&amp;$B39&amp;SUBSTITUTE(SUBSTITUTE(OpeningTag,"XXX",Table12!$A39),"YYY",Table12!I$1&amp;"_"&amp;Table12!I$2&amp;Table12!$B39)&amp;TEXT(Table12!I39,"#,##0")&amp;ClosingTag&amp;IF($C39="u","&lt;/u&gt;","")</f>
        <v>&lt;ix:nonFraction name="FundBalances" contextRef="CurrentInstant_TotalGovernmentFunds_Committed" unitRef="USD"&gt;77,118,412&lt;/ix:nonFraction&gt;</v>
      </c>
    </row>
    <row r="40" spans="2:9" x14ac:dyDescent="0.25">
      <c r="B40" s="542"/>
      <c r="C40" s="540"/>
      <c r="D40" s="524" t="str">
        <f>Table12!D40</f>
        <v>Assigned</v>
      </c>
      <c r="E40" s="533" t="str">
        <f>IF($C40="u","&lt;u&gt;","")&amp;$B40&amp;SUBSTITUTE(SUBSTITUTE(OpeningTag,"XXX",Table12!$A40),"YYY",Table12!E$1&amp;"_"&amp;Table12!E$2&amp;Table12!$B40)&amp;TEXT(Table12!E40,"#,##0")&amp;ClosingTag&amp;IF($C40="u","&lt;/u&gt;","")</f>
        <v>&lt;ix:nonFraction name="FundBalances" contextRef="CurrentInstant_GeneralFund_Assigned" unitRef="USD"&gt;0&lt;/ix:nonFraction&gt;</v>
      </c>
      <c r="F40" s="533" t="str">
        <f>IF($C40="u","&lt;u&gt;","")&amp;$B40&amp;SUBSTITUTE(SUBSTITUTE(OpeningTag,"XXX",Table12!$A40),"YYY",Table12!F$1&amp;"_"&amp;Table12!F$2&amp;Table12!$B40)&amp;TEXT(Table12!F40,"#,##0")&amp;ClosingTag&amp;IF($C40="u","&lt;/u&gt;","")</f>
        <v>&lt;ix:nonFraction name="FundBalances" contextRef="CurrentInstant_SpecialRevenueFund001_Assigned" unitRef="USD"&gt;15,904,478&lt;/ix:nonFraction&gt;</v>
      </c>
      <c r="G40" s="533" t="str">
        <f>IF($C40="u","&lt;u&gt;","")&amp;$B40&amp;SUBSTITUTE(SUBSTITUTE(OpeningTag,"XXX",Table12!$A40),"YYY",Table12!G$1&amp;"_"&amp;Table12!G$2&amp;Table12!$B40)&amp;TEXT(Table12!G40,"#,##0")&amp;ClosingTag&amp;IF($C40="u","&lt;/u&gt;","")</f>
        <v>&lt;ix:nonFraction name="FundBalances" contextRef="CurrentInstant_SpecialRevenueFund002_Assigned" unitRef="USD"&gt;4,041,390&lt;/ix:nonFraction&gt;</v>
      </c>
      <c r="H40" s="533" t="str">
        <f>IF($C40="u","&lt;u&gt;","")&amp;$B40&amp;SUBSTITUTE(SUBSTITUTE(OpeningTag,"XXX",Table12!$A40),"YYY",Table12!H$1&amp;"_"&amp;Table12!H$2&amp;Table12!$B40)&amp;TEXT(Table12!H40,"#,##0")&amp;ClosingTag&amp;IF($C40="u","&lt;/u&gt;","")</f>
        <v>&lt;ix:nonFraction name="FundBalances" contextRef="CurrentInstant_AggregateNonMajorFunds_Assigned" unitRef="USD"&gt;15,145,128&lt;/ix:nonFraction&gt;</v>
      </c>
      <c r="I40" s="533" t="str">
        <f>IF($C40="u","&lt;u&gt;","")&amp;$B40&amp;SUBSTITUTE(SUBSTITUTE(OpeningTag,"XXX",Table12!$A40),"YYY",Table12!I$1&amp;"_"&amp;Table12!I$2&amp;Table12!$B40)&amp;TEXT(Table12!I40,"#,##0")&amp;ClosingTag&amp;IF($C40="u","&lt;/u&gt;","")</f>
        <v>&lt;ix:nonFraction name="FundBalances" contextRef="CurrentInstant_TotalGovernmentFunds_Assigned" unitRef="USD"&gt;35,090,996&lt;/ix:nonFraction&gt;</v>
      </c>
    </row>
    <row r="41" spans="2:9" x14ac:dyDescent="0.25">
      <c r="D41" s="524" t="str">
        <f>Table12!D41</f>
        <v>Unassigned (deficit)</v>
      </c>
      <c r="E41" s="533" t="str">
        <f>IF($C41="u","&lt;u&gt;","")&amp;$B41&amp;SUBSTITUTE(SUBSTITUTE(OpeningTag,"XXX",Table12!$A41),"YYY",Table12!E$1&amp;"_"&amp;Table12!E$2&amp;Table12!$B41)&amp;TEXT(Table12!E41,"#,##0")&amp;ClosingTag&amp;IF($C41="u","&lt;/u&gt;","")</f>
        <v>&lt;ix:nonFraction name="FundBalances" contextRef="CurrentInstant_GeneralFund_Unassigned" unitRef="USD"&gt;56,357,645&lt;/ix:nonFraction&gt;</v>
      </c>
      <c r="F41" s="533" t="str">
        <f>IF($C41="u","&lt;u&gt;","")&amp;$B41&amp;SUBSTITUTE(SUBSTITUTE(OpeningTag,"XXX",Table12!$A41),"YYY",Table12!F$1&amp;"_"&amp;Table12!F$2&amp;Table12!$B41)&amp;TEXT(Table12!F41,"#,##0")&amp;ClosingTag&amp;IF($C41="u","&lt;/u&gt;","")</f>
        <v>&lt;ix:nonFraction name="FundBalances" contextRef="CurrentInstant_SpecialRevenueFund001_Unassigned" unitRef="USD"&gt;0&lt;/ix:nonFraction&gt;</v>
      </c>
      <c r="G41" s="533" t="str">
        <f>IF($C41="u","&lt;u&gt;","")&amp;$B41&amp;SUBSTITUTE(SUBSTITUTE(OpeningTag,"XXX",Table12!$A41),"YYY",Table12!G$1&amp;"_"&amp;Table12!G$2&amp;Table12!$B41)&amp;TEXT(Table12!G41,"#,##0")&amp;ClosingTag&amp;IF($C41="u","&lt;/u&gt;","")</f>
        <v>&lt;ix:nonFraction name="FundBalances" contextRef="CurrentInstant_SpecialRevenueFund002_Unassigned" unitRef="USD"&gt;0&lt;/ix:nonFraction&gt;</v>
      </c>
      <c r="H41" s="604" t="str">
        <f>IF($C41="u","&lt;u&gt;","")&amp;$B41&amp;SUBSTITUTE(SUBSTITUTE(NegOpeningTag,"XXX",Table12!$A41),"YYY",Table12!H$1&amp;"_"&amp;Table12!H$2&amp;Table12!$B41)&amp;TEXT(ABS(Table12!H41),"#,##0")&amp;NegClosingTag&amp;IF($C41="u","&lt;/u&gt;","")</f>
        <v>(&lt;ix:nonFraction name="FundBalances" contextRef="CurrentInstant_AggregateNonMajorFunds_Unassigned" unitRef="USD" sign="-"&gt;326,905&lt;/ix:nonFraction&gt;)</v>
      </c>
      <c r="I41" s="533" t="str">
        <f>IF($C41="u","&lt;u&gt;","")&amp;$B41&amp;SUBSTITUTE(SUBSTITUTE(OpeningTag,"XXX",Table12!$A41),"YYY",Table12!I$1&amp;"_"&amp;Table12!I$2&amp;Table12!$B41)&amp;TEXT(Table12!I41,"#,##0")&amp;ClosingTag&amp;IF($C41="u","&lt;/u&gt;","")</f>
        <v>&lt;ix:nonFraction name="FundBalances" contextRef="CurrentInstant_TotalGovernmentFunds_Unassigned" unitRef="USD"&gt;56,030,740&lt;/ix:nonFraction&gt;</v>
      </c>
    </row>
    <row r="42" spans="2:9" x14ac:dyDescent="0.25">
      <c r="B42" s="542" t="s">
        <v>2731</v>
      </c>
      <c r="C42" s="540" t="s">
        <v>2732</v>
      </c>
      <c r="D42" s="524" t="str">
        <f>Table12!D42</f>
        <v>Total fund balances</v>
      </c>
      <c r="E42" s="533" t="str">
        <f>IF($C42="u","&lt;u&gt;","")&amp;$B42&amp;SUBSTITUTE(SUBSTITUTE(OpeningTag,"XXX",Table12!$A42),"YYY",Table12!E$1&amp;"_"&amp;Table12!E$2&amp;Table12!$B42)&amp;TEXT(Table12!E42,"#,##0")&amp;ClosingTag&amp;IF($C42="u","&lt;/u&gt;","")</f>
        <v>&lt;u&gt;$&lt;ix:nonFraction name="FundBalances" contextRef="CurrentInstant_GeneralFund" unitRef="USD"&gt;87,522,678&lt;/ix:nonFraction&gt;&lt;/u&gt;</v>
      </c>
      <c r="F42" s="533" t="str">
        <f>IF($C42="u","&lt;u&gt;","")&amp;$B42&amp;SUBSTITUTE(SUBSTITUTE(OpeningTag,"XXX",Table12!$A42),"YYY",Table12!F$1&amp;"_"&amp;Table12!F$2&amp;Table12!$B42)&amp;TEXT(Table12!F42,"#,##0")&amp;ClosingTag&amp;IF($C42="u","&lt;/u&gt;","")</f>
        <v>&lt;u&gt;$&lt;ix:nonFraction name="FundBalances" contextRef="CurrentInstant_SpecialRevenueFund001" unitRef="USD"&gt;73,743,465&lt;/ix:nonFraction&gt;&lt;/u&gt;</v>
      </c>
      <c r="G42" s="533" t="str">
        <f>IF($C42="u","&lt;u&gt;","")&amp;$B42&amp;SUBSTITUTE(SUBSTITUTE(OpeningTag,"XXX",Table12!$A42),"YYY",Table12!G$1&amp;"_"&amp;Table12!G$2&amp;Table12!$B42)&amp;TEXT(Table12!G42,"#,##0")&amp;ClosingTag&amp;IF($C42="u","&lt;/u&gt;","")</f>
        <v>&lt;u&gt;$&lt;ix:nonFraction name="FundBalances" contextRef="CurrentInstant_SpecialRevenueFund002" unitRef="USD"&gt;101,356,334&lt;/ix:nonFraction&gt;&lt;/u&gt;</v>
      </c>
      <c r="H42" s="533" t="str">
        <f>IF($C42="u","&lt;u&gt;","")&amp;$B42&amp;SUBSTITUTE(SUBSTITUTE(OpeningTag,"XXX",Table12!$A42),"YYY",Table12!H$1&amp;"_"&amp;Table12!H$2&amp;Table12!$B42)&amp;TEXT(Table12!H42,"#,##0")&amp;ClosingTag&amp;IF($C42="u","&lt;/u&gt;","")</f>
        <v>&lt;u&gt;$&lt;ix:nonFraction name="FundBalances" contextRef="CurrentInstant_AggregateNonMajorFunds" unitRef="USD"&gt;114,321,075&lt;/ix:nonFraction&gt;&lt;/u&gt;</v>
      </c>
      <c r="I42" s="533" t="str">
        <f>IF($C42="u","&lt;u&gt;","")&amp;$B42&amp;SUBSTITUTE(SUBSTITUTE(OpeningTag,"XXX",Table12!$A42),"YYY",Table12!I$1&amp;"_"&amp;Table12!I$2&amp;Table12!$B42)&amp;TEXT(Table12!I42,"#,##0")&amp;ClosingTag&amp;IF($C42="u","&lt;/u&gt;","")</f>
        <v>&lt;u&gt;$&lt;ix:nonFraction name="FundBalances" contextRef="CurrentInstant_TotalGovernmentFunds" unitRef="USD"&gt;376,943,552&lt;/ix:nonFraction&gt;&lt;/u&gt;</v>
      </c>
    </row>
    <row r="43" spans="2:9" x14ac:dyDescent="0.25">
      <c r="B43" s="542" t="s">
        <v>2731</v>
      </c>
      <c r="C43" s="540" t="s">
        <v>2732</v>
      </c>
      <c r="D43" s="524" t="str">
        <f>Table12!D43</f>
        <v>TOTAL LIABILITES, DEFERRED INFLOWS OF RESOURCES, AND FUND BALANCES</v>
      </c>
      <c r="E43" s="533" t="str">
        <f>IF($C43="u","&lt;u&gt;","")&amp;$B43&amp;SUBSTITUTE(SUBSTITUTE(OpeningTag,"XXX",Table12!$A43),"YYY",Table12!E$1&amp;"_"&amp;Table12!E$2&amp;Table12!$B43)&amp;TEXT(Table12!E43,"#,##0")&amp;ClosingTag&amp;IF($C43="u","&lt;/u&gt;","")</f>
        <v>&lt;u&gt;$&lt;ix:nonFraction name="LiabilitiesAndDeferredInflowsOfResources" contextRef="CurrentInstant_GeneralFund" unitRef="USD"&gt;209,689,299&lt;/ix:nonFraction&gt;&lt;/u&gt;</v>
      </c>
      <c r="F43" s="533" t="str">
        <f>IF($C43="u","&lt;u&gt;","")&amp;$B43&amp;SUBSTITUTE(SUBSTITUTE(OpeningTag,"XXX",Table12!$A43),"YYY",Table12!F$1&amp;"_"&amp;Table12!F$2&amp;Table12!$B43)&amp;TEXT(Table12!F43,"#,##0")&amp;ClosingTag&amp;IF($C43="u","&lt;/u&gt;","")</f>
        <v>&lt;u&gt;$&lt;ix:nonFraction name="LiabilitiesAndDeferredInflowsOfResources" contextRef="CurrentInstant_SpecialRevenueFund001" unitRef="USD"&gt;76,300,315&lt;/ix:nonFraction&gt;&lt;/u&gt;</v>
      </c>
      <c r="G43" s="533" t="str">
        <f>IF($C43="u","&lt;u&gt;","")&amp;$B43&amp;SUBSTITUTE(SUBSTITUTE(OpeningTag,"XXX",Table12!$A43),"YYY",Table12!G$1&amp;"_"&amp;Table12!G$2&amp;Table12!$B43)&amp;TEXT(Table12!G43,"#,##0")&amp;ClosingTag&amp;IF($C43="u","&lt;/u&gt;","")</f>
        <v>&lt;u&gt;$&lt;ix:nonFraction name="LiabilitiesAndDeferredInflowsOfResources" contextRef="CurrentInstant_SpecialRevenueFund002" unitRef="USD"&gt;120,576,704&lt;/ix:nonFraction&gt;&lt;/u&gt;</v>
      </c>
      <c r="H43" s="533" t="str">
        <f>IF($C43="u","&lt;u&gt;","")&amp;$B43&amp;SUBSTITUTE(SUBSTITUTE(OpeningTag,"XXX",Table12!$A43),"YYY",Table12!H$1&amp;"_"&amp;Table12!H$2&amp;Table12!$B43)&amp;TEXT(Table12!H43,"#,##0")&amp;ClosingTag&amp;IF($C43="u","&lt;/u&gt;","")</f>
        <v>&lt;u&gt;$&lt;ix:nonFraction name="LiabilitiesAndDeferredInflowsOfResources" contextRef="CurrentInstant_AggregateNonMajorFunds" unitRef="USD"&gt;154,948,698&lt;/ix:nonFraction&gt;&lt;/u&gt;</v>
      </c>
      <c r="I43" s="533" t="str">
        <f>IF($C43="u","&lt;u&gt;","")&amp;$B43&amp;SUBSTITUTE(SUBSTITUTE(OpeningTag,"XXX",Table12!$A43),"YYY",Table12!I$1&amp;"_"&amp;Table12!I$2&amp;Table12!$B43)&amp;TEXT(Table12!I43,"#,##0")&amp;ClosingTag&amp;IF($C43="u","&lt;/u&gt;","")</f>
        <v>&lt;u&gt;$&lt;ix:nonFraction name="LiabilitiesAndDeferredInflowsOfResources" contextRef="CurrentInstant_TotalGovernmentFunds" unitRef="USD"&gt;561,515,016&lt;/ix:nonFraction&gt;&lt;/u&gt;</v>
      </c>
    </row>
    <row r="44" spans="2:9" x14ac:dyDescent="0.25">
      <c r="D44" s="527"/>
    </row>
    <row r="45" spans="2:9" x14ac:dyDescent="0.25">
      <c r="B45" s="542"/>
      <c r="C45" s="540"/>
      <c r="D45" s="524" t="str">
        <f>Table12!D45</f>
        <v>See accompanying Notes to Financial Statements</v>
      </c>
    </row>
    <row r="47" spans="2:9" x14ac:dyDescent="0.25">
      <c r="D47" s="527"/>
    </row>
    <row r="48" spans="2:9" x14ac:dyDescent="0.25">
      <c r="D48" s="527"/>
    </row>
    <row r="49" spans="4:4" x14ac:dyDescent="0.25">
      <c r="D49" s="527"/>
    </row>
    <row r="50" spans="4:4" x14ac:dyDescent="0.25">
      <c r="D50" s="527"/>
    </row>
    <row r="51" spans="4:4" x14ac:dyDescent="0.25">
      <c r="D51" s="527"/>
    </row>
    <row r="52" spans="4:4" x14ac:dyDescent="0.25">
      <c r="D52" s="527"/>
    </row>
    <row r="53" spans="4:4" x14ac:dyDescent="0.25">
      <c r="D53" s="527"/>
    </row>
    <row r="54" spans="4:4" x14ac:dyDescent="0.25">
      <c r="D54" s="527"/>
    </row>
    <row r="55" spans="4:4" x14ac:dyDescent="0.25">
      <c r="D55" s="527"/>
    </row>
    <row r="56" spans="4:4" x14ac:dyDescent="0.25">
      <c r="D56" s="527"/>
    </row>
    <row r="57" spans="4:4" x14ac:dyDescent="0.25">
      <c r="D57" s="527"/>
    </row>
    <row r="58" spans="4:4" x14ac:dyDescent="0.25">
      <c r="D58" s="527"/>
    </row>
    <row r="59" spans="4:4" x14ac:dyDescent="0.25">
      <c r="D59" s="527"/>
    </row>
    <row r="60" spans="4:4" x14ac:dyDescent="0.25">
      <c r="D60" s="527"/>
    </row>
    <row r="61" spans="4:4" x14ac:dyDescent="0.25">
      <c r="D61" s="527"/>
    </row>
    <row r="62" spans="4:4" x14ac:dyDescent="0.25">
      <c r="D62" s="527"/>
    </row>
    <row r="63" spans="4:4" x14ac:dyDescent="0.25">
      <c r="D63" s="527"/>
    </row>
    <row r="64" spans="4:4" x14ac:dyDescent="0.25">
      <c r="D64" s="527"/>
    </row>
    <row r="65" spans="4:4" x14ac:dyDescent="0.25">
      <c r="D65" s="527"/>
    </row>
    <row r="66" spans="4:4" x14ac:dyDescent="0.25">
      <c r="D66" s="527"/>
    </row>
    <row r="67" spans="4:4" x14ac:dyDescent="0.25">
      <c r="D67" s="527"/>
    </row>
    <row r="68" spans="4:4" x14ac:dyDescent="0.25">
      <c r="D68" s="5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11"/>
  <sheetViews>
    <sheetView workbookViewId="0">
      <selection sqref="A1:C1"/>
    </sheetView>
  </sheetViews>
  <sheetFormatPr defaultRowHeight="12.75" x14ac:dyDescent="0.2"/>
  <cols>
    <col min="1" max="1" width="65.83203125" customWidth="1"/>
    <col min="2" max="2" width="20.6640625" customWidth="1"/>
    <col min="3" max="3" width="45.5" customWidth="1"/>
  </cols>
  <sheetData>
    <row r="1" spans="1:3" ht="15" customHeight="1" x14ac:dyDescent="0.2">
      <c r="A1" s="18" t="s">
        <v>18</v>
      </c>
      <c r="B1" s="19">
        <v>65.7</v>
      </c>
      <c r="C1" s="20">
        <v>74.400000000000006</v>
      </c>
    </row>
    <row r="2" spans="1:3" ht="15.4" customHeight="1" x14ac:dyDescent="0.2">
      <c r="A2" s="18" t="s">
        <v>19</v>
      </c>
      <c r="B2" s="21">
        <v>74.599999999999994</v>
      </c>
      <c r="C2" s="22">
        <v>83.2</v>
      </c>
    </row>
    <row r="3" spans="1:3" ht="15.4" customHeight="1" x14ac:dyDescent="0.2">
      <c r="A3" s="18" t="s">
        <v>20</v>
      </c>
      <c r="B3" s="21">
        <v>5.0999999999999996</v>
      </c>
      <c r="C3" s="22">
        <v>2.2000000000000002</v>
      </c>
    </row>
    <row r="4" spans="1:3" ht="15.4" customHeight="1" x14ac:dyDescent="0.2">
      <c r="A4" s="23" t="s">
        <v>21</v>
      </c>
      <c r="B4" s="1"/>
      <c r="C4" s="1"/>
    </row>
    <row r="5" spans="1:3" ht="15.4" customHeight="1" x14ac:dyDescent="0.2">
      <c r="A5" s="24" t="s">
        <v>22</v>
      </c>
      <c r="B5" s="21">
        <v>123.3</v>
      </c>
      <c r="C5" s="22">
        <v>125.9</v>
      </c>
    </row>
    <row r="6" spans="1:3" ht="15.4" customHeight="1" x14ac:dyDescent="0.2">
      <c r="A6" s="18" t="s">
        <v>23</v>
      </c>
      <c r="B6" s="21">
        <v>4.5</v>
      </c>
      <c r="C6" s="22">
        <v>3.6</v>
      </c>
    </row>
    <row r="7" spans="1:3" ht="15.4" customHeight="1" x14ac:dyDescent="0.2">
      <c r="A7" s="24" t="s">
        <v>24</v>
      </c>
      <c r="B7" s="21">
        <v>1</v>
      </c>
      <c r="C7" s="22">
        <v>1.4</v>
      </c>
    </row>
    <row r="8" spans="1:3" ht="15.4" customHeight="1" x14ac:dyDescent="0.2">
      <c r="A8" s="24" t="s">
        <v>25</v>
      </c>
      <c r="B8" s="21">
        <v>9.6999999999999993</v>
      </c>
      <c r="C8" s="22">
        <v>10.1</v>
      </c>
    </row>
    <row r="9" spans="1:3" ht="15.4" customHeight="1" x14ac:dyDescent="0.2">
      <c r="A9" s="24" t="s">
        <v>26</v>
      </c>
      <c r="B9" s="21">
        <v>26.4</v>
      </c>
      <c r="C9" s="22">
        <v>27.7</v>
      </c>
    </row>
    <row r="10" spans="1:3" ht="15.4" customHeight="1" x14ac:dyDescent="0.2">
      <c r="A10" s="18" t="s">
        <v>27</v>
      </c>
      <c r="B10" s="21">
        <v>2.2000000000000002</v>
      </c>
      <c r="C10" s="22">
        <v>4.5</v>
      </c>
    </row>
    <row r="11" spans="1:3" ht="16.149999999999999" customHeight="1" x14ac:dyDescent="0.2">
      <c r="A11" s="18" t="s">
        <v>28</v>
      </c>
      <c r="B11" s="21">
        <v>3.7</v>
      </c>
      <c r="C11" s="22">
        <v>8.4</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293D7-0889-4C75-A0FC-5DC75BF3B8B2}">
  <sheetPr codeName="Sheet77"/>
  <dimension ref="A3:H60"/>
  <sheetViews>
    <sheetView workbookViewId="0">
      <selection sqref="A1:G49"/>
    </sheetView>
  </sheetViews>
  <sheetFormatPr defaultRowHeight="12.75" x14ac:dyDescent="0.2"/>
  <cols>
    <col min="1" max="1" width="14.33203125" bestFit="1" customWidth="1"/>
    <col min="2" max="2" width="94.33203125" bestFit="1" customWidth="1"/>
    <col min="3" max="3" width="225.5" bestFit="1" customWidth="1"/>
    <col min="4" max="4" width="248.33203125" bestFit="1" customWidth="1"/>
    <col min="5" max="5" width="197.6640625" bestFit="1" customWidth="1"/>
    <col min="6" max="6" width="190.5" bestFit="1" customWidth="1"/>
    <col min="7" max="7" width="224" bestFit="1" customWidth="1"/>
    <col min="8" max="8" width="197.6640625" bestFit="1" customWidth="1"/>
  </cols>
  <sheetData>
    <row r="3" spans="1:8" ht="15" x14ac:dyDescent="0.25">
      <c r="A3" s="540" t="s">
        <v>2613</v>
      </c>
      <c r="B3" s="541"/>
      <c r="C3" s="541"/>
      <c r="D3" s="541"/>
      <c r="E3" s="541"/>
      <c r="H3" s="541"/>
    </row>
    <row r="4" spans="1:8" ht="15" x14ac:dyDescent="0.2">
      <c r="A4" s="541" t="s">
        <v>3355</v>
      </c>
      <c r="B4" s="541"/>
      <c r="C4" s="541"/>
      <c r="D4" s="541"/>
      <c r="E4" s="541"/>
      <c r="H4" s="541"/>
    </row>
    <row r="5" spans="1:8" ht="15" x14ac:dyDescent="0.2">
      <c r="A5" s="541" t="s">
        <v>2585</v>
      </c>
      <c r="B5" s="541" t="str">
        <f>"&lt;td&gt;"&amp;Table12InlineXBRL!D4&amp;"&lt;/td&gt;"</f>
        <v>&lt;td&gt;&lt;b&gt;Will County, Illinois&lt;/b&gt;&lt;/td&gt;</v>
      </c>
      <c r="C5" s="541" t="str">
        <f>"&lt;td align="&amp;CHAR(34)&amp;"right"&amp;CHAR(34)&amp;"&gt;"&amp;Table12InlineXBRL!E4&amp;"&lt;/td&gt;"</f>
        <v>&lt;td align="right"&gt;&lt;/td&gt;</v>
      </c>
      <c r="D5" s="541" t="str">
        <f>"&lt;td align="&amp;CHAR(34)&amp;"right"&amp;CHAR(34)&amp;"&gt;"&amp;Table12InlineXBRL!F4&amp;"&lt;/td&gt;"</f>
        <v>&lt;td align="right"&gt;&lt;/td&gt;</v>
      </c>
      <c r="E5" s="541" t="str">
        <f>"&lt;td align="&amp;CHAR(34)&amp;"right"&amp;CHAR(34)&amp;"&gt;"&amp;Table12InlineXBRL!G4&amp;"&lt;/td&gt;"</f>
        <v>&lt;td align="right"&gt;&lt;/td&gt;</v>
      </c>
      <c r="F5" s="541" t="str">
        <f>"&lt;td align="&amp;CHAR(34)&amp;"right"&amp;CHAR(34)&amp;"&gt;"&amp;Table12InlineXBRL!H4&amp;"&lt;/td&gt;"</f>
        <v>&lt;td align="right"&gt;&lt;/td&gt;</v>
      </c>
      <c r="G5" s="541" t="str">
        <f>"&lt;td align="&amp;CHAR(34)&amp;"right"&amp;CHAR(34)&amp;"&gt;"&amp;Table12InlineXBRL!I4&amp;"&lt;/td&gt;"</f>
        <v>&lt;td align="right"&gt;&lt;b&gt;STATEMENT 3&lt;/b&gt;&lt;/td&gt;</v>
      </c>
      <c r="H5" s="541" t="s">
        <v>2586</v>
      </c>
    </row>
    <row r="6" spans="1:8" ht="15" x14ac:dyDescent="0.2">
      <c r="A6" s="541" t="s">
        <v>2585</v>
      </c>
      <c r="B6" s="541" t="str">
        <f>"&lt;td&gt;"&amp;Table12InlineXBRL!D5&amp;"&lt;/td&gt;"</f>
        <v>&lt;td&gt;&lt;b&gt;Balance Sheet&lt;/b&gt;&lt;/td&gt;</v>
      </c>
      <c r="C6" s="541" t="str">
        <f>"&lt;td align="&amp;CHAR(34)&amp;"right"&amp;CHAR(34)&amp;"&gt;"&amp;Table12InlineXBRL!E5&amp;"&lt;/td&gt;"</f>
        <v>&lt;td align="right"&gt;&lt;/td&gt;</v>
      </c>
      <c r="D6" s="541" t="str">
        <f>"&lt;td align="&amp;CHAR(34)&amp;"right"&amp;CHAR(34)&amp;"&gt;"&amp;Table12InlineXBRL!F5&amp;"&lt;/td&gt;"</f>
        <v>&lt;td align="right"&gt;&lt;/td&gt;</v>
      </c>
      <c r="E6" s="541" t="str">
        <f>"&lt;td align="&amp;CHAR(34)&amp;"right"&amp;CHAR(34)&amp;"&gt;"&amp;Table12InlineXBRL!G5&amp;"&lt;/td&gt;"</f>
        <v>&lt;td align="right"&gt;&lt;/td&gt;</v>
      </c>
      <c r="F6" s="541" t="str">
        <f>"&lt;td align="&amp;CHAR(34)&amp;"right"&amp;CHAR(34)&amp;"&gt;"&amp;Table12InlineXBRL!H5&amp;"&lt;/td&gt;"</f>
        <v>&lt;td align="right"&gt;&lt;/td&gt;</v>
      </c>
      <c r="G6" s="541" t="str">
        <f>"&lt;td align="&amp;CHAR(34)&amp;"right"&amp;CHAR(34)&amp;"&gt;"&amp;Table12InlineXBRL!I5&amp;"&lt;/td&gt;"</f>
        <v>&lt;td align="right"&gt;&lt;/td&gt;</v>
      </c>
      <c r="H6" s="541" t="s">
        <v>2586</v>
      </c>
    </row>
    <row r="7" spans="1:8" ht="15" x14ac:dyDescent="0.2">
      <c r="A7" s="541" t="s">
        <v>2585</v>
      </c>
      <c r="B7" s="541" t="str">
        <f>"&lt;td&gt;"&amp;Table12InlineXBRL!D6&amp;"&lt;/td&gt;"</f>
        <v>&lt;td&gt;&lt;b&gt;Governmental Funds&lt;/b&gt;&lt;/td&gt;</v>
      </c>
      <c r="C7" s="541" t="str">
        <f>"&lt;td align="&amp;CHAR(34)&amp;"right"&amp;CHAR(34)&amp;"&gt;"&amp;Table12InlineXBRL!E6&amp;"&lt;/td&gt;"</f>
        <v>&lt;td align="right"&gt;&lt;/td&gt;</v>
      </c>
      <c r="D7" s="541" t="str">
        <f>"&lt;td align="&amp;CHAR(34)&amp;"right"&amp;CHAR(34)&amp;"&gt;"&amp;Table12InlineXBRL!F6&amp;"&lt;/td&gt;"</f>
        <v>&lt;td align="right"&gt;&lt;/td&gt;</v>
      </c>
      <c r="E7" s="541" t="str">
        <f>"&lt;td align="&amp;CHAR(34)&amp;"right"&amp;CHAR(34)&amp;"&gt;"&amp;Table12InlineXBRL!G6&amp;"&lt;/td&gt;"</f>
        <v>&lt;td align="right"&gt;&lt;/td&gt;</v>
      </c>
      <c r="F7" s="541" t="str">
        <f>"&lt;td align="&amp;CHAR(34)&amp;"right"&amp;CHAR(34)&amp;"&gt;"&amp;Table12InlineXBRL!H6&amp;"&lt;/td&gt;"</f>
        <v>&lt;td align="right"&gt;&lt;/td&gt;</v>
      </c>
      <c r="G7" s="541" t="str">
        <f>"&lt;td align="&amp;CHAR(34)&amp;"right"&amp;CHAR(34)&amp;"&gt;"&amp;Table12InlineXBRL!I6&amp;"&lt;/td&gt;"</f>
        <v>&lt;td align="right"&gt;&lt;/td&gt;</v>
      </c>
      <c r="H7" s="541" t="s">
        <v>2586</v>
      </c>
    </row>
    <row r="8" spans="1:8" ht="15" x14ac:dyDescent="0.2">
      <c r="A8" s="541" t="s">
        <v>2585</v>
      </c>
      <c r="B8" s="541" t="str">
        <f>"&lt;td&gt;"&amp;Table12InlineXBRL!D7&amp;"&lt;/td&gt;"</f>
        <v>&lt;td&gt;&lt;/td&gt;</v>
      </c>
      <c r="C8" s="541" t="str">
        <f>"&lt;td align="&amp;CHAR(34)&amp;"right"&amp;CHAR(34)&amp;"&gt;"&amp;Table12InlineXBRL!E7&amp;"&lt;/td&gt;"</f>
        <v>&lt;td align="right"&gt;&lt;/td&gt;</v>
      </c>
      <c r="D8" s="541" t="str">
        <f>"&lt;td align="&amp;CHAR(34)&amp;"right"&amp;CHAR(34)&amp;"&gt;"&amp;Table12InlineXBRL!F7&amp;"&lt;/td&gt;"</f>
        <v>&lt;td align="right"&gt;&lt;/td&gt;</v>
      </c>
      <c r="E8" s="541" t="str">
        <f>"&lt;td align="&amp;CHAR(34)&amp;"right"&amp;CHAR(34)&amp;"&gt;"&amp;Table12InlineXBRL!G7&amp;"&lt;/td&gt;"</f>
        <v>&lt;td align="right"&gt;&lt;/td&gt;</v>
      </c>
      <c r="F8" s="541" t="str">
        <f>"&lt;td align="&amp;CHAR(34)&amp;"right"&amp;CHAR(34)&amp;"&gt;"&amp;Table12InlineXBRL!H7&amp;"&lt;/td&gt;"</f>
        <v>&lt;td align="right"&gt;&lt;/td&gt;</v>
      </c>
      <c r="G8" s="541" t="str">
        <f>"&lt;td align="&amp;CHAR(34)&amp;"right"&amp;CHAR(34)&amp;"&gt;"&amp;Table12InlineXBRL!I7&amp;"&lt;/td&gt;"</f>
        <v>&lt;td align="right"&gt;&lt;/td&gt;</v>
      </c>
      <c r="H8" s="541" t="s">
        <v>2586</v>
      </c>
    </row>
    <row r="9" spans="1:8" ht="15" x14ac:dyDescent="0.2">
      <c r="A9" s="541" t="s">
        <v>2585</v>
      </c>
      <c r="B9" s="541" t="str">
        <f>"&lt;td&gt;"&amp;Table12InlineXBRL!D8&amp;"&lt;/td&gt;"</f>
        <v>&lt;td&gt;&lt;/td&gt;</v>
      </c>
      <c r="C9" s="541" t="str">
        <f>"&lt;td align="&amp;CHAR(34)&amp;"right"&amp;CHAR(34)&amp;"&gt;"&amp;Table12InlineXBRL!E8&amp;"&lt;/td&gt;"</f>
        <v>&lt;td align="right"&gt;General Fund&lt;/td&gt;</v>
      </c>
      <c r="D9" s="541" t="str">
        <f>"&lt;td align="&amp;CHAR(34)&amp;"right"&amp;CHAR(34)&amp;"&gt;"&amp;Table12InlineXBRL!F8&amp;"&lt;/td&gt;"</f>
        <v>&lt;td align="right"&gt;County Motor Fuel Tax Fund&lt;/td&gt;</v>
      </c>
      <c r="E9" s="541" t="str">
        <f>"&lt;td align="&amp;CHAR(34)&amp;"right"&amp;CHAR(34)&amp;"&gt;"&amp;Table12InlineXBRL!G8&amp;"&lt;/td&gt;"</f>
        <v>&lt;td align="right"&gt;Building Will Fund&lt;/td&gt;</v>
      </c>
      <c r="F9" s="541" t="str">
        <f>"&lt;td align="&amp;CHAR(34)&amp;"right"&amp;CHAR(34)&amp;"&gt;"&amp;Table12InlineXBRL!H8&amp;"&lt;/td&gt;"</f>
        <v>&lt;td align="right"&gt;Other Governmental Funds&lt;/td&gt;</v>
      </c>
      <c r="G9" s="541" t="str">
        <f>"&lt;td align="&amp;CHAR(34)&amp;"right"&amp;CHAR(34)&amp;"&gt;"&amp;Table12InlineXBRL!I8&amp;"&lt;/td&gt;"</f>
        <v>&lt;td align="right"&gt;Total Governmental Funds&lt;/td&gt;</v>
      </c>
      <c r="H9" s="541" t="s">
        <v>2586</v>
      </c>
    </row>
    <row r="10" spans="1:8" ht="15" x14ac:dyDescent="0.2">
      <c r="A10" s="541" t="s">
        <v>2725</v>
      </c>
      <c r="B10" s="541" t="str">
        <f>"&lt;td&gt;"&amp;Table12InlineXBRL!D9&amp;"&lt;/td&gt;"</f>
        <v>&lt;td&gt;&lt;b&gt;ASSETS&lt;/b&gt;&lt;/td&gt;</v>
      </c>
      <c r="C10" s="541" t="str">
        <f>"&lt;td align="&amp;CHAR(34)&amp;"right"&amp;CHAR(34)&amp;"&gt;"&amp;Table12InlineXBRL!E9&amp;"&lt;/td&gt;"</f>
        <v>&lt;td align="right"&gt;&lt;/td&gt;</v>
      </c>
      <c r="D10" s="541" t="str">
        <f>"&lt;td align="&amp;CHAR(34)&amp;"right"&amp;CHAR(34)&amp;"&gt;"&amp;Table12InlineXBRL!F9&amp;"&lt;/td&gt;"</f>
        <v>&lt;td align="right"&gt;&lt;/td&gt;</v>
      </c>
      <c r="E10" s="541" t="str">
        <f>"&lt;td align="&amp;CHAR(34)&amp;"right"&amp;CHAR(34)&amp;"&gt;"&amp;Table12InlineXBRL!G9&amp;"&lt;/td&gt;"</f>
        <v>&lt;td align="right"&gt;&lt;/td&gt;</v>
      </c>
      <c r="F10" s="541" t="str">
        <f>"&lt;td align="&amp;CHAR(34)&amp;"right"&amp;CHAR(34)&amp;"&gt;"&amp;Table12InlineXBRL!H9&amp;"&lt;/td&gt;"</f>
        <v>&lt;td align="right"&gt;&lt;/td&gt;</v>
      </c>
      <c r="G10" s="541" t="str">
        <f>"&lt;td align="&amp;CHAR(34)&amp;"right"&amp;CHAR(34)&amp;"&gt;"&amp;Table12InlineXBRL!I9&amp;"&lt;/td&gt;"</f>
        <v>&lt;td align="right"&gt;&lt;/td&gt;</v>
      </c>
      <c r="H10" s="541" t="s">
        <v>2586</v>
      </c>
    </row>
    <row r="11" spans="1:8" ht="15" x14ac:dyDescent="0.2">
      <c r="A11" s="541" t="s">
        <v>2585</v>
      </c>
      <c r="B11" s="541" t="str">
        <f>"&lt;td&gt;"&amp;Table12InlineXBRL!D10&amp;"&lt;/td&gt;"</f>
        <v>&lt;td&gt;Cash and cash equivalents&lt;/td&gt;</v>
      </c>
      <c r="C11" s="541" t="str">
        <f>"&lt;td align="&amp;CHAR(34)&amp;"right"&amp;CHAR(34)&amp;"&gt;"&amp;Table12InlineXBRL!E10&amp;"&lt;/td&gt;"</f>
        <v>&lt;td align="right"&gt;$&lt;ix:nonFraction name="CashAndCashEquivalentsOthers" contextRef="CurrentInstant_GeneralFund" unitRef="USD"&gt;11,045,325&lt;/ix:nonFraction&gt;&lt;/td&gt;</v>
      </c>
      <c r="D11" s="541" t="str">
        <f>"&lt;td align="&amp;CHAR(34)&amp;"right"&amp;CHAR(34)&amp;"&gt;"&amp;Table12InlineXBRL!F10&amp;"&lt;/td&gt;"</f>
        <v>&lt;td align="right"&gt;$&lt;ix:nonFraction name="CashAndCashEquivalentsOthers" contextRef="CurrentInstant_SpecialRevenueFund001" unitRef="USD"&gt;10,848,410&lt;/ix:nonFraction&gt;&lt;/td&gt;</v>
      </c>
      <c r="E11" s="541" t="str">
        <f>"&lt;td align="&amp;CHAR(34)&amp;"right"&amp;CHAR(34)&amp;"&gt;"&amp;Table12InlineXBRL!G10&amp;"&lt;/td&gt;"</f>
        <v>&lt;td align="right"&gt;$&lt;ix:nonFraction name="CashAndCashEquivalentsOthers" contextRef="CurrentInstant_SpecialRevenueFund002" unitRef="USD"&gt;59,585,803&lt;/ix:nonFraction&gt;&lt;/td&gt;</v>
      </c>
      <c r="F11" s="541" t="str">
        <f>"&lt;td align="&amp;CHAR(34)&amp;"right"&amp;CHAR(34)&amp;"&gt;"&amp;Table12InlineXBRL!H10&amp;"&lt;/td&gt;"</f>
        <v>&lt;td align="right"&gt;$&lt;ix:nonFraction name="CashAndCashEquivalentsOthers" contextRef="CurrentInstant_AggregateNonMajorFunds" unitRef="USD"&gt;62,500,953&lt;/ix:nonFraction&gt;&lt;/td&gt;</v>
      </c>
      <c r="G11" s="541" t="str">
        <f>"&lt;td align="&amp;CHAR(34)&amp;"right"&amp;CHAR(34)&amp;"&gt;"&amp;Table12InlineXBRL!I10&amp;"&lt;/td&gt;"</f>
        <v>&lt;td align="right"&gt;$&lt;ix:nonFraction name="CashAndCashEquivalentsOthers" contextRef="CurrentInstant_TotalGovernmentFunds" unitRef="USD"&gt;143,980,491&lt;/ix:nonFraction&gt;&lt;/td&gt;</v>
      </c>
      <c r="H11" s="541" t="s">
        <v>2586</v>
      </c>
    </row>
    <row r="12" spans="1:8" ht="15" x14ac:dyDescent="0.2">
      <c r="A12" s="541" t="s">
        <v>2585</v>
      </c>
      <c r="B12" s="541" t="str">
        <f>"&lt;td&gt;"&amp;Table12InlineXBRL!D11&amp;"&lt;/td&gt;"</f>
        <v>&lt;td&gt;Investments&lt;/td&gt;</v>
      </c>
      <c r="C12" s="541" t="str">
        <f>"&lt;td align="&amp;CHAR(34)&amp;"right"&amp;CHAR(34)&amp;"&gt;"&amp;Table12InlineXBRL!E11&amp;"&lt;/td&gt;"</f>
        <v>&lt;td align="right"&gt;&lt;ix:nonFraction name="OtherCurrentInvestments" contextRef="CurrentInstant_GeneralFund" unitRef="USD"&gt;67,910,929&lt;/ix:nonFraction&gt;&lt;/td&gt;</v>
      </c>
      <c r="D12" s="541" t="str">
        <f>"&lt;td align="&amp;CHAR(34)&amp;"right"&amp;CHAR(34)&amp;"&gt;"&amp;Table12InlineXBRL!F11&amp;"&lt;/td&gt;"</f>
        <v>&lt;td align="right"&gt;&lt;ix:nonFraction name="OtherCurrentInvestments" contextRef="CurrentInstant_SpecialRevenueFund001" unitRef="USD"&gt;62,200,001&lt;/ix:nonFraction&gt;&lt;/td&gt;</v>
      </c>
      <c r="E12" s="541" t="str">
        <f>"&lt;td align="&amp;CHAR(34)&amp;"right"&amp;CHAR(34)&amp;"&gt;"&amp;Table12InlineXBRL!G11&amp;"&lt;/td&gt;"</f>
        <v>&lt;td align="right"&gt;&lt;ix:nonFraction name="OtherCurrentInvestments" contextRef="CurrentInstant_SpecialRevenueFund002" unitRef="USD"&gt;60,418,898&lt;/ix:nonFraction&gt;&lt;/td&gt;</v>
      </c>
      <c r="F12" s="541" t="str">
        <f>"&lt;td align="&amp;CHAR(34)&amp;"right"&amp;CHAR(34)&amp;"&gt;"&amp;Table12InlineXBRL!H11&amp;"&lt;/td&gt;"</f>
        <v>&lt;td align="right"&gt;&lt;ix:nonFraction name="OtherCurrentInvestments" contextRef="CurrentInstant_AggregateNonMajorFunds" unitRef="USD"&gt;55,438,288&lt;/ix:nonFraction&gt;&lt;/td&gt;</v>
      </c>
      <c r="G12" s="541" t="str">
        <f>"&lt;td align="&amp;CHAR(34)&amp;"right"&amp;CHAR(34)&amp;"&gt;"&amp;Table12InlineXBRL!I11&amp;"&lt;/td&gt;"</f>
        <v>&lt;td align="right"&gt;&lt;ix:nonFraction name="OtherCurrentInvestments" contextRef="CurrentInstant_TotalGovernmentFunds" unitRef="USD"&gt;245,968,116&lt;/ix:nonFraction&gt;&lt;/td&gt;</v>
      </c>
      <c r="H12" s="541" t="s">
        <v>2586</v>
      </c>
    </row>
    <row r="13" spans="1:8" ht="15" x14ac:dyDescent="0.2">
      <c r="A13" s="541" t="s">
        <v>2585</v>
      </c>
      <c r="B13" s="541" t="str">
        <f>"&lt;td&gt;"&amp;Table12InlineXBRL!D12&amp;"&lt;/td&gt;"</f>
        <v>&lt;td&gt;Restricted cash and cash equivalents&lt;/td&gt;</v>
      </c>
      <c r="C13" s="541" t="str">
        <f>"&lt;td align="&amp;CHAR(34)&amp;"right"&amp;CHAR(34)&amp;"&gt;"&amp;Table12InlineXBRL!E12&amp;"&lt;/td&gt;"</f>
        <v>&lt;td align="right"&gt;&lt;ix:nonFraction name="OtherCurrentAssets" contextRef="CurrentInstant_GeneralFund_Restricted_Cash_And_Cash_Equivalents" unitRef="USD"&gt;44,036&lt;/ix:nonFraction&gt;&lt;/td&gt;</v>
      </c>
      <c r="D13" s="541" t="str">
        <f>"&lt;td align="&amp;CHAR(34)&amp;"right"&amp;CHAR(34)&amp;"&gt;"&amp;Table12InlineXBRL!F12&amp;"&lt;/td&gt;"</f>
        <v>&lt;td align="right"&gt;&lt;ix:nonFraction name="OtherCurrentAssets" contextRef="CurrentInstant_SpecialRevenueFund001_Restricted_Cash_And_Cash_Equivalents" unitRef="USD"&gt;0&lt;/ix:nonFraction&gt;&lt;/td&gt;</v>
      </c>
      <c r="E13" s="541" t="str">
        <f>"&lt;td align="&amp;CHAR(34)&amp;"right"&amp;CHAR(34)&amp;"&gt;"&amp;Table12InlineXBRL!G12&amp;"&lt;/td&gt;"</f>
        <v>&lt;td align="right"&gt;&lt;ix:nonFraction name="OtherCurrentAssets" contextRef="CurrentInstant_SpecialRevenueFund002_Restricted_Cash_And_Cash_Equivalents" unitRef="USD"&gt;0&lt;/ix:nonFraction&gt;&lt;/td&gt;</v>
      </c>
      <c r="F13" s="541" t="str">
        <f>"&lt;td align="&amp;CHAR(34)&amp;"right"&amp;CHAR(34)&amp;"&gt;"&amp;Table12InlineXBRL!H12&amp;"&lt;/td&gt;"</f>
        <v>&lt;td align="right"&gt;&lt;ix:nonFraction name="OtherCurrentAssets" contextRef="CurrentInstant_AggregateNonMajorFunds_Restricted_Cash_And_Cash_Equivalents" unitRef="USD"&gt;514,389&lt;/ix:nonFraction&gt;&lt;/td&gt;</v>
      </c>
      <c r="G13" s="541" t="str">
        <f>"&lt;td align="&amp;CHAR(34)&amp;"right"&amp;CHAR(34)&amp;"&gt;"&amp;Table12InlineXBRL!I12&amp;"&lt;/td&gt;"</f>
        <v>&lt;td align="right"&gt;&lt;ix:nonFraction name="OtherCurrentAssets" contextRef="CurrentInstant_TotalGovernmentFunds_Restricted_Cash_And_Cash_Equivalents" unitRef="USD"&gt;558,425&lt;/ix:nonFraction&gt;&lt;/td&gt;</v>
      </c>
      <c r="H13" s="541" t="s">
        <v>2586</v>
      </c>
    </row>
    <row r="14" spans="1:8" ht="15" x14ac:dyDescent="0.2">
      <c r="A14" s="541" t="s">
        <v>2585</v>
      </c>
      <c r="B14" s="541" t="str">
        <f>"&lt;td&gt;"&amp;Table12InlineXBRL!D13&amp;"&lt;/td&gt;"</f>
        <v>&lt;td&gt;Accrued interest&lt;/td&gt;</v>
      </c>
      <c r="C14" s="541" t="str">
        <f>"&lt;td align="&amp;CHAR(34)&amp;"right"&amp;CHAR(34)&amp;"&gt;"&amp;Table12InlineXBRL!E13&amp;"&lt;/td&gt;"</f>
        <v>&lt;td align="right"&gt;&lt;ix:nonFraction name="OtherCurrentAssets" contextRef="CurrentInstant_GeneralFund_Accrued_Interest" unitRef="USD"&gt;722,702&lt;/ix:nonFraction&gt;&lt;/td&gt;</v>
      </c>
      <c r="D14" s="541" t="str">
        <f>"&lt;td align="&amp;CHAR(34)&amp;"right"&amp;CHAR(34)&amp;"&gt;"&amp;Table12InlineXBRL!F13&amp;"&lt;/td&gt;"</f>
        <v>&lt;td align="right"&gt;&lt;ix:nonFraction name="OtherCurrentAssets" contextRef="CurrentInstant_SpecialRevenueFund001_Accrued_Interest" unitRef="USD"&gt;215,695&lt;/ix:nonFraction&gt;&lt;/td&gt;</v>
      </c>
      <c r="E14" s="541" t="str">
        <f>"&lt;td align="&amp;CHAR(34)&amp;"right"&amp;CHAR(34)&amp;"&gt;"&amp;Table12InlineXBRL!G13&amp;"&lt;/td&gt;"</f>
        <v>&lt;td align="right"&gt;&lt;ix:nonFraction name="OtherCurrentAssets" contextRef="CurrentInstant_SpecialRevenueFund002_Accrued_Interest" unitRef="USD"&gt;558,090&lt;/ix:nonFraction&gt;&lt;/td&gt;</v>
      </c>
      <c r="F14" s="541" t="str">
        <f>"&lt;td align="&amp;CHAR(34)&amp;"right"&amp;CHAR(34)&amp;"&gt;"&amp;Table12InlineXBRL!H13&amp;"&lt;/td&gt;"</f>
        <v>&lt;td align="right"&gt;&lt;ix:nonFraction name="OtherCurrentAssets" contextRef="CurrentInstant_AggregateNonMajorFunds_Accrued_Interest" unitRef="USD"&gt;125,346&lt;/ix:nonFraction&gt;&lt;/td&gt;</v>
      </c>
      <c r="G14" s="541" t="str">
        <f>"&lt;td align="&amp;CHAR(34)&amp;"right"&amp;CHAR(34)&amp;"&gt;"&amp;Table12InlineXBRL!I13&amp;"&lt;/td&gt;"</f>
        <v>&lt;td align="right"&gt;&lt;ix:nonFraction name="OtherCurrentAssets" contextRef="CurrentInstant_TotalGovernmentFunds_Accrued_Interest" unitRef="USD"&gt;1,621,833&lt;/ix:nonFraction&gt;&lt;/td&gt;</v>
      </c>
      <c r="H14" s="541" t="s">
        <v>2586</v>
      </c>
    </row>
    <row r="15" spans="1:8" ht="15" x14ac:dyDescent="0.2">
      <c r="A15" s="541" t="s">
        <v>2585</v>
      </c>
      <c r="B15" s="541" t="str">
        <f>"&lt;td&gt;"&amp;Table12InlineXBRL!D14&amp;"&lt;/td&gt;"</f>
        <v>&lt;td&gt;Property tax receivable, net&lt;/td&gt;</v>
      </c>
      <c r="C15" s="541" t="str">
        <f>"&lt;td align="&amp;CHAR(34)&amp;"right"&amp;CHAR(34)&amp;"&gt;"&amp;Table12InlineXBRL!E14&amp;"&lt;/td&gt;"</f>
        <v>&lt;td align="right"&gt;&lt;ix:nonFraction name="PropertyTaxesReceivable" contextRef="CurrentInstant_GeneralFund" unitRef="USD"&gt;4,558,824&lt;/ix:nonFraction&gt;&lt;/td&gt;</v>
      </c>
      <c r="D15" s="541" t="str">
        <f>"&lt;td align="&amp;CHAR(34)&amp;"right"&amp;CHAR(34)&amp;"&gt;"&amp;Table12InlineXBRL!F14&amp;"&lt;/td&gt;"</f>
        <v>&lt;td align="right"&gt;&lt;ix:nonFraction name="PropertyTaxesReceivable" contextRef="CurrentInstant_SpecialRevenueFund001" unitRef="USD"&gt;0&lt;/ix:nonFraction&gt;&lt;/td&gt;</v>
      </c>
      <c r="E15" s="541" t="str">
        <f>"&lt;td align="&amp;CHAR(34)&amp;"right"&amp;CHAR(34)&amp;"&gt;"&amp;Table12InlineXBRL!G14&amp;"&lt;/td&gt;"</f>
        <v>&lt;td align="right"&gt;&lt;ix:nonFraction name="PropertyTaxesReceivable" contextRef="CurrentInstant_SpecialRevenueFund002" unitRef="USD"&gt;0&lt;/ix:nonFraction&gt;&lt;/td&gt;</v>
      </c>
      <c r="F15" s="541" t="str">
        <f>"&lt;td align="&amp;CHAR(34)&amp;"right"&amp;CHAR(34)&amp;"&gt;"&amp;Table12InlineXBRL!H14&amp;"&lt;/td&gt;"</f>
        <v>&lt;td align="right"&gt;&lt;ix:nonFraction name="PropertyTaxesReceivable" contextRef="CurrentInstant_AggregateNonMajorFunds" unitRef="USD"&gt;263,281&lt;/ix:nonFraction&gt;&lt;/td&gt;</v>
      </c>
      <c r="G15" s="541" t="str">
        <f>"&lt;td align="&amp;CHAR(34)&amp;"right"&amp;CHAR(34)&amp;"&gt;"&amp;Table12InlineXBRL!I14&amp;"&lt;/td&gt;"</f>
        <v>&lt;td align="right"&gt;&lt;ix:nonFraction name="PropertyTaxesReceivable" contextRef="CurrentInstant_TotalGovernmentFunds" unitRef="USD"&gt;4,822,105&lt;/ix:nonFraction&gt;&lt;/td&gt;</v>
      </c>
      <c r="H15" s="541" t="s">
        <v>2586</v>
      </c>
    </row>
    <row r="16" spans="1:8" ht="15" x14ac:dyDescent="0.2">
      <c r="A16" s="541" t="s">
        <v>2585</v>
      </c>
      <c r="B16" s="541" t="str">
        <f>"&lt;td&gt;"&amp;Table12InlineXBRL!D15&amp;"&lt;/td&gt;"</f>
        <v>&lt;td&gt;Property tax receivable-2018&lt;/td&gt;</v>
      </c>
      <c r="C16" s="541" t="str">
        <f>"&lt;td align="&amp;CHAR(34)&amp;"right"&amp;CHAR(34)&amp;"&gt;"&amp;Table12InlineXBRL!E15&amp;"&lt;/td&gt;"</f>
        <v>&lt;td align="right"&gt;&lt;ix:nonFraction name="OtherCurrentAssets" contextRef="CurrentInstant_GeneralFund_Property_Tax_Receivable-2018" unitRef="USD"&gt;107,074,890&lt;/ix:nonFraction&gt;&lt;/td&gt;</v>
      </c>
      <c r="D16" s="541" t="str">
        <f>"&lt;td align="&amp;CHAR(34)&amp;"right"&amp;CHAR(34)&amp;"&gt;"&amp;Table12InlineXBRL!F15&amp;"&lt;/td&gt;"</f>
        <v>&lt;td align="right"&gt;&lt;ix:nonFraction name="OtherCurrentAssets" contextRef="CurrentInstant_SpecialRevenueFund001_Property_Tax_Receivable-2018" unitRef="USD"&gt;0&lt;/ix:nonFraction&gt;&lt;/td&gt;</v>
      </c>
      <c r="E16" s="541" t="str">
        <f>"&lt;td align="&amp;CHAR(34)&amp;"right"&amp;CHAR(34)&amp;"&gt;"&amp;Table12InlineXBRL!G15&amp;"&lt;/td&gt;"</f>
        <v>&lt;td align="right"&gt;&lt;ix:nonFraction name="OtherCurrentAssets" contextRef="CurrentInstant_SpecialRevenueFund002_Property_Tax_Receivable-2018" unitRef="USD"&gt;0&lt;/ix:nonFraction&gt;&lt;/td&gt;</v>
      </c>
      <c r="F16" s="541" t="str">
        <f>"&lt;td align="&amp;CHAR(34)&amp;"right"&amp;CHAR(34)&amp;"&gt;"&amp;Table12InlineXBRL!H15&amp;"&lt;/td&gt;"</f>
        <v>&lt;td align="right"&gt;&lt;ix:nonFraction name="OtherCurrentAssets" contextRef="CurrentInstant_AggregateNonMajorFunds_Property_Tax_Receivable-2018" unitRef="USD"&gt;18,463,371&lt;/ix:nonFraction&gt;&lt;/td&gt;</v>
      </c>
      <c r="G16" s="541" t="str">
        <f>"&lt;td align="&amp;CHAR(34)&amp;"right"&amp;CHAR(34)&amp;"&gt;"&amp;Table12InlineXBRL!I15&amp;"&lt;/td&gt;"</f>
        <v>&lt;td align="right"&gt;&lt;ix:nonFraction name="OtherCurrentAssets" contextRef="CurrentInstant_TotalGovernmentFunds_Property_Tax_Receivable-2018" unitRef="USD"&gt;125,538,261&lt;/ix:nonFraction&gt;&lt;/td&gt;</v>
      </c>
      <c r="H16" s="541" t="s">
        <v>2586</v>
      </c>
    </row>
    <row r="17" spans="1:8" ht="15" x14ac:dyDescent="0.2">
      <c r="A17" s="541" t="s">
        <v>2585</v>
      </c>
      <c r="B17" s="541" t="str">
        <f>"&lt;td&gt;"&amp;Table12InlineXBRL!D16&amp;"&lt;/td&gt;"</f>
        <v>&lt;td&gt;Accounts receivable&lt;/td&gt;</v>
      </c>
      <c r="C17" s="541" t="str">
        <f>"&lt;td align="&amp;CHAR(34)&amp;"right"&amp;CHAR(34)&amp;"&gt;"&amp;Table12InlineXBRL!E16&amp;"&lt;/td&gt;"</f>
        <v>&lt;td align="right"&gt;&lt;ix:nonFraction name="AccountsReceivable" contextRef="CurrentInstant_GeneralFund" unitRef="USD"&gt;3,329,190&lt;/ix:nonFraction&gt;&lt;/td&gt;</v>
      </c>
      <c r="D17" s="541" t="str">
        <f>"&lt;td align="&amp;CHAR(34)&amp;"right"&amp;CHAR(34)&amp;"&gt;"&amp;Table12InlineXBRL!F16&amp;"&lt;/td&gt;"</f>
        <v>&lt;td align="right"&gt;&lt;ix:nonFraction name="AccountsReceivable" contextRef="CurrentInstant_SpecialRevenueFund001" unitRef="USD"&gt;38,394&lt;/ix:nonFraction&gt;&lt;/td&gt;</v>
      </c>
      <c r="E17" s="541" t="str">
        <f>"&lt;td align="&amp;CHAR(34)&amp;"right"&amp;CHAR(34)&amp;"&gt;"&amp;Table12InlineXBRL!G16&amp;"&lt;/td&gt;"</f>
        <v>&lt;td align="right"&gt;&lt;ix:nonFraction name="AccountsReceivable" contextRef="CurrentInstant_SpecialRevenueFund002" unitRef="USD"&gt;1,485&lt;/ix:nonFraction&gt;&lt;/td&gt;</v>
      </c>
      <c r="F17" s="541" t="str">
        <f>"&lt;td align="&amp;CHAR(34)&amp;"right"&amp;CHAR(34)&amp;"&gt;"&amp;Table12InlineXBRL!H16&amp;"&lt;/td&gt;"</f>
        <v>&lt;td align="right"&gt;&lt;ix:nonFraction name="AccountsReceivable" contextRef="CurrentInstant_AggregateNonMajorFunds" unitRef="USD"&gt;9,588,290&lt;/ix:nonFraction&gt;&lt;/td&gt;</v>
      </c>
      <c r="G17" s="541" t="str">
        <f>"&lt;td align="&amp;CHAR(34)&amp;"right"&amp;CHAR(34)&amp;"&gt;"&amp;Table12InlineXBRL!I16&amp;"&lt;/td&gt;"</f>
        <v>&lt;td align="right"&gt;&lt;ix:nonFraction name="AccountsReceivable" contextRef="CurrentInstant_TotalGovernmentFunds" unitRef="USD"&gt;12,957,359&lt;/ix:nonFraction&gt;&lt;/td&gt;</v>
      </c>
      <c r="H17" s="541" t="s">
        <v>2586</v>
      </c>
    </row>
    <row r="18" spans="1:8" ht="15" x14ac:dyDescent="0.2">
      <c r="A18" s="541" t="s">
        <v>2585</v>
      </c>
      <c r="B18" s="541" t="str">
        <f>"&lt;td&gt;"&amp;Table12InlineXBRL!D17&amp;"&lt;/td&gt;"</f>
        <v>&lt;td&gt;Other receivables&lt;/td&gt;</v>
      </c>
      <c r="C18" s="541" t="str">
        <f>"&lt;td align="&amp;CHAR(34)&amp;"right"&amp;CHAR(34)&amp;"&gt;"&amp;Table12InlineXBRL!E17&amp;"&lt;/td&gt;"</f>
        <v>&lt;td align="right"&gt;&lt;ix:nonFraction name="OtherReceivables" contextRef="CurrentInstant_GeneralFund" unitRef="USD"&gt;2,523&lt;/ix:nonFraction&gt;&lt;/td&gt;</v>
      </c>
      <c r="D18" s="541" t="str">
        <f>"&lt;td align="&amp;CHAR(34)&amp;"right"&amp;CHAR(34)&amp;"&gt;"&amp;Table12InlineXBRL!F17&amp;"&lt;/td&gt;"</f>
        <v>&lt;td align="right"&gt;&lt;ix:nonFraction name="OtherReceivables" contextRef="CurrentInstant_SpecialRevenueFund001" unitRef="USD"&gt;0&lt;/ix:nonFraction&gt;&lt;/td&gt;</v>
      </c>
      <c r="E18" s="541" t="str">
        <f>"&lt;td align="&amp;CHAR(34)&amp;"right"&amp;CHAR(34)&amp;"&gt;"&amp;Table12InlineXBRL!G17&amp;"&lt;/td&gt;"</f>
        <v>&lt;td align="right"&gt;&lt;ix:nonFraction name="OtherReceivables" contextRef="CurrentInstant_SpecialRevenueFund002" unitRef="USD"&gt;0&lt;/ix:nonFraction&gt;&lt;/td&gt;</v>
      </c>
      <c r="F18" s="541" t="str">
        <f>"&lt;td align="&amp;CHAR(34)&amp;"right"&amp;CHAR(34)&amp;"&gt;"&amp;Table12InlineXBRL!H17&amp;"&lt;/td&gt;"</f>
        <v>&lt;td align="right"&gt;&lt;ix:nonFraction name="OtherReceivables" contextRef="CurrentInstant_AggregateNonMajorFunds" unitRef="USD"&gt;0&lt;/ix:nonFraction&gt;&lt;/td&gt;</v>
      </c>
      <c r="G18" s="541" t="str">
        <f>"&lt;td align="&amp;CHAR(34)&amp;"right"&amp;CHAR(34)&amp;"&gt;"&amp;Table12InlineXBRL!I17&amp;"&lt;/td&gt;"</f>
        <v>&lt;td align="right"&gt;&lt;ix:nonFraction name="OtherReceivables" contextRef="CurrentInstant_TotalGovernmentFunds" unitRef="USD"&gt;2,523&lt;/ix:nonFraction&gt;&lt;/td&gt;</v>
      </c>
      <c r="H18" s="541" t="s">
        <v>2586</v>
      </c>
    </row>
    <row r="19" spans="1:8" ht="15" x14ac:dyDescent="0.2">
      <c r="A19" s="541" t="s">
        <v>2585</v>
      </c>
      <c r="B19" s="541" t="str">
        <f>"&lt;td&gt;"&amp;Table12InlineXBRL!D18&amp;"&lt;/td&gt;"</f>
        <v>&lt;td&gt;Due from other funds&lt;/td&gt;</v>
      </c>
      <c r="C19" s="541" t="str">
        <f>"&lt;td align="&amp;CHAR(34)&amp;"right"&amp;CHAR(34)&amp;"&gt;"&amp;Table12InlineXBRL!E18&amp;"&lt;/td&gt;"</f>
        <v>&lt;td align="right"&gt;&lt;ix:nonFraction name="DueFromOtherFunds" contextRef="CurrentInstant_GeneralFund" unitRef="USD"&gt;754,647&lt;/ix:nonFraction&gt;&lt;/td&gt;</v>
      </c>
      <c r="D19" s="541" t="str">
        <f>"&lt;td align="&amp;CHAR(34)&amp;"right"&amp;CHAR(34)&amp;"&gt;"&amp;Table12InlineXBRL!F18&amp;"&lt;/td&gt;"</f>
        <v>&lt;td align="right"&gt;&lt;ix:nonFraction name="DueFromOtherFunds" contextRef="CurrentInstant_SpecialRevenueFund001" unitRef="USD"&gt;554,603&lt;/ix:nonFraction&gt;&lt;/td&gt;</v>
      </c>
      <c r="E19" s="541" t="str">
        <f>"&lt;td align="&amp;CHAR(34)&amp;"right"&amp;CHAR(34)&amp;"&gt;"&amp;Table12InlineXBRL!G18&amp;"&lt;/td&gt;"</f>
        <v>&lt;td align="right"&gt;&lt;ix:nonFraction name="DueFromOtherFunds" contextRef="CurrentInstant_SpecialRevenueFund002" unitRef="USD"&gt;12,428&lt;/ix:nonFraction&gt;&lt;/td&gt;</v>
      </c>
      <c r="F19" s="541" t="str">
        <f>"&lt;td align="&amp;CHAR(34)&amp;"right"&amp;CHAR(34)&amp;"&gt;"&amp;Table12InlineXBRL!H18&amp;"&lt;/td&gt;"</f>
        <v>&lt;td align="right"&gt;&lt;ix:nonFraction name="DueFromOtherFunds" contextRef="CurrentInstant_AggregateNonMajorFunds" unitRef="USD"&gt;360,736&lt;/ix:nonFraction&gt;&lt;/td&gt;</v>
      </c>
      <c r="G19" s="541" t="str">
        <f>"&lt;td align="&amp;CHAR(34)&amp;"right"&amp;CHAR(34)&amp;"&gt;"&amp;Table12InlineXBRL!I18&amp;"&lt;/td&gt;"</f>
        <v>&lt;td align="right"&gt;&lt;ix:nonFraction name="DueFromOtherFunds" contextRef="CurrentInstant_TotalGovernmentFunds" unitRef="USD"&gt;1,682,414&lt;/ix:nonFraction&gt;&lt;/td&gt;</v>
      </c>
      <c r="H19" s="541" t="s">
        <v>2586</v>
      </c>
    </row>
    <row r="20" spans="1:8" ht="15" x14ac:dyDescent="0.2">
      <c r="A20" s="541" t="s">
        <v>2585</v>
      </c>
      <c r="B20" s="541" t="str">
        <f>"&lt;td&gt;"&amp;Table12InlineXBRL!D19&amp;"&lt;/td&gt;"</f>
        <v>&lt;td&gt;Due from other governmental agencies&lt;/td&gt;</v>
      </c>
      <c r="C20" s="541" t="str">
        <f>"&lt;td align="&amp;CHAR(34)&amp;"right"&amp;CHAR(34)&amp;"&gt;"&amp;Table12InlineXBRL!E19&amp;"&lt;/td&gt;"</f>
        <v>&lt;td align="right"&gt;&lt;ix:nonFraction name="DueFromOtherGovernmentEntities" contextRef="CurrentInstant_GeneralFund" unitRef="USD"&gt;14,238,312&lt;/ix:nonFraction&gt;&lt;/td&gt;</v>
      </c>
      <c r="D20" s="541" t="str">
        <f>"&lt;td align="&amp;CHAR(34)&amp;"right"&amp;CHAR(34)&amp;"&gt;"&amp;Table12InlineXBRL!F19&amp;"&lt;/td&gt;"</f>
        <v>&lt;td align="right"&gt;&lt;ix:nonFraction name="DueFromOtherGovernmentEntities" contextRef="CurrentInstant_SpecialRevenueFund001" unitRef="USD"&gt;1,587,644&lt;/ix:nonFraction&gt;&lt;/td&gt;</v>
      </c>
      <c r="E20" s="541" t="str">
        <f>"&lt;td align="&amp;CHAR(34)&amp;"right"&amp;CHAR(34)&amp;"&gt;"&amp;Table12InlineXBRL!G19&amp;"&lt;/td&gt;"</f>
        <v>&lt;td align="right"&gt;&lt;ix:nonFraction name="DueFromOtherGovernmentEntities" contextRef="CurrentInstant_SpecialRevenueFund002" unitRef="USD"&gt;0&lt;/ix:nonFraction&gt;&lt;/td&gt;</v>
      </c>
      <c r="F20" s="541" t="str">
        <f>"&lt;td align="&amp;CHAR(34)&amp;"right"&amp;CHAR(34)&amp;"&gt;"&amp;Table12InlineXBRL!H19&amp;"&lt;/td&gt;"</f>
        <v>&lt;td align="right"&gt;&lt;ix:nonFraction name="DueFromOtherGovernmentEntities" contextRef="CurrentInstant_AggregateNonMajorFunds" unitRef="USD"&gt;6,840,134&lt;/ix:nonFraction&gt;&lt;/td&gt;</v>
      </c>
      <c r="G20" s="541" t="str">
        <f>"&lt;td align="&amp;CHAR(34)&amp;"right"&amp;CHAR(34)&amp;"&gt;"&amp;Table12InlineXBRL!I19&amp;"&lt;/td&gt;"</f>
        <v>&lt;td align="right"&gt;&lt;ix:nonFraction name="DueFromOtherGovernmentEntities" contextRef="CurrentInstant_TotalGovernmentFunds" unitRef="USD"&gt;22,666,090&lt;/ix:nonFraction&gt;&lt;/td&gt;</v>
      </c>
      <c r="H20" s="541" t="s">
        <v>2586</v>
      </c>
    </row>
    <row r="21" spans="1:8" ht="15" x14ac:dyDescent="0.2">
      <c r="A21" s="541" t="s">
        <v>2585</v>
      </c>
      <c r="B21" s="541" t="str">
        <f>"&lt;td&gt;"&amp;Table12InlineXBRL!D20&amp;"&lt;/td&gt;"</f>
        <v>&lt;td&gt;Inventory&lt;/td&gt;</v>
      </c>
      <c r="C21" s="541" t="str">
        <f>"&lt;td align="&amp;CHAR(34)&amp;"right"&amp;CHAR(34)&amp;"&gt;"&amp;Table12InlineXBRL!E20&amp;"&lt;/td&gt;"</f>
        <v>&lt;td align="right"&gt;&lt;ix:nonFraction name="InventoriesCurrent" contextRef="CurrentInstant_GeneralFund" unitRef="USD"&gt;-&lt;/ix:nonFraction&gt;&lt;/td&gt;</v>
      </c>
      <c r="D21" s="541" t="str">
        <f>"&lt;td align="&amp;CHAR(34)&amp;"right"&amp;CHAR(34)&amp;"&gt;"&amp;Table12InlineXBRL!F20&amp;"&lt;/td&gt;"</f>
        <v>&lt;td align="right"&gt;&lt;ix:nonFraction name="InventoriesCurrent" contextRef="CurrentInstant_SpecialRevenueFund001" unitRef="USD"&gt;855,568&lt;/ix:nonFraction&gt;&lt;/td&gt;</v>
      </c>
      <c r="E21" s="541" t="str">
        <f>"&lt;td align="&amp;CHAR(34)&amp;"right"&amp;CHAR(34)&amp;"&gt;"&amp;Table12InlineXBRL!G20&amp;"&lt;/td&gt;"</f>
        <v>&lt;td align="right"&gt;&lt;ix:nonFraction name="InventoriesCurrent" contextRef="CurrentInstant_SpecialRevenueFund002" unitRef="USD"&gt;0&lt;/ix:nonFraction&gt;&lt;/td&gt;</v>
      </c>
      <c r="F21" s="541" t="str">
        <f>"&lt;td align="&amp;CHAR(34)&amp;"right"&amp;CHAR(34)&amp;"&gt;"&amp;Table12InlineXBRL!H20&amp;"&lt;/td&gt;"</f>
        <v>&lt;td align="right"&gt;&lt;ix:nonFraction name="InventoriesCurrent" contextRef="CurrentInstant_AggregateNonMajorFunds" unitRef="USD"&gt;0&lt;/ix:nonFraction&gt;&lt;/td&gt;</v>
      </c>
      <c r="G21" s="541" t="str">
        <f>"&lt;td align="&amp;CHAR(34)&amp;"right"&amp;CHAR(34)&amp;"&gt;"&amp;Table12InlineXBRL!I20&amp;"&lt;/td&gt;"</f>
        <v>&lt;td align="right"&gt;&lt;ix:nonFraction name="InventoriesCurrent" contextRef="CurrentInstant_TotalGovernmentFunds" unitRef="USD"&gt;855,568&lt;/ix:nonFraction&gt;&lt;/td&gt;</v>
      </c>
      <c r="H21" s="541" t="s">
        <v>2586</v>
      </c>
    </row>
    <row r="22" spans="1:8" ht="15" x14ac:dyDescent="0.2">
      <c r="A22" s="541" t="s">
        <v>2585</v>
      </c>
      <c r="B22" s="541" t="str">
        <f>"&lt;td&gt;"&amp;Table12InlineXBRL!D21&amp;"&lt;/td&gt;"</f>
        <v>&lt;td&gt;Prepaid items&lt;/td&gt;</v>
      </c>
      <c r="C22" s="541" t="str">
        <f>"&lt;td align="&amp;CHAR(34)&amp;"right"&amp;CHAR(34)&amp;"&gt;"&amp;Table12InlineXBRL!E21&amp;"&lt;/td&gt;"</f>
        <v>&lt;td align="right"&gt;&lt;u&gt;&lt;ix:nonFraction name="PrepaidExpenses" contextRef="CurrentInstant_GeneralFund" unitRef="USD"&gt;7,921&lt;/ix:nonFraction&gt;&lt;/u&gt;&lt;/td&gt;</v>
      </c>
      <c r="D22" s="541" t="str">
        <f>"&lt;td align="&amp;CHAR(34)&amp;"right"&amp;CHAR(34)&amp;"&gt;"&amp;Table12InlineXBRL!F21&amp;"&lt;/td&gt;"</f>
        <v>&lt;td align="right"&gt;&lt;u&gt;&lt;ix:nonFraction name="PrepaidExpenses" contextRef="CurrentInstant_SpecialRevenueFund001" unitRef="USD"&gt;0&lt;/ix:nonFraction&gt;&lt;/u&gt;&lt;/td&gt;</v>
      </c>
      <c r="E22" s="541" t="str">
        <f>"&lt;td align="&amp;CHAR(34)&amp;"right"&amp;CHAR(34)&amp;"&gt;"&amp;Table12InlineXBRL!G21&amp;"&lt;/td&gt;"</f>
        <v>&lt;td align="right"&gt;&lt;u&gt;&lt;ix:nonFraction name="PrepaidExpenses" contextRef="CurrentInstant_SpecialRevenueFund002" unitRef="USD"&gt;0&lt;/ix:nonFraction&gt;&lt;/u&gt;&lt;/td&gt;</v>
      </c>
      <c r="F22" s="541" t="str">
        <f>"&lt;td align="&amp;CHAR(34)&amp;"right"&amp;CHAR(34)&amp;"&gt;"&amp;Table12InlineXBRL!H21&amp;"&lt;/td&gt;"</f>
        <v>&lt;td align="right"&gt;&lt;u&gt;&lt;ix:nonFraction name="PrepaidExpenses" contextRef="CurrentInstant_AggregateNonMajorFunds" unitRef="USD"&gt;853,910&lt;/ix:nonFraction&gt;&lt;/u&gt;&lt;/td&gt;</v>
      </c>
      <c r="G22" s="541" t="str">
        <f>"&lt;td align="&amp;CHAR(34)&amp;"right"&amp;CHAR(34)&amp;"&gt;"&amp;Table12InlineXBRL!I21&amp;"&lt;/td&gt;"</f>
        <v>&lt;td align="right"&gt;&lt;u&gt;&lt;ix:nonFraction name="PrepaidExpenses" contextRef="CurrentInstant_TotalGovernmentFunds" unitRef="USD"&gt;861,831&lt;/ix:nonFraction&gt;&lt;/u&gt;&lt;/td&gt;</v>
      </c>
      <c r="H22" s="541" t="s">
        <v>2586</v>
      </c>
    </row>
    <row r="23" spans="1:8" ht="15" x14ac:dyDescent="0.2">
      <c r="A23" s="541" t="s">
        <v>2585</v>
      </c>
      <c r="B23" s="541" t="str">
        <f>"&lt;td&gt;"&amp;Table12InlineXBRL!D22&amp;"&lt;/td&gt;"</f>
        <v>&lt;td&gt;TOTAL ASSETS&lt;/td&gt;</v>
      </c>
      <c r="C23" s="541" t="str">
        <f>"&lt;td align="&amp;CHAR(34)&amp;"right"&amp;CHAR(34)&amp;"&gt;"&amp;Table12InlineXBRL!E22&amp;"&lt;/td&gt;"</f>
        <v>&lt;td align="right"&gt;&lt;u&gt;$&lt;ix:nonFraction name="Assets" contextRef="CurrentInstant_GeneralFund" unitRef="USD"&gt;209,689,299&lt;/ix:nonFraction&gt;&lt;/u&gt;&lt;/td&gt;</v>
      </c>
      <c r="D23" s="541" t="str">
        <f>"&lt;td align="&amp;CHAR(34)&amp;"right"&amp;CHAR(34)&amp;"&gt;"&amp;Table12InlineXBRL!F22&amp;"&lt;/td&gt;"</f>
        <v>&lt;td align="right"&gt;&lt;u&gt;$&lt;ix:nonFraction name="Assets" contextRef="CurrentInstant_SpecialRevenueFund001" unitRef="USD"&gt;76,300,315&lt;/ix:nonFraction&gt;&lt;/u&gt;&lt;/td&gt;</v>
      </c>
      <c r="E23" s="541" t="str">
        <f>"&lt;td align="&amp;CHAR(34)&amp;"right"&amp;CHAR(34)&amp;"&gt;"&amp;Table12InlineXBRL!G22&amp;"&lt;/td&gt;"</f>
        <v>&lt;td align="right"&gt;&lt;u&gt;$&lt;ix:nonFraction name="Assets" contextRef="CurrentInstant_SpecialRevenueFund002" unitRef="USD"&gt;120,576,704&lt;/ix:nonFraction&gt;&lt;/u&gt;&lt;/td&gt;</v>
      </c>
      <c r="F23" s="541" t="str">
        <f>"&lt;td align="&amp;CHAR(34)&amp;"right"&amp;CHAR(34)&amp;"&gt;"&amp;Table12InlineXBRL!H22&amp;"&lt;/td&gt;"</f>
        <v>&lt;td align="right"&gt;&lt;u&gt;$&lt;ix:nonFraction name="Assets" contextRef="CurrentInstant_AggregateNonMajorFunds" unitRef="USD"&gt;154,948,698&lt;/ix:nonFraction&gt;&lt;/u&gt;&lt;/td&gt;</v>
      </c>
      <c r="G23" s="541" t="str">
        <f>"&lt;td align="&amp;CHAR(34)&amp;"right"&amp;CHAR(34)&amp;"&gt;"&amp;Table12InlineXBRL!I22&amp;"&lt;/td&gt;"</f>
        <v>&lt;td align="right"&gt;&lt;u&gt;$&lt;ix:nonFraction name="Assets" contextRef="CurrentInstant_TotalGovernmentFunds" unitRef="USD"&gt;561,515,016&lt;/ix:nonFraction&gt;&lt;/u&gt;&lt;/td&gt;</v>
      </c>
      <c r="H23" s="541" t="s">
        <v>2586</v>
      </c>
    </row>
    <row r="24" spans="1:8" ht="15" x14ac:dyDescent="0.2">
      <c r="A24" s="541" t="s">
        <v>2725</v>
      </c>
      <c r="B24" s="541" t="str">
        <f>"&lt;td&gt;"&amp;Table12InlineXBRL!D23&amp;"&lt;/td&gt;"</f>
        <v>&lt;td&gt;&lt;b&gt;LIABILITIES, DEFERRED INFLOWS OF RESOURCES, AND FUND BALANCES&lt;/b&gt;&lt;/td&gt;</v>
      </c>
      <c r="C24" s="541" t="str">
        <f>"&lt;td align="&amp;CHAR(34)&amp;"right"&amp;CHAR(34)&amp;"&gt;"&amp;Table12InlineXBRL!E23&amp;"&lt;/td&gt;"</f>
        <v>&lt;td align="right"&gt;&lt;/td&gt;</v>
      </c>
      <c r="D24" s="541" t="str">
        <f>"&lt;td align="&amp;CHAR(34)&amp;"right"&amp;CHAR(34)&amp;"&gt;"&amp;Table12InlineXBRL!F23&amp;"&lt;/td&gt;"</f>
        <v>&lt;td align="right"&gt;&lt;/td&gt;</v>
      </c>
      <c r="E24" s="541" t="str">
        <f>"&lt;td align="&amp;CHAR(34)&amp;"right"&amp;CHAR(34)&amp;"&gt;"&amp;Table12InlineXBRL!G23&amp;"&lt;/td&gt;"</f>
        <v>&lt;td align="right"&gt;&lt;/td&gt;</v>
      </c>
      <c r="F24" s="541" t="str">
        <f>"&lt;td align="&amp;CHAR(34)&amp;"right"&amp;CHAR(34)&amp;"&gt;"&amp;Table12InlineXBRL!H23&amp;"&lt;/td&gt;"</f>
        <v>&lt;td align="right"&gt;&lt;/td&gt;</v>
      </c>
      <c r="G24" s="541" t="str">
        <f>"&lt;td align="&amp;CHAR(34)&amp;"right"&amp;CHAR(34)&amp;"&gt;"&amp;Table12InlineXBRL!I23&amp;"&lt;/td&gt;"</f>
        <v>&lt;td align="right"&gt;&lt;/td&gt;</v>
      </c>
      <c r="H24" s="541" t="s">
        <v>2586</v>
      </c>
    </row>
    <row r="25" spans="1:8" ht="15" x14ac:dyDescent="0.2">
      <c r="A25" s="541" t="s">
        <v>2725</v>
      </c>
      <c r="B25" s="541" t="str">
        <f>"&lt;td&gt;"&amp;Table12InlineXBRL!D24&amp;"&lt;/td&gt;"</f>
        <v>&lt;td&gt;&lt;b&gt;Liabilities&lt;/b&gt;&lt;/td&gt;</v>
      </c>
      <c r="C25" s="541" t="str">
        <f>"&lt;td align="&amp;CHAR(34)&amp;"right"&amp;CHAR(34)&amp;"&gt;"&amp;Table12InlineXBRL!E24&amp;"&lt;/td&gt;"</f>
        <v>&lt;td align="right"&gt;&lt;/td&gt;</v>
      </c>
      <c r="D25" s="541" t="str">
        <f>"&lt;td align="&amp;CHAR(34)&amp;"right"&amp;CHAR(34)&amp;"&gt;"&amp;Table12InlineXBRL!F24&amp;"&lt;/td&gt;"</f>
        <v>&lt;td align="right"&gt;&lt;/td&gt;</v>
      </c>
      <c r="E25" s="541" t="str">
        <f>"&lt;td align="&amp;CHAR(34)&amp;"right"&amp;CHAR(34)&amp;"&gt;"&amp;Table12InlineXBRL!G24&amp;"&lt;/td&gt;"</f>
        <v>&lt;td align="right"&gt;&lt;/td&gt;</v>
      </c>
      <c r="F25" s="541" t="str">
        <f>"&lt;td align="&amp;CHAR(34)&amp;"right"&amp;CHAR(34)&amp;"&gt;"&amp;Table12InlineXBRL!H24&amp;"&lt;/td&gt;"</f>
        <v>&lt;td align="right"&gt;&lt;/td&gt;</v>
      </c>
      <c r="G25" s="541" t="str">
        <f>"&lt;td align="&amp;CHAR(34)&amp;"right"&amp;CHAR(34)&amp;"&gt;"&amp;Table12InlineXBRL!I24&amp;"&lt;/td&gt;"</f>
        <v>&lt;td align="right"&gt;&lt;/td&gt;</v>
      </c>
      <c r="H25" s="541" t="s">
        <v>2586</v>
      </c>
    </row>
    <row r="26" spans="1:8" ht="15" x14ac:dyDescent="0.2">
      <c r="A26" s="541" t="s">
        <v>2585</v>
      </c>
      <c r="B26" s="541" t="str">
        <f>"&lt;td&gt;"&amp;Table12InlineXBRL!D25&amp;"&lt;/td&gt;"</f>
        <v>&lt;td&gt;Accounts payable&lt;/td&gt;</v>
      </c>
      <c r="C26" s="541" t="str">
        <f>"&lt;td align="&amp;CHAR(34)&amp;"right"&amp;CHAR(34)&amp;"&gt;"&amp;Table12InlineXBRL!E25&amp;"&lt;/td&gt;"</f>
        <v>&lt;td align="right"&gt;$&lt;ix:nonFraction name="AccountsPayable" contextRef="CurrentInstant_GeneralFund" unitRef="USD"&gt;3,805,918&lt;/ix:nonFraction&gt;&lt;/td&gt;</v>
      </c>
      <c r="D26" s="541" t="str">
        <f>"&lt;td align="&amp;CHAR(34)&amp;"right"&amp;CHAR(34)&amp;"&gt;"&amp;Table12InlineXBRL!F25&amp;"&lt;/td&gt;"</f>
        <v>&lt;td align="right"&gt;$&lt;ix:nonFraction name="AccountsPayable" contextRef="CurrentInstant_SpecialRevenueFund001" unitRef="USD"&gt;2,390,896&lt;/ix:nonFraction&gt;&lt;/td&gt;</v>
      </c>
      <c r="E26" s="541" t="str">
        <f>"&lt;td align="&amp;CHAR(34)&amp;"right"&amp;CHAR(34)&amp;"&gt;"&amp;Table12InlineXBRL!G25&amp;"&lt;/td&gt;"</f>
        <v>&lt;td align="right"&gt;$&lt;ix:nonFraction name="AccountsPayable" contextRef="CurrentInstant_SpecialRevenueFund002" unitRef="USD"&gt;14,904,267&lt;/ix:nonFraction&gt;&lt;/td&gt;</v>
      </c>
      <c r="F26" s="541" t="str">
        <f>"&lt;td align="&amp;CHAR(34)&amp;"right"&amp;CHAR(34)&amp;"&gt;"&amp;Table12InlineXBRL!H25&amp;"&lt;/td&gt;"</f>
        <v>&lt;td align="right"&gt;$&lt;ix:nonFraction name="AccountsPayable" contextRef="CurrentInstant_AggregateNonMajorFunds" unitRef="USD"&gt;13,976,420&lt;/ix:nonFraction&gt;&lt;/td&gt;</v>
      </c>
      <c r="G26" s="541" t="str">
        <f>"&lt;td align="&amp;CHAR(34)&amp;"right"&amp;CHAR(34)&amp;"&gt;"&amp;Table12InlineXBRL!I25&amp;"&lt;/td&gt;"</f>
        <v>&lt;td align="right"&gt;$&lt;ix:nonFraction name="AccountsPayable" contextRef="CurrentInstant_TotalGovernmentFunds" unitRef="USD"&gt;35,077,501&lt;/ix:nonFraction&gt;&lt;/td&gt;</v>
      </c>
      <c r="H26" s="541" t="s">
        <v>2586</v>
      </c>
    </row>
    <row r="27" spans="1:8" ht="15" x14ac:dyDescent="0.2">
      <c r="A27" s="541" t="s">
        <v>2585</v>
      </c>
      <c r="B27" s="541" t="str">
        <f>"&lt;td&gt;"&amp;Table12InlineXBRL!D26&amp;"&lt;/td&gt;"</f>
        <v>&lt;td&gt;Retainage payable&lt;/td&gt;</v>
      </c>
      <c r="C27" s="541" t="str">
        <f>"&lt;td align="&amp;CHAR(34)&amp;"right"&amp;CHAR(34)&amp;"&gt;"&amp;Table12InlineXBRL!E26&amp;"&lt;/td&gt;"</f>
        <v>&lt;td align="right"&gt;&lt;ix:nonFraction name="RetainagePayable" contextRef="CurrentInstant_GeneralFund" unitRef="USD"&gt;0&lt;/ix:nonFraction&gt;&lt;/td&gt;</v>
      </c>
      <c r="D27" s="541" t="str">
        <f>"&lt;td align="&amp;CHAR(34)&amp;"right"&amp;CHAR(34)&amp;"&gt;"&amp;Table12InlineXBRL!F26&amp;"&lt;/td&gt;"</f>
        <v>&lt;td align="right"&gt;&lt;ix:nonFraction name="RetainagePayable" contextRef="CurrentInstant_SpecialRevenueFund001" unitRef="USD"&gt;62,278&lt;/ix:nonFraction&gt;&lt;/td&gt;</v>
      </c>
      <c r="E27" s="541" t="str">
        <f>"&lt;td align="&amp;CHAR(34)&amp;"right"&amp;CHAR(34)&amp;"&gt;"&amp;Table12InlineXBRL!G26&amp;"&lt;/td&gt;"</f>
        <v>&lt;td align="right"&gt;&lt;ix:nonFraction name="RetainagePayable" contextRef="CurrentInstant_SpecialRevenueFund002" unitRef="USD"&gt;4,058,643&lt;/ix:nonFraction&gt;&lt;/td&gt;</v>
      </c>
      <c r="F27" s="541" t="str">
        <f>"&lt;td align="&amp;CHAR(34)&amp;"right"&amp;CHAR(34)&amp;"&gt;"&amp;Table12InlineXBRL!H26&amp;"&lt;/td&gt;"</f>
        <v>&lt;td align="right"&gt;&lt;ix:nonFraction name="RetainagePayable" contextRef="CurrentInstant_AggregateNonMajorFunds" unitRef="USD"&gt;80,596&lt;/ix:nonFraction&gt;&lt;/td&gt;</v>
      </c>
      <c r="G27" s="541" t="str">
        <f>"&lt;td align="&amp;CHAR(34)&amp;"right"&amp;CHAR(34)&amp;"&gt;"&amp;Table12InlineXBRL!I26&amp;"&lt;/td&gt;"</f>
        <v>&lt;td align="right"&gt;&lt;ix:nonFraction name="RetainagePayable" contextRef="CurrentInstant_TotalGovernmentFunds" unitRef="USD"&gt;4,201,517&lt;/ix:nonFraction&gt;&lt;/td&gt;</v>
      </c>
      <c r="H27" s="541" t="s">
        <v>2586</v>
      </c>
    </row>
    <row r="28" spans="1:8" ht="15" x14ac:dyDescent="0.2">
      <c r="A28" s="541" t="s">
        <v>2585</v>
      </c>
      <c r="B28" s="541" t="str">
        <f>"&lt;td&gt;"&amp;Table12InlineXBRL!D27&amp;"&lt;/td&gt;"</f>
        <v>&lt;td&gt;Salaries payable&lt;/td&gt;</v>
      </c>
      <c r="C28" s="541" t="str">
        <f>"&lt;td align="&amp;CHAR(34)&amp;"right"&amp;CHAR(34)&amp;"&gt;"&amp;Table12InlineXBRL!E27&amp;"&lt;/td&gt;"</f>
        <v>&lt;td align="right"&gt;&lt;ix:nonFraction name="AccruedWagesAndRelatedLiabilitiesPayable" contextRef="CurrentInstant_GeneralFund" unitRef="USD"&gt;4,481,790&lt;/ix:nonFraction&gt;&lt;/td&gt;</v>
      </c>
      <c r="D28" s="541" t="str">
        <f>"&lt;td align="&amp;CHAR(34)&amp;"right"&amp;CHAR(34)&amp;"&gt;"&amp;Table12InlineXBRL!F27&amp;"&lt;/td&gt;"</f>
        <v>&lt;td align="right"&gt;&lt;ix:nonFraction name="AccruedWagesAndRelatedLiabilitiesPayable" contextRef="CurrentInstant_SpecialRevenueFund001" unitRef="USD"&gt;0&lt;/ix:nonFraction&gt;&lt;/td&gt;</v>
      </c>
      <c r="E28" s="541" t="str">
        <f>"&lt;td align="&amp;CHAR(34)&amp;"right"&amp;CHAR(34)&amp;"&gt;"&amp;Table12InlineXBRL!G27&amp;"&lt;/td&gt;"</f>
        <v>&lt;td align="right"&gt;&lt;ix:nonFraction name="AccruedWagesAndRelatedLiabilitiesPayable" contextRef="CurrentInstant_SpecialRevenueFund002" unitRef="USD"&gt;0&lt;/ix:nonFraction&gt;&lt;/td&gt;</v>
      </c>
      <c r="F28" s="541" t="str">
        <f>"&lt;td align="&amp;CHAR(34)&amp;"right"&amp;CHAR(34)&amp;"&gt;"&amp;Table12InlineXBRL!H27&amp;"&lt;/td&gt;"</f>
        <v>&lt;td align="right"&gt;&lt;ix:nonFraction name="AccruedWagesAndRelatedLiabilitiesPayable" contextRef="CurrentInstant_AggregateNonMajorFunds" unitRef="USD"&gt;1,131,928&lt;/ix:nonFraction&gt;&lt;/td&gt;</v>
      </c>
      <c r="G28" s="541" t="str">
        <f>"&lt;td align="&amp;CHAR(34)&amp;"right"&amp;CHAR(34)&amp;"&gt;"&amp;Table12InlineXBRL!I27&amp;"&lt;/td&gt;"</f>
        <v>&lt;td align="right"&gt;&lt;ix:nonFraction name="AccruedWagesAndRelatedLiabilitiesPayable" contextRef="CurrentInstant_TotalGovernmentFunds" unitRef="USD"&gt;5,613,718&lt;/ix:nonFraction&gt;&lt;/td&gt;</v>
      </c>
      <c r="H28" s="541" t="s">
        <v>2586</v>
      </c>
    </row>
    <row r="29" spans="1:8" ht="15" x14ac:dyDescent="0.2">
      <c r="A29" s="541" t="s">
        <v>2585</v>
      </c>
      <c r="B29" s="541" t="str">
        <f>"&lt;td&gt;"&amp;Table12InlineXBRL!D28&amp;"&lt;/td&gt;"</f>
        <v>&lt;td&gt;Other current liabilities&lt;/td&gt;</v>
      </c>
      <c r="C29" s="541" t="str">
        <f>"&lt;td align="&amp;CHAR(34)&amp;"right"&amp;CHAR(34)&amp;"&gt;"&amp;Table12InlineXBRL!E28&amp;"&lt;/td&gt;"</f>
        <v>&lt;td align="right"&gt;&lt;ix:nonFraction name="OtherCurrentLiabilities" contextRef="CurrentInstant_GeneralFund" unitRef="USD"&gt;565,650&lt;/ix:nonFraction&gt;&lt;/td&gt;</v>
      </c>
      <c r="D29" s="541" t="str">
        <f>"&lt;td align="&amp;CHAR(34)&amp;"right"&amp;CHAR(34)&amp;"&gt;"&amp;Table12InlineXBRL!F28&amp;"&lt;/td&gt;"</f>
        <v>&lt;td align="right"&gt;&lt;ix:nonFraction name="OtherCurrentLiabilities" contextRef="CurrentInstant_SpecialRevenueFund001" unitRef="USD"&gt;0&lt;/ix:nonFraction&gt;&lt;/td&gt;</v>
      </c>
      <c r="E29" s="541" t="str">
        <f>"&lt;td align="&amp;CHAR(34)&amp;"right"&amp;CHAR(34)&amp;"&gt;"&amp;Table12InlineXBRL!G28&amp;"&lt;/td&gt;"</f>
        <v>&lt;td align="right"&gt;&lt;ix:nonFraction name="OtherCurrentLiabilities" contextRef="CurrentInstant_SpecialRevenueFund002" unitRef="USD"&gt;0&lt;/ix:nonFraction&gt;&lt;/td&gt;</v>
      </c>
      <c r="F29" s="541" t="str">
        <f>"&lt;td align="&amp;CHAR(34)&amp;"right"&amp;CHAR(34)&amp;"&gt;"&amp;Table12InlineXBRL!H28&amp;"&lt;/td&gt;"</f>
        <v>&lt;td align="right"&gt;&lt;ix:nonFraction name="OtherCurrentLiabilities" contextRef="CurrentInstant_AggregateNonMajorFunds" unitRef="USD"&gt;97,282&lt;/ix:nonFraction&gt;&lt;/td&gt;</v>
      </c>
      <c r="G29" s="541" t="str">
        <f>"&lt;td align="&amp;CHAR(34)&amp;"right"&amp;CHAR(34)&amp;"&gt;"&amp;Table12InlineXBRL!I28&amp;"&lt;/td&gt;"</f>
        <v>&lt;td align="right"&gt;&lt;ix:nonFraction name="OtherCurrentLiabilities" contextRef="CurrentInstant_TotalGovernmentFunds" unitRef="USD"&gt;662,932&lt;/ix:nonFraction&gt;&lt;/td&gt;</v>
      </c>
      <c r="H29" s="541" t="s">
        <v>2586</v>
      </c>
    </row>
    <row r="30" spans="1:8" ht="15" x14ac:dyDescent="0.2">
      <c r="A30" s="541" t="s">
        <v>2585</v>
      </c>
      <c r="B30" s="541" t="str">
        <f>"&lt;td&gt;"&amp;Table12InlineXBRL!D29&amp;"&lt;/td&gt;"</f>
        <v>&lt;td&gt;Unearned revenue&lt;/td&gt;</v>
      </c>
      <c r="C30" s="541" t="str">
        <f>"&lt;td align="&amp;CHAR(34)&amp;"right"&amp;CHAR(34)&amp;"&gt;"&amp;Table12InlineXBRL!E29&amp;"&lt;/td&gt;"</f>
        <v>&lt;td align="right"&gt;&lt;ix:nonFraction name="UnearnedRevenue" contextRef="CurrentInstant_GeneralFund" unitRef="USD"&gt;99,441&lt;/ix:nonFraction&gt;&lt;/td&gt;</v>
      </c>
      <c r="D30" s="541" t="str">
        <f>"&lt;td align="&amp;CHAR(34)&amp;"right"&amp;CHAR(34)&amp;"&gt;"&amp;Table12InlineXBRL!F29&amp;"&lt;/td&gt;"</f>
        <v>&lt;td align="right"&gt;&lt;ix:nonFraction name="UnearnedRevenue" contextRef="CurrentInstant_SpecialRevenueFund001" unitRef="USD"&gt;0&lt;/ix:nonFraction&gt;&lt;/td&gt;</v>
      </c>
      <c r="E30" s="541" t="str">
        <f>"&lt;td align="&amp;CHAR(34)&amp;"right"&amp;CHAR(34)&amp;"&gt;"&amp;Table12InlineXBRL!G29&amp;"&lt;/td&gt;"</f>
        <v>&lt;td align="right"&gt;&lt;ix:nonFraction name="UnearnedRevenue" contextRef="CurrentInstant_SpecialRevenueFund002" unitRef="USD"&gt;0&lt;/ix:nonFraction&gt;&lt;/td&gt;</v>
      </c>
      <c r="F30" s="541" t="str">
        <f>"&lt;td align="&amp;CHAR(34)&amp;"right"&amp;CHAR(34)&amp;"&gt;"&amp;Table12InlineXBRL!H29&amp;"&lt;/td&gt;"</f>
        <v>&lt;td align="right"&gt;&lt;ix:nonFraction name="UnearnedRevenue" contextRef="CurrentInstant_AggregateNonMajorFunds" unitRef="USD"&gt;0&lt;/ix:nonFraction&gt;&lt;/td&gt;</v>
      </c>
      <c r="G30" s="541" t="str">
        <f>"&lt;td align="&amp;CHAR(34)&amp;"right"&amp;CHAR(34)&amp;"&gt;"&amp;Table12InlineXBRL!I29&amp;"&lt;/td&gt;"</f>
        <v>&lt;td align="right"&gt;&lt;ix:nonFraction name="UnearnedRevenue" contextRef="CurrentInstant_TotalGovernmentFunds" unitRef="USD"&gt;99,441&lt;/ix:nonFraction&gt;&lt;/td&gt;</v>
      </c>
      <c r="H30" s="541" t="s">
        <v>2586</v>
      </c>
    </row>
    <row r="31" spans="1:8" ht="15" x14ac:dyDescent="0.2">
      <c r="A31" s="541" t="s">
        <v>2585</v>
      </c>
      <c r="B31" s="541" t="str">
        <f>"&lt;td&gt;"&amp;Table12InlineXBRL!D30&amp;"&lt;/td&gt;"</f>
        <v>&lt;td&gt;Due to other funds&lt;/td&gt;</v>
      </c>
      <c r="C31" s="541" t="str">
        <f>"&lt;td align="&amp;CHAR(34)&amp;"right"&amp;CHAR(34)&amp;"&gt;"&amp;Table12InlineXBRL!E30&amp;"&lt;/td&gt;"</f>
        <v>&lt;td align="right"&gt;&lt;ix:nonFraction name="" contextRef="CurrentInstant_GeneralFund" unitRef="USD"&gt;106,763&lt;/ix:nonFraction&gt;&lt;/td&gt;</v>
      </c>
      <c r="D31" s="541" t="str">
        <f>"&lt;td align="&amp;CHAR(34)&amp;"right"&amp;CHAR(34)&amp;"&gt;"&amp;Table12InlineXBRL!F30&amp;"&lt;/td&gt;"</f>
        <v>&lt;td align="right"&gt;&lt;ix:nonFraction name="" contextRef="CurrentInstant_SpecialRevenueFund001" unitRef="USD"&gt;64,080&lt;/ix:nonFraction&gt;&lt;/td&gt;</v>
      </c>
      <c r="E31" s="541" t="str">
        <f>"&lt;td align="&amp;CHAR(34)&amp;"right"&amp;CHAR(34)&amp;"&gt;"&amp;Table12InlineXBRL!G30&amp;"&lt;/td&gt;"</f>
        <v>&lt;td align="right"&gt;&lt;ix:nonFraction name="" contextRef="CurrentInstant_SpecialRevenueFund002" unitRef="USD"&gt;0&lt;/ix:nonFraction&gt;&lt;/td&gt;</v>
      </c>
      <c r="F31" s="541" t="str">
        <f>"&lt;td align="&amp;CHAR(34)&amp;"right"&amp;CHAR(34)&amp;"&gt;"&amp;Table12InlineXBRL!H30&amp;"&lt;/td&gt;"</f>
        <v>&lt;td align="right"&gt;&lt;ix:nonFraction name="" contextRef="CurrentInstant_AggregateNonMajorFunds" unitRef="USD"&gt;1,511,571&lt;/ix:nonFraction&gt;&lt;/td&gt;</v>
      </c>
      <c r="G31" s="541" t="str">
        <f>"&lt;td align="&amp;CHAR(34)&amp;"right"&amp;CHAR(34)&amp;"&gt;"&amp;Table12InlineXBRL!I30&amp;"&lt;/td&gt;"</f>
        <v>&lt;td align="right"&gt;&lt;ix:nonFraction name="" contextRef="CurrentInstant_TotalGovernmentFunds" unitRef="USD"&gt;1,682,414&lt;/ix:nonFraction&gt;&lt;/td&gt;</v>
      </c>
      <c r="H31" s="541" t="s">
        <v>2586</v>
      </c>
    </row>
    <row r="32" spans="1:8" ht="15" x14ac:dyDescent="0.2">
      <c r="A32" s="541" t="s">
        <v>2585</v>
      </c>
      <c r="B32" s="541" t="str">
        <f>"&lt;td&gt;"&amp;Table12InlineXBRL!D31&amp;"&lt;/td&gt;"</f>
        <v>&lt;td&gt;Total liabilities&lt;/td&gt;</v>
      </c>
      <c r="C32" s="541" t="str">
        <f>"&lt;td align="&amp;CHAR(34)&amp;"right"&amp;CHAR(34)&amp;"&gt;"&amp;Table12InlineXBRL!E31&amp;"&lt;/td&gt;"</f>
        <v>&lt;td align="right"&gt;&lt;u&gt;&lt;ix:nonFraction name="Liabilities" contextRef="CurrentInstant_GeneralFund" unitRef="USD"&gt;9,059,562&lt;/ix:nonFraction&gt;&lt;/u&gt;&lt;/td&gt;</v>
      </c>
      <c r="D32" s="541" t="str">
        <f>"&lt;td align="&amp;CHAR(34)&amp;"right"&amp;CHAR(34)&amp;"&gt;"&amp;Table12InlineXBRL!F31&amp;"&lt;/td&gt;"</f>
        <v>&lt;td align="right"&gt;&lt;u&gt;&lt;ix:nonFraction name="Liabilities" contextRef="CurrentInstant_SpecialRevenueFund001" unitRef="USD"&gt;2,517,254&lt;/ix:nonFraction&gt;&lt;/u&gt;&lt;/td&gt;</v>
      </c>
      <c r="E32" s="541" t="str">
        <f>"&lt;td align="&amp;CHAR(34)&amp;"right"&amp;CHAR(34)&amp;"&gt;"&amp;Table12InlineXBRL!G31&amp;"&lt;/td&gt;"</f>
        <v>&lt;td align="right"&gt;&lt;u&gt;&lt;ix:nonFraction name="Liabilities" contextRef="CurrentInstant_SpecialRevenueFund002" unitRef="USD"&gt;18,962,910&lt;/ix:nonFraction&gt;&lt;/u&gt;&lt;/td&gt;</v>
      </c>
      <c r="F32" s="541" t="str">
        <f>"&lt;td align="&amp;CHAR(34)&amp;"right"&amp;CHAR(34)&amp;"&gt;"&amp;Table12InlineXBRL!H31&amp;"&lt;/td&gt;"</f>
        <v>&lt;td align="right"&gt;&lt;u&gt;&lt;ix:nonFraction name="Liabilities" contextRef="CurrentInstant_AggregateNonMajorFunds" unitRef="USD"&gt;16,797,797&lt;/ix:nonFraction&gt;&lt;/u&gt;&lt;/td&gt;</v>
      </c>
      <c r="G32" s="541" t="str">
        <f>"&lt;td align="&amp;CHAR(34)&amp;"right"&amp;CHAR(34)&amp;"&gt;"&amp;Table12InlineXBRL!I31&amp;"&lt;/td&gt;"</f>
        <v>&lt;td align="right"&gt;&lt;u&gt;&lt;ix:nonFraction name="Liabilities" contextRef="CurrentInstant_TotalGovernmentFunds" unitRef="USD"&gt;47,337,523&lt;/ix:nonFraction&gt;&lt;/u&gt;&lt;/td&gt;</v>
      </c>
      <c r="H32" s="541" t="s">
        <v>2586</v>
      </c>
    </row>
    <row r="33" spans="1:8" ht="15" x14ac:dyDescent="0.2">
      <c r="A33" s="541" t="s">
        <v>2725</v>
      </c>
      <c r="B33" s="541" t="str">
        <f>"&lt;td&gt;"&amp;Table12InlineXBRL!D32&amp;"&lt;/td&gt;"</f>
        <v>&lt;td&gt;&lt;b&gt;Deferred inflows of resources&lt;/b&gt;&lt;/td&gt;</v>
      </c>
      <c r="C33" s="541" t="str">
        <f>"&lt;td align="&amp;CHAR(34)&amp;"right"&amp;CHAR(34)&amp;"&gt;"&amp;Table12InlineXBRL!E32&amp;"&lt;/td&gt;"</f>
        <v>&lt;td align="right"&gt;&lt;/td&gt;</v>
      </c>
      <c r="D33" s="541" t="str">
        <f>"&lt;td align="&amp;CHAR(34)&amp;"right"&amp;CHAR(34)&amp;"&gt;"&amp;Table12InlineXBRL!F32&amp;"&lt;/td&gt;"</f>
        <v>&lt;td align="right"&gt;&lt;/td&gt;</v>
      </c>
      <c r="E33" s="541" t="str">
        <f>"&lt;td align="&amp;CHAR(34)&amp;"right"&amp;CHAR(34)&amp;"&gt;"&amp;Table12InlineXBRL!G32&amp;"&lt;/td&gt;"</f>
        <v>&lt;td align="right"&gt;&lt;/td&gt;</v>
      </c>
      <c r="F33" s="541" t="str">
        <f>"&lt;td align="&amp;CHAR(34)&amp;"right"&amp;CHAR(34)&amp;"&gt;"&amp;Table12InlineXBRL!H32&amp;"&lt;/td&gt;"</f>
        <v>&lt;td align="right"&gt;&lt;/td&gt;</v>
      </c>
      <c r="G33" s="541" t="str">
        <f>"&lt;td align="&amp;CHAR(34)&amp;"right"&amp;CHAR(34)&amp;"&gt;"&amp;Table12InlineXBRL!I32&amp;"&lt;/td&gt;"</f>
        <v>&lt;td align="right"&gt;&lt;/td&gt;</v>
      </c>
      <c r="H33" s="541" t="s">
        <v>2586</v>
      </c>
    </row>
    <row r="34" spans="1:8" ht="15" x14ac:dyDescent="0.2">
      <c r="A34" s="541" t="s">
        <v>2585</v>
      </c>
      <c r="B34" s="541" t="str">
        <f>"&lt;td&gt;"&amp;Table12InlineXBRL!D33&amp;"&lt;/td&gt;"</f>
        <v>&lt;td&gt;Unavailable revenue&lt;/td&gt;</v>
      </c>
      <c r="C34" s="541" t="str">
        <f>"&lt;td align="&amp;CHAR(34)&amp;"right"&amp;CHAR(34)&amp;"&gt;"&amp;Table12InlineXBRL!E33&amp;"&lt;/td&gt;"</f>
        <v>&lt;td align="right"&gt;$&lt;ix:nonFraction name="DeferredInflowsOfResources" contextRef="CurrentInstant_GeneralFund_Unavailable_Revenue" unitRef="USD"&gt;6,032,169&lt;/ix:nonFraction&gt;&lt;/td&gt;</v>
      </c>
      <c r="D34" s="541" t="str">
        <f>"&lt;td align="&amp;CHAR(34)&amp;"right"&amp;CHAR(34)&amp;"&gt;"&amp;Table12InlineXBRL!F33&amp;"&lt;/td&gt;"</f>
        <v>&lt;td align="right"&gt;$&lt;ix:nonFraction name="DeferredInflowsOfResources" contextRef="CurrentInstant_SpecialRevenueFund001_Unavailable_Revenue" unitRef="USD"&gt;39,596&lt;/ix:nonFraction&gt;&lt;/td&gt;</v>
      </c>
      <c r="E34" s="541" t="str">
        <f>"&lt;td align="&amp;CHAR(34)&amp;"right"&amp;CHAR(34)&amp;"&gt;"&amp;Table12InlineXBRL!G33&amp;"&lt;/td&gt;"</f>
        <v>&lt;td align="right"&gt;$&lt;ix:nonFraction name="DeferredInflowsOfResources" contextRef="CurrentInstant_SpecialRevenueFund002_Unavailable_Revenue" unitRef="USD"&gt;257,460&lt;/ix:nonFraction&gt;&lt;/td&gt;</v>
      </c>
      <c r="F34" s="541" t="str">
        <f>"&lt;td align="&amp;CHAR(34)&amp;"right"&amp;CHAR(34)&amp;"&gt;"&amp;Table12InlineXBRL!H33&amp;"&lt;/td&gt;"</f>
        <v>&lt;td align="right"&gt;$&lt;ix:nonFraction name="DeferredInflowsOfResources" contextRef="CurrentInstant_AggregateNonMajorFunds_Unavailable_Revenue" unitRef="USD"&gt;5,366,455&lt;/ix:nonFraction&gt;&lt;/td&gt;</v>
      </c>
      <c r="G34" s="541" t="str">
        <f>"&lt;td align="&amp;CHAR(34)&amp;"right"&amp;CHAR(34)&amp;"&gt;"&amp;Table12InlineXBRL!I33&amp;"&lt;/td&gt;"</f>
        <v>&lt;td align="right"&gt;$&lt;ix:nonFraction name="DeferredInflowsOfResources" contextRef="CurrentInstant_TotalGovernmentFunds_Unavailable_Revenue" unitRef="USD"&gt;11,695,680&lt;/ix:nonFraction&gt;&lt;/td&gt;</v>
      </c>
      <c r="H34" s="541" t="s">
        <v>2586</v>
      </c>
    </row>
    <row r="35" spans="1:8" ht="15" x14ac:dyDescent="0.2">
      <c r="A35" s="541" t="s">
        <v>2585</v>
      </c>
      <c r="B35" s="541" t="str">
        <f>"&lt;td&gt;"&amp;Table12InlineXBRL!D34&amp;"&lt;/td&gt;"</f>
        <v>&lt;td&gt;Property taxes levied for future periods&lt;/td&gt;</v>
      </c>
      <c r="C35" s="541" t="str">
        <f>"&lt;td align="&amp;CHAR(34)&amp;"right"&amp;CHAR(34)&amp;"&gt;"&amp;Table12InlineXBRL!E34&amp;"&lt;/td&gt;"</f>
        <v>&lt;td align="right"&gt;&lt;ix:nonFraction name="DeferredInflowsOfResources" contextRef="CurrentInstant_GeneralFund_Property_Taxes_Levied_For_Future_Periods" unitRef="USD"&gt;107,074,890&lt;/ix:nonFraction&gt;&lt;/td&gt;</v>
      </c>
      <c r="D35" s="541" t="str">
        <f>"&lt;td align="&amp;CHAR(34)&amp;"right"&amp;CHAR(34)&amp;"&gt;"&amp;Table12InlineXBRL!F34&amp;"&lt;/td&gt;"</f>
        <v>&lt;td align="right"&gt;&lt;ix:nonFraction name="DeferredInflowsOfResources" contextRef="CurrentInstant_SpecialRevenueFund001_Property_Taxes_Levied_For_Future_Periods" unitRef="USD"&gt;0&lt;/ix:nonFraction&gt;&lt;/td&gt;</v>
      </c>
      <c r="E35" s="541" t="str">
        <f>"&lt;td align="&amp;CHAR(34)&amp;"right"&amp;CHAR(34)&amp;"&gt;"&amp;Table12InlineXBRL!G34&amp;"&lt;/td&gt;"</f>
        <v>&lt;td align="right"&gt;&lt;ix:nonFraction name="DeferredInflowsOfResources" contextRef="CurrentInstant_SpecialRevenueFund002_Property_Taxes_Levied_For_Future_Periods" unitRef="USD"&gt;0&lt;/ix:nonFraction&gt;&lt;/td&gt;</v>
      </c>
      <c r="F35" s="541" t="str">
        <f>"&lt;td align="&amp;CHAR(34)&amp;"right"&amp;CHAR(34)&amp;"&gt;"&amp;Table12InlineXBRL!H34&amp;"&lt;/td&gt;"</f>
        <v>&lt;td align="right"&gt;&lt;ix:nonFraction name="DeferredInflowsOfResources" contextRef="CurrentInstant_AggregateNonMajorFunds_Property_Taxes_Levied_For_Future_Periods" unitRef="USD"&gt;18,463,371&lt;/ix:nonFraction&gt;&lt;/td&gt;</v>
      </c>
      <c r="G35" s="541" t="str">
        <f>"&lt;td align="&amp;CHAR(34)&amp;"right"&amp;CHAR(34)&amp;"&gt;"&amp;Table12InlineXBRL!I34&amp;"&lt;/td&gt;"</f>
        <v>&lt;td align="right"&gt;&lt;ix:nonFraction name="DeferredInflowsOfResources" contextRef="CurrentInstant_TotalGovernmentFunds_Property_Taxes_Levied_For_Future_Periods" unitRef="USD"&gt;125,538,261&lt;/ix:nonFraction&gt;&lt;/td&gt;</v>
      </c>
      <c r="H35" s="541" t="s">
        <v>2586</v>
      </c>
    </row>
    <row r="36" spans="1:8" ht="15" x14ac:dyDescent="0.2">
      <c r="A36" s="541" t="s">
        <v>2585</v>
      </c>
      <c r="B36" s="541" t="str">
        <f>"&lt;td&gt;"&amp;Table12InlineXBRL!D35&amp;"&lt;/td&gt;"</f>
        <v>&lt;td&gt;Total deferred inflows of resources&lt;/td&gt;</v>
      </c>
      <c r="C36" s="541" t="str">
        <f>"&lt;td align="&amp;CHAR(34)&amp;"right"&amp;CHAR(34)&amp;"&gt;"&amp;Table12InlineXBRL!E35&amp;"&lt;/td&gt;"</f>
        <v>&lt;td align="right"&gt;&lt;ix:nonFraction name="DeferredInflowsOfResources" contextRef="CurrentInstant_GeneralFund" unitRef="USD"&gt;113,107,059&lt;/ix:nonFraction&gt;&lt;/td&gt;</v>
      </c>
      <c r="D36" s="541" t="str">
        <f>"&lt;td align="&amp;CHAR(34)&amp;"right"&amp;CHAR(34)&amp;"&gt;"&amp;Table12InlineXBRL!F35&amp;"&lt;/td&gt;"</f>
        <v>&lt;td align="right"&gt;&lt;ix:nonFraction name="DeferredInflowsOfResources" contextRef="CurrentInstant_SpecialRevenueFund001" unitRef="USD"&gt;39,596&lt;/ix:nonFraction&gt;&lt;/td&gt;</v>
      </c>
      <c r="E36" s="541" t="str">
        <f>"&lt;td align="&amp;CHAR(34)&amp;"right"&amp;CHAR(34)&amp;"&gt;"&amp;Table12InlineXBRL!G35&amp;"&lt;/td&gt;"</f>
        <v>&lt;td align="right"&gt;&lt;ix:nonFraction name="DeferredInflowsOfResources" contextRef="CurrentInstant_SpecialRevenueFund002" unitRef="USD"&gt;257,460&lt;/ix:nonFraction&gt;&lt;/td&gt;</v>
      </c>
      <c r="F36" s="541" t="str">
        <f>"&lt;td align="&amp;CHAR(34)&amp;"right"&amp;CHAR(34)&amp;"&gt;"&amp;Table12InlineXBRL!H35&amp;"&lt;/td&gt;"</f>
        <v>&lt;td align="right"&gt;&lt;ix:nonFraction name="DeferredInflowsOfResources" contextRef="CurrentInstant_AggregateNonMajorFunds" unitRef="USD"&gt;23,829,826&lt;/ix:nonFraction&gt;&lt;/td&gt;</v>
      </c>
      <c r="G36" s="541" t="str">
        <f>"&lt;td align="&amp;CHAR(34)&amp;"right"&amp;CHAR(34)&amp;"&gt;"&amp;Table12InlineXBRL!I35&amp;"&lt;/td&gt;"</f>
        <v>&lt;td align="right"&gt;&lt;ix:nonFraction name="DeferredInflowsOfResources" contextRef="CurrentInstant_TotalGovernmentFunds" unitRef="USD"&gt;137,233,941&lt;/ix:nonFraction&gt;&lt;/td&gt;</v>
      </c>
      <c r="H36" s="541" t="s">
        <v>2586</v>
      </c>
    </row>
    <row r="37" spans="1:8" ht="15" x14ac:dyDescent="0.2">
      <c r="A37" s="541" t="s">
        <v>2585</v>
      </c>
      <c r="B37" s="541" t="str">
        <f>"&lt;td&gt;"&amp;Table12InlineXBRL!D36&amp;"&lt;/td&gt;"</f>
        <v>&lt;td&gt;&lt;b&gt;Fund balances&lt;/b&gt;&lt;/td&gt;</v>
      </c>
      <c r="C37" s="541" t="str">
        <f>"&lt;td align="&amp;CHAR(34)&amp;"right"&amp;CHAR(34)&amp;"&gt;"&amp;Table12InlineXBRL!E36&amp;"&lt;/td&gt;"</f>
        <v>&lt;td align="right"&gt;&lt;/td&gt;</v>
      </c>
      <c r="D37" s="541" t="str">
        <f>"&lt;td align="&amp;CHAR(34)&amp;"right"&amp;CHAR(34)&amp;"&gt;"&amp;Table12InlineXBRL!F36&amp;"&lt;/td&gt;"</f>
        <v>&lt;td align="right"&gt;&lt;/td&gt;</v>
      </c>
      <c r="E37" s="541" t="str">
        <f>"&lt;td align="&amp;CHAR(34)&amp;"right"&amp;CHAR(34)&amp;"&gt;"&amp;Table12InlineXBRL!G36&amp;"&lt;/td&gt;"</f>
        <v>&lt;td align="right"&gt;&lt;/td&gt;</v>
      </c>
      <c r="F37" s="541" t="str">
        <f>"&lt;td align="&amp;CHAR(34)&amp;"right"&amp;CHAR(34)&amp;"&gt;"&amp;Table12InlineXBRL!H36&amp;"&lt;/td&gt;"</f>
        <v>&lt;td align="right"&gt;&lt;/td&gt;</v>
      </c>
      <c r="G37" s="541" t="str">
        <f>"&lt;td align="&amp;CHAR(34)&amp;"right"&amp;CHAR(34)&amp;"&gt;"&amp;Table12InlineXBRL!I36&amp;"&lt;/td&gt;"</f>
        <v>&lt;td align="right"&gt;&lt;/td&gt;</v>
      </c>
      <c r="H37" s="541" t="s">
        <v>2586</v>
      </c>
    </row>
    <row r="38" spans="1:8" ht="15" x14ac:dyDescent="0.2">
      <c r="A38" s="541" t="s">
        <v>2585</v>
      </c>
      <c r="B38" s="541" t="str">
        <f>"&lt;td&gt;"&amp;Table12InlineXBRL!D37&amp;"&lt;/td&gt;"</f>
        <v>&lt;td&gt;Nonspendable&lt;/td&gt;</v>
      </c>
      <c r="C38" s="541" t="str">
        <f>"&lt;td align="&amp;CHAR(34)&amp;"right"&amp;CHAR(34)&amp;"&gt;"&amp;Table12InlineXBRL!E37&amp;"&lt;/td&gt;"</f>
        <v>&lt;td align="right"&gt;&lt;ix:nonFraction name="FundBalances" contextRef="CurrentInstant_GeneralFund_Nonspendable" unitRef="USD"&gt;7,921&lt;/ix:nonFraction&gt;&lt;/td&gt;</v>
      </c>
      <c r="D38" s="541" t="str">
        <f>"&lt;td align="&amp;CHAR(34)&amp;"right"&amp;CHAR(34)&amp;"&gt;"&amp;Table12InlineXBRL!F37&amp;"&lt;/td&gt;"</f>
        <v>&lt;td align="right"&gt;&lt;ix:nonFraction name="FundBalances" contextRef="CurrentInstant_SpecialRevenueFund001_Nonspendable" unitRef="USD"&gt;855,568&lt;/ix:nonFraction&gt;&lt;/td&gt;</v>
      </c>
      <c r="E38" s="541" t="str">
        <f>"&lt;td align="&amp;CHAR(34)&amp;"right"&amp;CHAR(34)&amp;"&gt;"&amp;Table12InlineXBRL!G37&amp;"&lt;/td&gt;"</f>
        <v>&lt;td align="right"&gt;&lt;ix:nonFraction name="FundBalances" contextRef="CurrentInstant_SpecialRevenueFund002_Nonspendable" unitRef="USD"&gt;0&lt;/ix:nonFraction&gt;&lt;/td&gt;</v>
      </c>
      <c r="F38" s="541" t="str">
        <f>"&lt;td align="&amp;CHAR(34)&amp;"right"&amp;CHAR(34)&amp;"&gt;"&amp;Table12InlineXBRL!H37&amp;"&lt;/td&gt;"</f>
        <v>&lt;td align="right"&gt;&lt;ix:nonFraction name="FundBalances" contextRef="CurrentInstant_AggregateNonMajorFunds_Nonspendable" unitRef="USD"&gt;853,910&lt;/ix:nonFraction&gt;&lt;/td&gt;</v>
      </c>
      <c r="G38" s="541" t="str">
        <f>"&lt;td align="&amp;CHAR(34)&amp;"right"&amp;CHAR(34)&amp;"&gt;"&amp;Table12InlineXBRL!I37&amp;"&lt;/td&gt;"</f>
        <v>&lt;td align="right"&gt;&lt;ix:nonFraction name="FundBalances" contextRef="CurrentInstant_TotalGovernmentFunds_Nonspendable" unitRef="USD"&gt;1,717,399&lt;/ix:nonFraction&gt;&lt;/td&gt;</v>
      </c>
      <c r="H38" s="541" t="s">
        <v>2586</v>
      </c>
    </row>
    <row r="39" spans="1:8" ht="15" x14ac:dyDescent="0.2">
      <c r="A39" s="541" t="s">
        <v>2585</v>
      </c>
      <c r="B39" s="541" t="str">
        <f>"&lt;td&gt;"&amp;Table12InlineXBRL!D38&amp;"&lt;/td&gt;"</f>
        <v>&lt;td&gt;Restricted&lt;/td&gt;</v>
      </c>
      <c r="C39" s="541" t="str">
        <f>"&lt;td align="&amp;CHAR(34)&amp;"right"&amp;CHAR(34)&amp;"&gt;"&amp;Table12InlineXBRL!E38&amp;"&lt;/td&gt;"</f>
        <v>&lt;td align="right"&gt;&lt;ix:nonFraction name="FundBalances" contextRef="CurrentInstant_GeneralFund_Restricted" unitRef="USD"&gt;22,628,195&lt;/ix:nonFraction&gt;&lt;/td&gt;</v>
      </c>
      <c r="D39" s="541" t="str">
        <f>"&lt;td align="&amp;CHAR(34)&amp;"right"&amp;CHAR(34)&amp;"&gt;"&amp;Table12InlineXBRL!F38&amp;"&lt;/td&gt;"</f>
        <v>&lt;td align="right"&gt;&lt;ix:nonFraction name="FundBalances" contextRef="CurrentInstant_SpecialRevenueFund001_Restricted" unitRef="USD"&gt;38,303,723&lt;/ix:nonFraction&gt;&lt;/td&gt;</v>
      </c>
      <c r="E39" s="541" t="str">
        <f>"&lt;td align="&amp;CHAR(34)&amp;"right"&amp;CHAR(34)&amp;"&gt;"&amp;Table12InlineXBRL!G38&amp;"&lt;/td&gt;"</f>
        <v>&lt;td align="right"&gt;&lt;ix:nonFraction name="FundBalances" contextRef="CurrentInstant_SpecialRevenueFund002_Restricted" unitRef="USD"&gt;97,313,749&lt;/ix:nonFraction&gt;&lt;/td&gt;</v>
      </c>
      <c r="F39" s="541" t="str">
        <f>"&lt;td align="&amp;CHAR(34)&amp;"right"&amp;CHAR(34)&amp;"&gt;"&amp;Table12InlineXBRL!H38&amp;"&lt;/td&gt;"</f>
        <v>&lt;td align="right"&gt;&lt;ix:nonFraction name="FundBalances" contextRef="CurrentInstant_AggregateNonMajorFunds_Restricted" unitRef="USD"&gt;48,740,338&lt;/ix:nonFraction&gt;&lt;/td&gt;</v>
      </c>
      <c r="G39" s="541" t="str">
        <f>"&lt;td align="&amp;CHAR(34)&amp;"right"&amp;CHAR(34)&amp;"&gt;"&amp;Table12InlineXBRL!I38&amp;"&lt;/td&gt;"</f>
        <v>&lt;td align="right"&gt;&lt;ix:nonFraction name="FundBalances" contextRef="CurrentInstant_TotalGovernmentFunds_Restricted" unitRef="USD"&gt;206,986,005&lt;/ix:nonFraction&gt;&lt;/td&gt;</v>
      </c>
      <c r="H39" s="541" t="s">
        <v>2586</v>
      </c>
    </row>
    <row r="40" spans="1:8" ht="15" x14ac:dyDescent="0.2">
      <c r="A40" s="541" t="s">
        <v>2585</v>
      </c>
      <c r="B40" s="541" t="str">
        <f>"&lt;td&gt;"&amp;Table12InlineXBRL!D39&amp;"&lt;/td&gt;"</f>
        <v>&lt;td&gt;Committed&lt;/td&gt;</v>
      </c>
      <c r="C40" s="541" t="str">
        <f>"&lt;td align="&amp;CHAR(34)&amp;"right"&amp;CHAR(34)&amp;"&gt;"&amp;Table12InlineXBRL!E39&amp;"&lt;/td&gt;"</f>
        <v>&lt;td align="right"&gt;&lt;ix:nonFraction name="FundBalances" contextRef="CurrentInstant_GeneralFund_Committed" unitRef="USD"&gt;8,528,917&lt;/ix:nonFraction&gt;&lt;/td&gt;</v>
      </c>
      <c r="D40" s="541" t="str">
        <f>"&lt;td align="&amp;CHAR(34)&amp;"right"&amp;CHAR(34)&amp;"&gt;"&amp;Table12InlineXBRL!F39&amp;"&lt;/td&gt;"</f>
        <v>&lt;td align="right"&gt;&lt;ix:nonFraction name="FundBalances" contextRef="CurrentInstant_SpecialRevenueFund001_Committed" unitRef="USD"&gt;18,679,696&lt;/ix:nonFraction&gt;&lt;/td&gt;</v>
      </c>
      <c r="E40" s="541" t="str">
        <f>"&lt;td align="&amp;CHAR(34)&amp;"right"&amp;CHAR(34)&amp;"&gt;"&amp;Table12InlineXBRL!G39&amp;"&lt;/td&gt;"</f>
        <v>&lt;td align="right"&gt;&lt;ix:nonFraction name="FundBalances" contextRef="CurrentInstant_SpecialRevenueFund002_Committed" unitRef="USD"&gt;1,195&lt;/ix:nonFraction&gt;&lt;/td&gt;</v>
      </c>
      <c r="F40" s="541" t="str">
        <f>"&lt;td align="&amp;CHAR(34)&amp;"right"&amp;CHAR(34)&amp;"&gt;"&amp;Table12InlineXBRL!H39&amp;"&lt;/td&gt;"</f>
        <v>&lt;td align="right"&gt;&lt;ix:nonFraction name="FundBalances" contextRef="CurrentInstant_AggregateNonMajorFunds_Committed" unitRef="USD"&gt;49,908,604&lt;/ix:nonFraction&gt;&lt;/td&gt;</v>
      </c>
      <c r="G40" s="541" t="str">
        <f>"&lt;td align="&amp;CHAR(34)&amp;"right"&amp;CHAR(34)&amp;"&gt;"&amp;Table12InlineXBRL!I39&amp;"&lt;/td&gt;"</f>
        <v>&lt;td align="right"&gt;&lt;ix:nonFraction name="FundBalances" contextRef="CurrentInstant_TotalGovernmentFunds_Committed" unitRef="USD"&gt;77,118,412&lt;/ix:nonFraction&gt;&lt;/td&gt;</v>
      </c>
      <c r="H40" s="541" t="s">
        <v>2586</v>
      </c>
    </row>
    <row r="41" spans="1:8" ht="15" x14ac:dyDescent="0.2">
      <c r="A41" s="541" t="s">
        <v>2585</v>
      </c>
      <c r="B41" s="541" t="str">
        <f>"&lt;td&gt;"&amp;Table12InlineXBRL!D40&amp;"&lt;/td&gt;"</f>
        <v>&lt;td&gt;Assigned&lt;/td&gt;</v>
      </c>
      <c r="C41" s="541" t="str">
        <f>"&lt;td align="&amp;CHAR(34)&amp;"right"&amp;CHAR(34)&amp;"&gt;"&amp;Table12InlineXBRL!E40&amp;"&lt;/td&gt;"</f>
        <v>&lt;td align="right"&gt;&lt;ix:nonFraction name="FundBalances" contextRef="CurrentInstant_GeneralFund_Assigned" unitRef="USD"&gt;0&lt;/ix:nonFraction&gt;&lt;/td&gt;</v>
      </c>
      <c r="D41" s="541" t="str">
        <f>"&lt;td align="&amp;CHAR(34)&amp;"right"&amp;CHAR(34)&amp;"&gt;"&amp;Table12InlineXBRL!F40&amp;"&lt;/td&gt;"</f>
        <v>&lt;td align="right"&gt;&lt;ix:nonFraction name="FundBalances" contextRef="CurrentInstant_SpecialRevenueFund001_Assigned" unitRef="USD"&gt;15,904,478&lt;/ix:nonFraction&gt;&lt;/td&gt;</v>
      </c>
      <c r="E41" s="541" t="str">
        <f>"&lt;td align="&amp;CHAR(34)&amp;"right"&amp;CHAR(34)&amp;"&gt;"&amp;Table12InlineXBRL!G40&amp;"&lt;/td&gt;"</f>
        <v>&lt;td align="right"&gt;&lt;ix:nonFraction name="FundBalances" contextRef="CurrentInstant_SpecialRevenueFund002_Assigned" unitRef="USD"&gt;4,041,390&lt;/ix:nonFraction&gt;&lt;/td&gt;</v>
      </c>
      <c r="F41" s="541" t="str">
        <f>"&lt;td align="&amp;CHAR(34)&amp;"right"&amp;CHAR(34)&amp;"&gt;"&amp;Table12InlineXBRL!H40&amp;"&lt;/td&gt;"</f>
        <v>&lt;td align="right"&gt;&lt;ix:nonFraction name="FundBalances" contextRef="CurrentInstant_AggregateNonMajorFunds_Assigned" unitRef="USD"&gt;15,145,128&lt;/ix:nonFraction&gt;&lt;/td&gt;</v>
      </c>
      <c r="G41" s="541" t="str">
        <f>"&lt;td align="&amp;CHAR(34)&amp;"right"&amp;CHAR(34)&amp;"&gt;"&amp;Table12InlineXBRL!I40&amp;"&lt;/td&gt;"</f>
        <v>&lt;td align="right"&gt;&lt;ix:nonFraction name="FundBalances" contextRef="CurrentInstant_TotalGovernmentFunds_Assigned" unitRef="USD"&gt;35,090,996&lt;/ix:nonFraction&gt;&lt;/td&gt;</v>
      </c>
      <c r="H41" s="541" t="s">
        <v>2586</v>
      </c>
    </row>
    <row r="42" spans="1:8" ht="15" x14ac:dyDescent="0.2">
      <c r="A42" s="541" t="s">
        <v>2585</v>
      </c>
      <c r="B42" s="541" t="str">
        <f>"&lt;td&gt;"&amp;Table12InlineXBRL!D41&amp;"&lt;/td&gt;"</f>
        <v>&lt;td&gt;Unassigned (deficit)&lt;/td&gt;</v>
      </c>
      <c r="C42" s="541" t="str">
        <f>"&lt;td align="&amp;CHAR(34)&amp;"right"&amp;CHAR(34)&amp;"&gt;"&amp;Table12InlineXBRL!E41&amp;"&lt;/td&gt;"</f>
        <v>&lt;td align="right"&gt;&lt;ix:nonFraction name="FundBalances" contextRef="CurrentInstant_GeneralFund_Unassigned" unitRef="USD"&gt;56,357,645&lt;/ix:nonFraction&gt;&lt;/td&gt;</v>
      </c>
      <c r="D42" s="541" t="str">
        <f>"&lt;td align="&amp;CHAR(34)&amp;"right"&amp;CHAR(34)&amp;"&gt;"&amp;Table12InlineXBRL!F41&amp;"&lt;/td&gt;"</f>
        <v>&lt;td align="right"&gt;&lt;ix:nonFraction name="FundBalances" contextRef="CurrentInstant_SpecialRevenueFund001_Unassigned" unitRef="USD"&gt;0&lt;/ix:nonFraction&gt;&lt;/td&gt;</v>
      </c>
      <c r="E42" s="541" t="str">
        <f>"&lt;td align="&amp;CHAR(34)&amp;"right"&amp;CHAR(34)&amp;"&gt;"&amp;Table12InlineXBRL!G41&amp;"&lt;/td&gt;"</f>
        <v>&lt;td align="right"&gt;&lt;ix:nonFraction name="FundBalances" contextRef="CurrentInstant_SpecialRevenueFund002_Unassigned" unitRef="USD"&gt;0&lt;/ix:nonFraction&gt;&lt;/td&gt;</v>
      </c>
      <c r="F42" s="541" t="str">
        <f>"&lt;td align="&amp;CHAR(34)&amp;"right"&amp;CHAR(34)&amp;"&gt;"&amp;Table12InlineXBRL!H41&amp;"&lt;/td&gt;"</f>
        <v>&lt;td align="right"&gt;(&lt;ix:nonFraction name="FundBalances" contextRef="CurrentInstant_AggregateNonMajorFunds_Unassigned" unitRef="USD" sign="-"&gt;326,905&lt;/ix:nonFraction&gt;)&lt;/td&gt;</v>
      </c>
      <c r="G42" s="541" t="str">
        <f>"&lt;td align="&amp;CHAR(34)&amp;"right"&amp;CHAR(34)&amp;"&gt;"&amp;Table12InlineXBRL!I41&amp;"&lt;/td&gt;"</f>
        <v>&lt;td align="right"&gt;&lt;ix:nonFraction name="FundBalances" contextRef="CurrentInstant_TotalGovernmentFunds_Unassigned" unitRef="USD"&gt;56,030,740&lt;/ix:nonFraction&gt;&lt;/td&gt;</v>
      </c>
      <c r="H42" s="541" t="s">
        <v>2586</v>
      </c>
    </row>
    <row r="43" spans="1:8" ht="15" x14ac:dyDescent="0.2">
      <c r="A43" s="541" t="s">
        <v>2585</v>
      </c>
      <c r="B43" s="541" t="str">
        <f>"&lt;td&gt;"&amp;Table12InlineXBRL!D42&amp;"&lt;/td&gt;"</f>
        <v>&lt;td&gt;Total fund balances&lt;/td&gt;</v>
      </c>
      <c r="C43" s="541" t="str">
        <f>"&lt;td align="&amp;CHAR(34)&amp;"right"&amp;CHAR(34)&amp;"&gt;"&amp;Table12InlineXBRL!E42&amp;"&lt;/td&gt;"</f>
        <v>&lt;td align="right"&gt;&lt;u&gt;$&lt;ix:nonFraction name="FundBalances" contextRef="CurrentInstant_GeneralFund" unitRef="USD"&gt;87,522,678&lt;/ix:nonFraction&gt;&lt;/u&gt;&lt;/td&gt;</v>
      </c>
      <c r="D43" s="541" t="str">
        <f>"&lt;td align="&amp;CHAR(34)&amp;"right"&amp;CHAR(34)&amp;"&gt;"&amp;Table12InlineXBRL!F42&amp;"&lt;/td&gt;"</f>
        <v>&lt;td align="right"&gt;&lt;u&gt;$&lt;ix:nonFraction name="FundBalances" contextRef="CurrentInstant_SpecialRevenueFund001" unitRef="USD"&gt;73,743,465&lt;/ix:nonFraction&gt;&lt;/u&gt;&lt;/td&gt;</v>
      </c>
      <c r="E43" s="541" t="str">
        <f>"&lt;td align="&amp;CHAR(34)&amp;"right"&amp;CHAR(34)&amp;"&gt;"&amp;Table12InlineXBRL!G42&amp;"&lt;/td&gt;"</f>
        <v>&lt;td align="right"&gt;&lt;u&gt;$&lt;ix:nonFraction name="FundBalances" contextRef="CurrentInstant_SpecialRevenueFund002" unitRef="USD"&gt;101,356,334&lt;/ix:nonFraction&gt;&lt;/u&gt;&lt;/td&gt;</v>
      </c>
      <c r="F43" s="541" t="str">
        <f>"&lt;td align="&amp;CHAR(34)&amp;"right"&amp;CHAR(34)&amp;"&gt;"&amp;Table12InlineXBRL!H42&amp;"&lt;/td&gt;"</f>
        <v>&lt;td align="right"&gt;&lt;u&gt;$&lt;ix:nonFraction name="FundBalances" contextRef="CurrentInstant_AggregateNonMajorFunds" unitRef="USD"&gt;114,321,075&lt;/ix:nonFraction&gt;&lt;/u&gt;&lt;/td&gt;</v>
      </c>
      <c r="G43" s="541" t="str">
        <f>"&lt;td align="&amp;CHAR(34)&amp;"right"&amp;CHAR(34)&amp;"&gt;"&amp;Table12InlineXBRL!I42&amp;"&lt;/td&gt;"</f>
        <v>&lt;td align="right"&gt;&lt;u&gt;$&lt;ix:nonFraction name="FundBalances" contextRef="CurrentInstant_TotalGovernmentFunds" unitRef="USD"&gt;376,943,552&lt;/ix:nonFraction&gt;&lt;/u&gt;&lt;/td&gt;</v>
      </c>
      <c r="H43" s="541" t="s">
        <v>2586</v>
      </c>
    </row>
    <row r="44" spans="1:8" ht="15" x14ac:dyDescent="0.2">
      <c r="A44" s="541" t="s">
        <v>2725</v>
      </c>
      <c r="B44" s="541" t="str">
        <f>"&lt;td&gt;"&amp;Table12InlineXBRL!D43&amp;"&lt;/td&gt;"</f>
        <v>&lt;td&gt;TOTAL LIABILITES, DEFERRED INFLOWS OF RESOURCES, AND FUND BALANCES&lt;/td&gt;</v>
      </c>
      <c r="C44" s="541" t="str">
        <f>"&lt;td align="&amp;CHAR(34)&amp;"right"&amp;CHAR(34)&amp;"&gt;"&amp;Table12InlineXBRL!E43&amp;"&lt;/td&gt;"</f>
        <v>&lt;td align="right"&gt;&lt;u&gt;$&lt;ix:nonFraction name="LiabilitiesAndDeferredInflowsOfResources" contextRef="CurrentInstant_GeneralFund" unitRef="USD"&gt;209,689,299&lt;/ix:nonFraction&gt;&lt;/u&gt;&lt;/td&gt;</v>
      </c>
      <c r="D44" s="541" t="str">
        <f>"&lt;td align="&amp;CHAR(34)&amp;"right"&amp;CHAR(34)&amp;"&gt;"&amp;Table12InlineXBRL!F43&amp;"&lt;/td&gt;"</f>
        <v>&lt;td align="right"&gt;&lt;u&gt;$&lt;ix:nonFraction name="LiabilitiesAndDeferredInflowsOfResources" contextRef="CurrentInstant_SpecialRevenueFund001" unitRef="USD"&gt;76,300,315&lt;/ix:nonFraction&gt;&lt;/u&gt;&lt;/td&gt;</v>
      </c>
      <c r="E44" s="541" t="str">
        <f>"&lt;td align="&amp;CHAR(34)&amp;"right"&amp;CHAR(34)&amp;"&gt;"&amp;Table12InlineXBRL!G43&amp;"&lt;/td&gt;"</f>
        <v>&lt;td align="right"&gt;&lt;u&gt;$&lt;ix:nonFraction name="LiabilitiesAndDeferredInflowsOfResources" contextRef="CurrentInstant_SpecialRevenueFund002" unitRef="USD"&gt;120,576,704&lt;/ix:nonFraction&gt;&lt;/u&gt;&lt;/td&gt;</v>
      </c>
      <c r="F44" s="541" t="str">
        <f>"&lt;td align="&amp;CHAR(34)&amp;"right"&amp;CHAR(34)&amp;"&gt;"&amp;Table12InlineXBRL!H43&amp;"&lt;/td&gt;"</f>
        <v>&lt;td align="right"&gt;&lt;u&gt;$&lt;ix:nonFraction name="LiabilitiesAndDeferredInflowsOfResources" contextRef="CurrentInstant_AggregateNonMajorFunds" unitRef="USD"&gt;154,948,698&lt;/ix:nonFraction&gt;&lt;/u&gt;&lt;/td&gt;</v>
      </c>
      <c r="G44" s="541" t="str">
        <f>"&lt;td align="&amp;CHAR(34)&amp;"right"&amp;CHAR(34)&amp;"&gt;"&amp;Table12InlineXBRL!I43&amp;"&lt;/td&gt;"</f>
        <v>&lt;td align="right"&gt;&lt;u&gt;$&lt;ix:nonFraction name="LiabilitiesAndDeferredInflowsOfResources" contextRef="CurrentInstant_TotalGovernmentFunds" unitRef="USD"&gt;561,515,016&lt;/ix:nonFraction&gt;&lt;/u&gt;&lt;/td&gt;</v>
      </c>
      <c r="H44" s="541" t="s">
        <v>2586</v>
      </c>
    </row>
    <row r="45" spans="1:8" ht="15" x14ac:dyDescent="0.2">
      <c r="A45" s="541" t="s">
        <v>2585</v>
      </c>
      <c r="B45" s="541" t="str">
        <f>"&lt;td&gt;"&amp;Table12InlineXBRL!D44&amp;"&lt;/td&gt;"</f>
        <v>&lt;td&gt;&lt;/td&gt;</v>
      </c>
      <c r="C45" s="541" t="str">
        <f>"&lt;td align="&amp;CHAR(34)&amp;"right"&amp;CHAR(34)&amp;"&gt;"&amp;Table12InlineXBRL!E44&amp;"&lt;/td&gt;"</f>
        <v>&lt;td align="right"&gt;&lt;/td&gt;</v>
      </c>
      <c r="D45" s="541" t="str">
        <f>"&lt;td align="&amp;CHAR(34)&amp;"right"&amp;CHAR(34)&amp;"&gt;"&amp;Table12InlineXBRL!F44&amp;"&lt;/td&gt;"</f>
        <v>&lt;td align="right"&gt;&lt;/td&gt;</v>
      </c>
      <c r="E45" s="541" t="str">
        <f>"&lt;td align="&amp;CHAR(34)&amp;"right"&amp;CHAR(34)&amp;"&gt;"&amp;Table12InlineXBRL!G44&amp;"&lt;/td&gt;"</f>
        <v>&lt;td align="right"&gt;&lt;/td&gt;</v>
      </c>
      <c r="F45" s="541" t="str">
        <f>"&lt;td align="&amp;CHAR(34)&amp;"right"&amp;CHAR(34)&amp;"&gt;"&amp;Table12InlineXBRL!H44&amp;"&lt;/td&gt;"</f>
        <v>&lt;td align="right"&gt;&lt;/td&gt;</v>
      </c>
      <c r="G45" s="541" t="str">
        <f>"&lt;td align="&amp;CHAR(34)&amp;"right"&amp;CHAR(34)&amp;"&gt;"&amp;Table12InlineXBRL!I44&amp;"&lt;/td&gt;"</f>
        <v>&lt;td align="right"&gt;&lt;/td&gt;</v>
      </c>
      <c r="H45" s="541" t="s">
        <v>2586</v>
      </c>
    </row>
    <row r="46" spans="1:8" ht="15" x14ac:dyDescent="0.2">
      <c r="A46" s="541" t="s">
        <v>2585</v>
      </c>
      <c r="B46" s="541" t="str">
        <f>"&lt;td&gt;"&amp;Table12InlineXBRL!D45&amp;"&lt;/td&gt;"</f>
        <v>&lt;td&gt;See accompanying Notes to Financial Statements&lt;/td&gt;</v>
      </c>
      <c r="C46" s="541" t="str">
        <f>"&lt;td align="&amp;CHAR(34)&amp;"right"&amp;CHAR(34)&amp;"&gt;"&amp;Table12InlineXBRL!E45&amp;"&lt;/td&gt;"</f>
        <v>&lt;td align="right"&gt;&lt;/td&gt;</v>
      </c>
      <c r="D46" s="541" t="str">
        <f>"&lt;td align="&amp;CHAR(34)&amp;"right"&amp;CHAR(34)&amp;"&gt;"&amp;Table12InlineXBRL!F45&amp;"&lt;/td&gt;"</f>
        <v>&lt;td align="right"&gt;&lt;/td&gt;</v>
      </c>
      <c r="E46" s="541" t="str">
        <f>"&lt;td align="&amp;CHAR(34)&amp;"right"&amp;CHAR(34)&amp;"&gt;"&amp;Table12InlineXBRL!G45&amp;"&lt;/td&gt;"</f>
        <v>&lt;td align="right"&gt;&lt;/td&gt;</v>
      </c>
      <c r="F46" s="541" t="str">
        <f>"&lt;td align="&amp;CHAR(34)&amp;"right"&amp;CHAR(34)&amp;"&gt;"&amp;Table12InlineXBRL!H45&amp;"&lt;/td&gt;"</f>
        <v>&lt;td align="right"&gt;&lt;/td&gt;</v>
      </c>
      <c r="G46" s="541" t="str">
        <f>"&lt;td align="&amp;CHAR(34)&amp;"right"&amp;CHAR(34)&amp;"&gt;"&amp;Table12InlineXBRL!I45&amp;"&lt;/td&gt;"</f>
        <v>&lt;td align="right"&gt;&lt;/td&gt;</v>
      </c>
      <c r="H46" s="541" t="s">
        <v>2586</v>
      </c>
    </row>
    <row r="47" spans="1:8" ht="15" x14ac:dyDescent="0.2">
      <c r="A47" s="541" t="s">
        <v>2587</v>
      </c>
      <c r="B47" s="541"/>
      <c r="C47" s="541"/>
      <c r="D47" s="541"/>
      <c r="E47" s="541"/>
    </row>
    <row r="48" spans="1:8" ht="15" x14ac:dyDescent="0.2">
      <c r="A48" s="541" t="s">
        <v>3263</v>
      </c>
    </row>
    <row r="60" spans="8:8" ht="15" x14ac:dyDescent="0.2">
      <c r="H60" s="54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A04CE-5B66-402E-BD04-9B51AE3974C9}">
  <sheetPr codeName="Sheet79">
    <tabColor rgb="FFFFC000"/>
  </sheetPr>
  <dimension ref="A1:T206"/>
  <sheetViews>
    <sheetView showGridLines="0" zoomScale="85" zoomScaleNormal="85" workbookViewId="0">
      <pane xSplit="4" ySplit="9" topLeftCell="E156" activePane="bottomRight" state="frozen"/>
      <selection pane="topRight" activeCell="D1" sqref="D1"/>
      <selection pane="bottomLeft" activeCell="A10" sqref="A10"/>
      <selection pane="bottomRight" activeCell="C189" sqref="C189"/>
    </sheetView>
  </sheetViews>
  <sheetFormatPr defaultColWidth="10.6640625" defaultRowHeight="12.75" x14ac:dyDescent="0.2"/>
  <cols>
    <col min="1" max="1" width="12.5" style="548" customWidth="1"/>
    <col min="2" max="3" width="84" style="548" customWidth="1"/>
    <col min="4" max="4" width="9" style="548" bestFit="1" customWidth="1"/>
    <col min="5" max="5" width="23.1640625" style="548" bestFit="1" customWidth="1"/>
    <col min="6" max="16" width="23.1640625" style="548" customWidth="1"/>
    <col min="17" max="17" width="23.1640625" style="548" bestFit="1" customWidth="1"/>
    <col min="18" max="18" width="23.1640625" style="548" customWidth="1"/>
    <col min="19" max="19" width="21.6640625" style="548" customWidth="1"/>
    <col min="20" max="16384" width="10.6640625" style="548"/>
  </cols>
  <sheetData>
    <row r="1" spans="1:20" ht="15" x14ac:dyDescent="0.2">
      <c r="A1" s="587" t="s">
        <v>2951</v>
      </c>
      <c r="B1" s="594" t="s">
        <v>2950</v>
      </c>
      <c r="C1" s="594"/>
    </row>
    <row r="2" spans="1:20" x14ac:dyDescent="0.2">
      <c r="A2" s="585" t="s">
        <v>872</v>
      </c>
    </row>
    <row r="3" spans="1:20" x14ac:dyDescent="0.2">
      <c r="A3" s="587"/>
      <c r="B3" s="584" t="s">
        <v>2152</v>
      </c>
      <c r="C3" s="584"/>
      <c r="D3" s="556" t="s">
        <v>874</v>
      </c>
      <c r="E3" s="583" t="s">
        <v>875</v>
      </c>
    </row>
    <row r="4" spans="1:20" ht="18" x14ac:dyDescent="0.25">
      <c r="A4" s="581"/>
      <c r="B4" s="582"/>
      <c r="C4" s="582"/>
      <c r="T4" s="581"/>
    </row>
    <row r="5" spans="1:20" x14ac:dyDescent="0.2">
      <c r="B5" s="656" t="s">
        <v>2950</v>
      </c>
      <c r="C5" s="657"/>
      <c r="D5" s="657"/>
      <c r="E5" s="657"/>
      <c r="F5" s="657"/>
      <c r="G5" s="657"/>
      <c r="H5" s="657"/>
      <c r="I5" s="657"/>
      <c r="J5" s="657"/>
      <c r="K5" s="657"/>
      <c r="L5" s="657"/>
      <c r="M5" s="657"/>
      <c r="N5" s="657"/>
      <c r="O5" s="657"/>
      <c r="P5" s="657"/>
      <c r="Q5" s="657"/>
      <c r="R5" s="657"/>
      <c r="S5" s="658"/>
    </row>
    <row r="6" spans="1:20" x14ac:dyDescent="0.2">
      <c r="B6" s="649" t="s">
        <v>876</v>
      </c>
      <c r="C6" s="600"/>
      <c r="D6" s="650" t="s">
        <v>877</v>
      </c>
      <c r="E6" s="659" t="s">
        <v>2949</v>
      </c>
      <c r="F6" s="660"/>
      <c r="G6" s="660"/>
      <c r="H6" s="660"/>
      <c r="I6" s="660"/>
      <c r="J6" s="660"/>
      <c r="K6" s="660"/>
      <c r="L6" s="660"/>
      <c r="M6" s="660"/>
      <c r="N6" s="660"/>
      <c r="O6" s="660"/>
      <c r="P6" s="660"/>
      <c r="Q6" s="660"/>
      <c r="R6" s="660"/>
      <c r="S6" s="661"/>
    </row>
    <row r="7" spans="1:20" x14ac:dyDescent="0.2">
      <c r="B7" s="649"/>
      <c r="C7" s="600"/>
      <c r="D7" s="650"/>
      <c r="E7" s="654" t="s">
        <v>1545</v>
      </c>
      <c r="F7" s="662" t="s">
        <v>2948</v>
      </c>
      <c r="G7" s="663"/>
      <c r="H7" s="664"/>
      <c r="I7" s="665" t="s">
        <v>2947</v>
      </c>
      <c r="J7" s="666"/>
      <c r="K7" s="667"/>
      <c r="L7" s="668" t="s">
        <v>2946</v>
      </c>
      <c r="M7" s="669"/>
      <c r="N7" s="670"/>
      <c r="O7" s="671" t="s">
        <v>2945</v>
      </c>
      <c r="P7" s="672"/>
      <c r="Q7" s="673"/>
      <c r="R7" s="652" t="s">
        <v>1493</v>
      </c>
      <c r="S7" s="654" t="s">
        <v>1489</v>
      </c>
    </row>
    <row r="8" spans="1:20" ht="25.5" x14ac:dyDescent="0.2">
      <c r="B8" s="649"/>
      <c r="C8" s="600"/>
      <c r="D8" s="650"/>
      <c r="E8" s="655"/>
      <c r="F8" s="580" t="s">
        <v>1541</v>
      </c>
      <c r="G8" s="580" t="s">
        <v>1537</v>
      </c>
      <c r="H8" s="580" t="s">
        <v>1533</v>
      </c>
      <c r="I8" s="580" t="s">
        <v>1529</v>
      </c>
      <c r="J8" s="580" t="s">
        <v>1525</v>
      </c>
      <c r="K8" s="580" t="s">
        <v>1521</v>
      </c>
      <c r="L8" s="580" t="s">
        <v>1517</v>
      </c>
      <c r="M8" s="580" t="s">
        <v>1513</v>
      </c>
      <c r="N8" s="580" t="s">
        <v>1509</v>
      </c>
      <c r="O8" s="580" t="s">
        <v>1505</v>
      </c>
      <c r="P8" s="580" t="s">
        <v>1501</v>
      </c>
      <c r="Q8" s="580" t="s">
        <v>1497</v>
      </c>
      <c r="R8" s="653"/>
      <c r="S8" s="655"/>
    </row>
    <row r="9" spans="1:20" x14ac:dyDescent="0.2">
      <c r="B9" s="649"/>
      <c r="C9" s="600"/>
      <c r="D9" s="650"/>
      <c r="E9" s="579" t="s">
        <v>874</v>
      </c>
      <c r="F9" s="579" t="s">
        <v>883</v>
      </c>
      <c r="G9" s="579" t="s">
        <v>2944</v>
      </c>
      <c r="H9" s="579" t="s">
        <v>885</v>
      </c>
      <c r="I9" s="579" t="s">
        <v>2943</v>
      </c>
      <c r="J9" s="579" t="s">
        <v>2942</v>
      </c>
      <c r="K9" s="579" t="s">
        <v>2941</v>
      </c>
      <c r="L9" s="579" t="s">
        <v>2940</v>
      </c>
      <c r="M9" s="579" t="s">
        <v>2939</v>
      </c>
      <c r="N9" s="579" t="s">
        <v>2938</v>
      </c>
      <c r="O9" s="579" t="s">
        <v>2937</v>
      </c>
      <c r="P9" s="579" t="s">
        <v>2936</v>
      </c>
      <c r="Q9" s="579" t="s">
        <v>2935</v>
      </c>
      <c r="R9" s="579" t="s">
        <v>2934</v>
      </c>
      <c r="S9" s="579" t="s">
        <v>2933</v>
      </c>
    </row>
    <row r="10" spans="1:20" x14ac:dyDescent="0.2">
      <c r="B10" s="593" t="s">
        <v>1846</v>
      </c>
      <c r="C10" s="593"/>
      <c r="D10" s="556">
        <f t="shared" ref="D10:D41" si="0">D9+1</f>
        <v>1</v>
      </c>
      <c r="E10" s="549"/>
      <c r="F10" s="549"/>
      <c r="G10" s="549"/>
      <c r="H10" s="549"/>
      <c r="I10" s="549"/>
      <c r="J10" s="549"/>
      <c r="K10" s="549"/>
      <c r="L10" s="549"/>
      <c r="M10" s="549"/>
      <c r="N10" s="549"/>
      <c r="O10" s="549"/>
      <c r="P10" s="549"/>
      <c r="Q10" s="549"/>
      <c r="R10" s="549"/>
      <c r="S10" s="549"/>
    </row>
    <row r="11" spans="1:20" x14ac:dyDescent="0.2">
      <c r="B11" s="592" t="s">
        <v>886</v>
      </c>
      <c r="C11" s="592"/>
      <c r="D11" s="556">
        <f t="shared" si="0"/>
        <v>2</v>
      </c>
      <c r="E11" s="566"/>
      <c r="F11" s="566"/>
      <c r="G11" s="566"/>
      <c r="H11" s="566"/>
      <c r="I11" s="566"/>
      <c r="J11" s="566"/>
      <c r="K11" s="566"/>
      <c r="L11" s="566"/>
      <c r="M11" s="566"/>
      <c r="N11" s="566"/>
      <c r="O11" s="566"/>
      <c r="P11" s="566"/>
      <c r="Q11" s="566"/>
      <c r="R11" s="566"/>
      <c r="S11" s="566"/>
    </row>
    <row r="12" spans="1:20" x14ac:dyDescent="0.2">
      <c r="B12" s="561" t="s">
        <v>887</v>
      </c>
      <c r="C12" s="561"/>
      <c r="D12" s="556">
        <f t="shared" si="0"/>
        <v>3</v>
      </c>
      <c r="E12" s="566"/>
      <c r="F12" s="566"/>
      <c r="G12" s="566"/>
      <c r="H12" s="566"/>
      <c r="I12" s="566"/>
      <c r="J12" s="566"/>
      <c r="K12" s="566"/>
      <c r="L12" s="566"/>
      <c r="M12" s="566"/>
      <c r="N12" s="566"/>
      <c r="O12" s="566"/>
      <c r="P12" s="566"/>
      <c r="Q12" s="566"/>
      <c r="R12" s="566"/>
      <c r="S12" s="566"/>
    </row>
    <row r="13" spans="1:20" x14ac:dyDescent="0.2">
      <c r="B13" s="550" t="s">
        <v>889</v>
      </c>
      <c r="C13" s="491" t="str">
        <f t="shared" ref="C13:C76" si="1">VLOOKUP(B13,label2element,2,0)</f>
        <v>CashAndCashEquivalentsWithFiscalAndEscrowAndOtherAgents</v>
      </c>
      <c r="D13" s="556">
        <f t="shared" si="0"/>
        <v>4</v>
      </c>
      <c r="E13" s="549">
        <v>20100</v>
      </c>
      <c r="F13" s="549">
        <v>20100</v>
      </c>
      <c r="G13" s="549">
        <v>20100</v>
      </c>
      <c r="H13" s="549">
        <v>20100</v>
      </c>
      <c r="I13" s="549">
        <v>20100</v>
      </c>
      <c r="J13" s="549">
        <v>20100</v>
      </c>
      <c r="K13" s="549">
        <v>20100</v>
      </c>
      <c r="L13" s="549">
        <v>20100</v>
      </c>
      <c r="M13" s="549">
        <v>20100</v>
      </c>
      <c r="N13" s="549">
        <v>20100</v>
      </c>
      <c r="O13" s="549">
        <v>20100</v>
      </c>
      <c r="P13" s="549">
        <v>20100</v>
      </c>
      <c r="Q13" s="549">
        <v>20100</v>
      </c>
      <c r="R13" s="549">
        <v>20100</v>
      </c>
      <c r="S13" s="558">
        <f t="shared" ref="S13:S58" si="2">SUM(E13:R13)</f>
        <v>281400</v>
      </c>
    </row>
    <row r="14" spans="1:20" x14ac:dyDescent="0.2">
      <c r="B14" s="550" t="s">
        <v>2932</v>
      </c>
      <c r="C14" s="491" t="e">
        <f t="shared" si="1"/>
        <v>#N/A</v>
      </c>
      <c r="D14" s="556">
        <f t="shared" si="0"/>
        <v>5</v>
      </c>
      <c r="E14" s="549">
        <v>100</v>
      </c>
      <c r="F14" s="549">
        <v>100</v>
      </c>
      <c r="G14" s="549">
        <v>100</v>
      </c>
      <c r="H14" s="549">
        <v>100</v>
      </c>
      <c r="I14" s="549">
        <v>100</v>
      </c>
      <c r="J14" s="549">
        <v>100</v>
      </c>
      <c r="K14" s="549">
        <v>100</v>
      </c>
      <c r="L14" s="549">
        <v>100</v>
      </c>
      <c r="M14" s="549">
        <v>100</v>
      </c>
      <c r="N14" s="549">
        <v>100</v>
      </c>
      <c r="O14" s="549">
        <v>100</v>
      </c>
      <c r="P14" s="549">
        <v>100</v>
      </c>
      <c r="Q14" s="549">
        <v>100</v>
      </c>
      <c r="R14" s="549">
        <v>100</v>
      </c>
      <c r="S14" s="558">
        <f t="shared" si="2"/>
        <v>1400</v>
      </c>
    </row>
    <row r="15" spans="1:20" x14ac:dyDescent="0.2">
      <c r="B15" s="550" t="s">
        <v>2931</v>
      </c>
      <c r="C15" s="491" t="e">
        <f t="shared" si="1"/>
        <v>#N/A</v>
      </c>
      <c r="D15" s="556">
        <f t="shared" si="0"/>
        <v>6</v>
      </c>
      <c r="E15" s="549">
        <v>100</v>
      </c>
      <c r="F15" s="549">
        <v>100</v>
      </c>
      <c r="G15" s="549">
        <v>100</v>
      </c>
      <c r="H15" s="549">
        <v>100</v>
      </c>
      <c r="I15" s="549">
        <v>100</v>
      </c>
      <c r="J15" s="549">
        <v>100</v>
      </c>
      <c r="K15" s="549">
        <v>100</v>
      </c>
      <c r="L15" s="549">
        <v>100</v>
      </c>
      <c r="M15" s="549">
        <v>100</v>
      </c>
      <c r="N15" s="549">
        <v>100</v>
      </c>
      <c r="O15" s="549">
        <v>100</v>
      </c>
      <c r="P15" s="549">
        <v>100</v>
      </c>
      <c r="Q15" s="549">
        <v>100</v>
      </c>
      <c r="R15" s="549">
        <v>100</v>
      </c>
      <c r="S15" s="558">
        <f t="shared" si="2"/>
        <v>1400</v>
      </c>
    </row>
    <row r="16" spans="1:20" x14ac:dyDescent="0.2">
      <c r="B16" s="550" t="s">
        <v>892</v>
      </c>
      <c r="C16" s="491" t="str">
        <f t="shared" si="1"/>
        <v>CashAndCashEquivalentsOthers</v>
      </c>
      <c r="D16" s="556">
        <f t="shared" si="0"/>
        <v>7</v>
      </c>
      <c r="E16" s="549">
        <v>100</v>
      </c>
      <c r="F16" s="549">
        <v>100</v>
      </c>
      <c r="G16" s="549">
        <v>100</v>
      </c>
      <c r="H16" s="549">
        <v>100</v>
      </c>
      <c r="I16" s="549">
        <v>100</v>
      </c>
      <c r="J16" s="549">
        <v>100</v>
      </c>
      <c r="K16" s="549">
        <v>100</v>
      </c>
      <c r="L16" s="549">
        <v>100</v>
      </c>
      <c r="M16" s="549">
        <v>100</v>
      </c>
      <c r="N16" s="549">
        <v>100</v>
      </c>
      <c r="O16" s="549">
        <v>100</v>
      </c>
      <c r="P16" s="549">
        <v>100</v>
      </c>
      <c r="Q16" s="549">
        <v>100</v>
      </c>
      <c r="R16" s="549">
        <v>100</v>
      </c>
      <c r="S16" s="558">
        <f t="shared" si="2"/>
        <v>1400</v>
      </c>
    </row>
    <row r="17" spans="2:19" x14ac:dyDescent="0.2">
      <c r="B17" s="550" t="s">
        <v>893</v>
      </c>
      <c r="C17" s="491" t="str">
        <f t="shared" si="1"/>
        <v>CashAndCashEquivalentsAndInvestments</v>
      </c>
      <c r="D17" s="556">
        <f t="shared" si="0"/>
        <v>8</v>
      </c>
      <c r="E17" s="549">
        <v>100</v>
      </c>
      <c r="F17" s="549">
        <v>100</v>
      </c>
      <c r="G17" s="549">
        <v>100</v>
      </c>
      <c r="H17" s="549">
        <v>100</v>
      </c>
      <c r="I17" s="549">
        <v>100</v>
      </c>
      <c r="J17" s="549">
        <v>100</v>
      </c>
      <c r="K17" s="549">
        <v>100</v>
      </c>
      <c r="L17" s="549">
        <v>100</v>
      </c>
      <c r="M17" s="549">
        <v>100</v>
      </c>
      <c r="N17" s="549">
        <v>100</v>
      </c>
      <c r="O17" s="549">
        <v>100</v>
      </c>
      <c r="P17" s="549">
        <v>100</v>
      </c>
      <c r="Q17" s="549">
        <v>100</v>
      </c>
      <c r="R17" s="549">
        <v>100</v>
      </c>
      <c r="S17" s="558">
        <f t="shared" si="2"/>
        <v>1400</v>
      </c>
    </row>
    <row r="18" spans="2:19" x14ac:dyDescent="0.2">
      <c r="B18" s="550" t="s">
        <v>894</v>
      </c>
      <c r="C18" s="491" t="str">
        <f t="shared" si="1"/>
        <v>CashAndInvestments</v>
      </c>
      <c r="D18" s="556">
        <f t="shared" si="0"/>
        <v>9</v>
      </c>
      <c r="E18" s="549">
        <v>100</v>
      </c>
      <c r="F18" s="549">
        <v>100</v>
      </c>
      <c r="G18" s="549">
        <v>100</v>
      </c>
      <c r="H18" s="549">
        <v>100</v>
      </c>
      <c r="I18" s="549">
        <v>100</v>
      </c>
      <c r="J18" s="549">
        <v>100</v>
      </c>
      <c r="K18" s="549">
        <v>100</v>
      </c>
      <c r="L18" s="549">
        <v>100</v>
      </c>
      <c r="M18" s="549">
        <v>100</v>
      </c>
      <c r="N18" s="549">
        <v>100</v>
      </c>
      <c r="O18" s="549">
        <v>100</v>
      </c>
      <c r="P18" s="549">
        <v>100</v>
      </c>
      <c r="Q18" s="549">
        <v>100</v>
      </c>
      <c r="R18" s="549">
        <v>100</v>
      </c>
      <c r="S18" s="558">
        <f t="shared" si="2"/>
        <v>1400</v>
      </c>
    </row>
    <row r="19" spans="2:19" x14ac:dyDescent="0.2">
      <c r="B19" s="550" t="s">
        <v>895</v>
      </c>
      <c r="C19" s="491" t="str">
        <f t="shared" si="1"/>
        <v>PooledCashAndInvestments</v>
      </c>
      <c r="D19" s="556">
        <f t="shared" si="0"/>
        <v>10</v>
      </c>
      <c r="E19" s="549">
        <v>100</v>
      </c>
      <c r="F19" s="549">
        <v>100</v>
      </c>
      <c r="G19" s="549">
        <v>100</v>
      </c>
      <c r="H19" s="549">
        <v>100</v>
      </c>
      <c r="I19" s="549">
        <v>100</v>
      </c>
      <c r="J19" s="549">
        <v>100</v>
      </c>
      <c r="K19" s="549">
        <v>100</v>
      </c>
      <c r="L19" s="549">
        <v>100</v>
      </c>
      <c r="M19" s="549">
        <v>100</v>
      </c>
      <c r="N19" s="549">
        <v>100</v>
      </c>
      <c r="O19" s="549">
        <v>100</v>
      </c>
      <c r="P19" s="549">
        <v>100</v>
      </c>
      <c r="Q19" s="549">
        <v>100</v>
      </c>
      <c r="R19" s="549">
        <v>100</v>
      </c>
      <c r="S19" s="558">
        <f t="shared" si="2"/>
        <v>1400</v>
      </c>
    </row>
    <row r="20" spans="2:19" x14ac:dyDescent="0.2">
      <c r="B20" s="550" t="s">
        <v>2930</v>
      </c>
      <c r="C20" s="491" t="e">
        <f t="shared" si="1"/>
        <v>#N/A</v>
      </c>
      <c r="D20" s="556">
        <f t="shared" si="0"/>
        <v>11</v>
      </c>
      <c r="E20" s="549">
        <v>100</v>
      </c>
      <c r="F20" s="549">
        <v>100</v>
      </c>
      <c r="G20" s="549">
        <v>100</v>
      </c>
      <c r="H20" s="549">
        <v>100</v>
      </c>
      <c r="I20" s="549">
        <v>100</v>
      </c>
      <c r="J20" s="549">
        <v>100</v>
      </c>
      <c r="K20" s="549">
        <v>100</v>
      </c>
      <c r="L20" s="549">
        <v>100</v>
      </c>
      <c r="M20" s="549">
        <v>100</v>
      </c>
      <c r="N20" s="549">
        <v>100</v>
      </c>
      <c r="O20" s="549">
        <v>100</v>
      </c>
      <c r="P20" s="549">
        <v>100</v>
      </c>
      <c r="Q20" s="549">
        <v>100</v>
      </c>
      <c r="R20" s="549">
        <v>100</v>
      </c>
      <c r="S20" s="558">
        <f t="shared" si="2"/>
        <v>1400</v>
      </c>
    </row>
    <row r="21" spans="2:19" x14ac:dyDescent="0.2">
      <c r="B21" s="550" t="s">
        <v>897</v>
      </c>
      <c r="C21" s="491" t="str">
        <f t="shared" si="1"/>
        <v>InvestmentsWithFiscalAgents</v>
      </c>
      <c r="D21" s="556">
        <f t="shared" si="0"/>
        <v>12</v>
      </c>
      <c r="E21" s="549">
        <v>100</v>
      </c>
      <c r="F21" s="549">
        <v>100</v>
      </c>
      <c r="G21" s="549">
        <v>100</v>
      </c>
      <c r="H21" s="549">
        <v>100</v>
      </c>
      <c r="I21" s="549">
        <v>100</v>
      </c>
      <c r="J21" s="549">
        <v>100</v>
      </c>
      <c r="K21" s="549">
        <v>100</v>
      </c>
      <c r="L21" s="549">
        <v>100</v>
      </c>
      <c r="M21" s="549">
        <v>100</v>
      </c>
      <c r="N21" s="549">
        <v>100</v>
      </c>
      <c r="O21" s="549">
        <v>100</v>
      </c>
      <c r="P21" s="549">
        <v>100</v>
      </c>
      <c r="Q21" s="549">
        <v>100</v>
      </c>
      <c r="R21" s="549">
        <v>100</v>
      </c>
      <c r="S21" s="558">
        <f t="shared" si="2"/>
        <v>1400</v>
      </c>
    </row>
    <row r="22" spans="2:19" x14ac:dyDescent="0.2">
      <c r="B22" s="550" t="s">
        <v>898</v>
      </c>
      <c r="C22" s="491" t="str">
        <f t="shared" si="1"/>
        <v>PooledInvestments</v>
      </c>
      <c r="D22" s="556">
        <f t="shared" si="0"/>
        <v>13</v>
      </c>
      <c r="E22" s="549">
        <v>100</v>
      </c>
      <c r="F22" s="549">
        <v>100</v>
      </c>
      <c r="G22" s="549">
        <v>100</v>
      </c>
      <c r="H22" s="549">
        <v>100</v>
      </c>
      <c r="I22" s="549">
        <v>100</v>
      </c>
      <c r="J22" s="549">
        <v>100</v>
      </c>
      <c r="K22" s="549">
        <v>100</v>
      </c>
      <c r="L22" s="549">
        <v>100</v>
      </c>
      <c r="M22" s="549">
        <v>100</v>
      </c>
      <c r="N22" s="549">
        <v>100</v>
      </c>
      <c r="O22" s="549">
        <v>100</v>
      </c>
      <c r="P22" s="549">
        <v>100</v>
      </c>
      <c r="Q22" s="549">
        <v>100</v>
      </c>
      <c r="R22" s="549">
        <v>100</v>
      </c>
      <c r="S22" s="558">
        <f t="shared" si="2"/>
        <v>1400</v>
      </c>
    </row>
    <row r="23" spans="2:19" x14ac:dyDescent="0.2">
      <c r="B23" s="550" t="s">
        <v>1806</v>
      </c>
      <c r="C23" s="491" t="str">
        <f t="shared" si="1"/>
        <v>OtherInvestments</v>
      </c>
      <c r="D23" s="556">
        <f t="shared" si="0"/>
        <v>14</v>
      </c>
      <c r="E23" s="549">
        <v>100</v>
      </c>
      <c r="F23" s="549">
        <v>100</v>
      </c>
      <c r="G23" s="549">
        <v>100</v>
      </c>
      <c r="H23" s="549">
        <v>100</v>
      </c>
      <c r="I23" s="549">
        <v>100</v>
      </c>
      <c r="J23" s="549">
        <v>100</v>
      </c>
      <c r="K23" s="549">
        <v>100</v>
      </c>
      <c r="L23" s="549">
        <v>100</v>
      </c>
      <c r="M23" s="549">
        <v>100</v>
      </c>
      <c r="N23" s="549">
        <v>100</v>
      </c>
      <c r="O23" s="549">
        <v>100</v>
      </c>
      <c r="P23" s="549">
        <v>100</v>
      </c>
      <c r="Q23" s="549">
        <v>100</v>
      </c>
      <c r="R23" s="549">
        <v>100</v>
      </c>
      <c r="S23" s="558">
        <f t="shared" si="2"/>
        <v>1400</v>
      </c>
    </row>
    <row r="24" spans="2:19" x14ac:dyDescent="0.2">
      <c r="B24" s="550" t="s">
        <v>1814</v>
      </c>
      <c r="C24" s="491" t="str">
        <f t="shared" si="1"/>
        <v>Inventories</v>
      </c>
      <c r="D24" s="556">
        <f t="shared" si="0"/>
        <v>15</v>
      </c>
      <c r="E24" s="549">
        <v>100</v>
      </c>
      <c r="F24" s="549">
        <v>100</v>
      </c>
      <c r="G24" s="549">
        <v>100</v>
      </c>
      <c r="H24" s="549">
        <v>100</v>
      </c>
      <c r="I24" s="549">
        <v>100</v>
      </c>
      <c r="J24" s="549">
        <v>100</v>
      </c>
      <c r="K24" s="549">
        <v>100</v>
      </c>
      <c r="L24" s="549">
        <v>100</v>
      </c>
      <c r="M24" s="549">
        <v>100</v>
      </c>
      <c r="N24" s="549">
        <v>100</v>
      </c>
      <c r="O24" s="549">
        <v>100</v>
      </c>
      <c r="P24" s="549">
        <v>100</v>
      </c>
      <c r="Q24" s="549">
        <v>100</v>
      </c>
      <c r="R24" s="549">
        <v>100</v>
      </c>
      <c r="S24" s="558">
        <f t="shared" si="2"/>
        <v>1400</v>
      </c>
    </row>
    <row r="25" spans="2:19" x14ac:dyDescent="0.2">
      <c r="B25" s="550" t="s">
        <v>927</v>
      </c>
      <c r="C25" s="491" t="str">
        <f t="shared" si="1"/>
        <v>PrepaidExpenses</v>
      </c>
      <c r="D25" s="556">
        <f t="shared" si="0"/>
        <v>16</v>
      </c>
      <c r="E25" s="549">
        <v>100</v>
      </c>
      <c r="F25" s="549">
        <v>100</v>
      </c>
      <c r="G25" s="549">
        <v>100</v>
      </c>
      <c r="H25" s="549">
        <v>100</v>
      </c>
      <c r="I25" s="549">
        <v>100</v>
      </c>
      <c r="J25" s="549">
        <v>100</v>
      </c>
      <c r="K25" s="549">
        <v>100</v>
      </c>
      <c r="L25" s="549">
        <v>100</v>
      </c>
      <c r="M25" s="549">
        <v>100</v>
      </c>
      <c r="N25" s="549">
        <v>100</v>
      </c>
      <c r="O25" s="549">
        <v>100</v>
      </c>
      <c r="P25" s="549">
        <v>100</v>
      </c>
      <c r="Q25" s="549">
        <v>100</v>
      </c>
      <c r="R25" s="549">
        <v>100</v>
      </c>
      <c r="S25" s="558">
        <f t="shared" si="2"/>
        <v>1400</v>
      </c>
    </row>
    <row r="26" spans="2:19" x14ac:dyDescent="0.2">
      <c r="B26" s="550" t="s">
        <v>928</v>
      </c>
      <c r="C26" s="491" t="str">
        <f t="shared" si="1"/>
        <v>PrepaidDeposits</v>
      </c>
      <c r="D26" s="556">
        <f t="shared" si="0"/>
        <v>17</v>
      </c>
      <c r="E26" s="549">
        <v>100</v>
      </c>
      <c r="F26" s="549">
        <v>100</v>
      </c>
      <c r="G26" s="549">
        <v>100</v>
      </c>
      <c r="H26" s="549">
        <v>100</v>
      </c>
      <c r="I26" s="549">
        <v>100</v>
      </c>
      <c r="J26" s="549">
        <v>100</v>
      </c>
      <c r="K26" s="549">
        <v>100</v>
      </c>
      <c r="L26" s="549">
        <v>100</v>
      </c>
      <c r="M26" s="549">
        <v>100</v>
      </c>
      <c r="N26" s="549">
        <v>100</v>
      </c>
      <c r="O26" s="549">
        <v>100</v>
      </c>
      <c r="P26" s="549">
        <v>100</v>
      </c>
      <c r="Q26" s="549">
        <v>100</v>
      </c>
      <c r="R26" s="549">
        <v>100</v>
      </c>
      <c r="S26" s="558">
        <f t="shared" si="2"/>
        <v>1400</v>
      </c>
    </row>
    <row r="27" spans="2:19" x14ac:dyDescent="0.2">
      <c r="B27" s="550" t="s">
        <v>2929</v>
      </c>
      <c r="C27" s="491" t="e">
        <f t="shared" si="1"/>
        <v>#N/A</v>
      </c>
      <c r="D27" s="556">
        <f t="shared" si="0"/>
        <v>18</v>
      </c>
      <c r="E27" s="549">
        <v>100</v>
      </c>
      <c r="F27" s="549">
        <v>100</v>
      </c>
      <c r="G27" s="549">
        <v>100</v>
      </c>
      <c r="H27" s="549">
        <v>100</v>
      </c>
      <c r="I27" s="549">
        <v>100</v>
      </c>
      <c r="J27" s="549">
        <v>100</v>
      </c>
      <c r="K27" s="549">
        <v>100</v>
      </c>
      <c r="L27" s="549">
        <v>100</v>
      </c>
      <c r="M27" s="549">
        <v>100</v>
      </c>
      <c r="N27" s="549">
        <v>100</v>
      </c>
      <c r="O27" s="549">
        <v>100</v>
      </c>
      <c r="P27" s="549">
        <v>100</v>
      </c>
      <c r="Q27" s="549">
        <v>100</v>
      </c>
      <c r="R27" s="549">
        <v>100</v>
      </c>
      <c r="S27" s="558">
        <f t="shared" si="2"/>
        <v>1400</v>
      </c>
    </row>
    <row r="28" spans="2:19" x14ac:dyDescent="0.2">
      <c r="B28" s="550" t="s">
        <v>930</v>
      </c>
      <c r="C28" s="491" t="str">
        <f t="shared" si="1"/>
        <v>OtherPrepaidAssets</v>
      </c>
      <c r="D28" s="556">
        <f t="shared" si="0"/>
        <v>19</v>
      </c>
      <c r="E28" s="549">
        <v>100</v>
      </c>
      <c r="F28" s="549">
        <v>100</v>
      </c>
      <c r="G28" s="549">
        <v>100</v>
      </c>
      <c r="H28" s="549">
        <v>100</v>
      </c>
      <c r="I28" s="549">
        <v>100</v>
      </c>
      <c r="J28" s="549">
        <v>100</v>
      </c>
      <c r="K28" s="549">
        <v>100</v>
      </c>
      <c r="L28" s="549">
        <v>100</v>
      </c>
      <c r="M28" s="549">
        <v>100</v>
      </c>
      <c r="N28" s="549">
        <v>100</v>
      </c>
      <c r="O28" s="549">
        <v>100</v>
      </c>
      <c r="P28" s="549">
        <v>100</v>
      </c>
      <c r="Q28" s="549">
        <v>100</v>
      </c>
      <c r="R28" s="549">
        <v>100</v>
      </c>
      <c r="S28" s="558">
        <f t="shared" si="2"/>
        <v>1400</v>
      </c>
    </row>
    <row r="29" spans="2:19" x14ac:dyDescent="0.2">
      <c r="B29" s="550" t="s">
        <v>907</v>
      </c>
      <c r="C29" s="491" t="str">
        <f t="shared" si="1"/>
        <v>LeasesReceivable</v>
      </c>
      <c r="D29" s="556">
        <f t="shared" si="0"/>
        <v>20</v>
      </c>
      <c r="E29" s="549">
        <v>100</v>
      </c>
      <c r="F29" s="549">
        <v>100</v>
      </c>
      <c r="G29" s="549">
        <v>100</v>
      </c>
      <c r="H29" s="549">
        <v>100</v>
      </c>
      <c r="I29" s="549">
        <v>100</v>
      </c>
      <c r="J29" s="549">
        <v>100</v>
      </c>
      <c r="K29" s="549">
        <v>100</v>
      </c>
      <c r="L29" s="549">
        <v>100</v>
      </c>
      <c r="M29" s="549">
        <v>100</v>
      </c>
      <c r="N29" s="549">
        <v>100</v>
      </c>
      <c r="O29" s="549">
        <v>100</v>
      </c>
      <c r="P29" s="549">
        <v>100</v>
      </c>
      <c r="Q29" s="549">
        <v>100</v>
      </c>
      <c r="R29" s="549">
        <v>100</v>
      </c>
      <c r="S29" s="558">
        <f t="shared" si="2"/>
        <v>1400</v>
      </c>
    </row>
    <row r="30" spans="2:19" x14ac:dyDescent="0.2">
      <c r="B30" s="550" t="s">
        <v>908</v>
      </c>
      <c r="C30" s="491" t="str">
        <f t="shared" si="1"/>
        <v>AccountsReceivable</v>
      </c>
      <c r="D30" s="556">
        <f t="shared" si="0"/>
        <v>21</v>
      </c>
      <c r="E30" s="549">
        <v>100</v>
      </c>
      <c r="F30" s="549">
        <v>100</v>
      </c>
      <c r="G30" s="549">
        <v>100</v>
      </c>
      <c r="H30" s="549">
        <v>100</v>
      </c>
      <c r="I30" s="549">
        <v>100</v>
      </c>
      <c r="J30" s="549">
        <v>100</v>
      </c>
      <c r="K30" s="549">
        <v>100</v>
      </c>
      <c r="L30" s="549">
        <v>100</v>
      </c>
      <c r="M30" s="549">
        <v>100</v>
      </c>
      <c r="N30" s="549">
        <v>100</v>
      </c>
      <c r="O30" s="549">
        <v>100</v>
      </c>
      <c r="P30" s="549">
        <v>100</v>
      </c>
      <c r="Q30" s="549">
        <v>100</v>
      </c>
      <c r="R30" s="549">
        <v>100</v>
      </c>
      <c r="S30" s="558">
        <f t="shared" si="2"/>
        <v>1400</v>
      </c>
    </row>
    <row r="31" spans="2:19" x14ac:dyDescent="0.2">
      <c r="B31" s="550" t="s">
        <v>1840</v>
      </c>
      <c r="C31" s="491" t="str">
        <f t="shared" si="1"/>
        <v>AdvancesToOtherFunds</v>
      </c>
      <c r="D31" s="556">
        <f t="shared" si="0"/>
        <v>22</v>
      </c>
      <c r="E31" s="549">
        <v>100</v>
      </c>
      <c r="F31" s="549">
        <v>100</v>
      </c>
      <c r="G31" s="549">
        <v>100</v>
      </c>
      <c r="H31" s="549">
        <v>100</v>
      </c>
      <c r="I31" s="549">
        <v>100</v>
      </c>
      <c r="J31" s="549">
        <v>100</v>
      </c>
      <c r="K31" s="549">
        <v>100</v>
      </c>
      <c r="L31" s="549">
        <v>100</v>
      </c>
      <c r="M31" s="549">
        <v>100</v>
      </c>
      <c r="N31" s="549">
        <v>100</v>
      </c>
      <c r="O31" s="549">
        <v>100</v>
      </c>
      <c r="P31" s="549">
        <v>100</v>
      </c>
      <c r="Q31" s="549">
        <v>100</v>
      </c>
      <c r="R31" s="549">
        <v>100</v>
      </c>
      <c r="S31" s="558">
        <f t="shared" si="2"/>
        <v>1400</v>
      </c>
    </row>
    <row r="32" spans="2:19" x14ac:dyDescent="0.2">
      <c r="B32" s="550" t="s">
        <v>1817</v>
      </c>
      <c r="C32" s="491" t="str">
        <f t="shared" si="1"/>
        <v>InterFundsBalancesReceivable</v>
      </c>
      <c r="D32" s="556">
        <f t="shared" si="0"/>
        <v>23</v>
      </c>
      <c r="E32" s="549">
        <v>100</v>
      </c>
      <c r="F32" s="549">
        <v>100</v>
      </c>
      <c r="G32" s="549">
        <v>100</v>
      </c>
      <c r="H32" s="549">
        <v>100</v>
      </c>
      <c r="I32" s="549">
        <v>100</v>
      </c>
      <c r="J32" s="549">
        <v>100</v>
      </c>
      <c r="K32" s="549">
        <v>100</v>
      </c>
      <c r="L32" s="549">
        <v>100</v>
      </c>
      <c r="M32" s="549">
        <v>100</v>
      </c>
      <c r="N32" s="549">
        <v>100</v>
      </c>
      <c r="O32" s="549">
        <v>100</v>
      </c>
      <c r="P32" s="549">
        <v>100</v>
      </c>
      <c r="Q32" s="549">
        <v>100</v>
      </c>
      <c r="R32" s="549">
        <v>100</v>
      </c>
      <c r="S32" s="558">
        <f t="shared" si="2"/>
        <v>1400</v>
      </c>
    </row>
    <row r="33" spans="2:19" x14ac:dyDescent="0.2">
      <c r="B33" s="550" t="s">
        <v>909</v>
      </c>
      <c r="C33" s="491" t="str">
        <f t="shared" si="1"/>
        <v>InterGovernmentalBalancesReceivable</v>
      </c>
      <c r="D33" s="556">
        <f t="shared" si="0"/>
        <v>24</v>
      </c>
      <c r="E33" s="549">
        <v>100</v>
      </c>
      <c r="F33" s="549">
        <v>100</v>
      </c>
      <c r="G33" s="549">
        <v>100</v>
      </c>
      <c r="H33" s="549">
        <v>100</v>
      </c>
      <c r="I33" s="549">
        <v>100</v>
      </c>
      <c r="J33" s="549">
        <v>100</v>
      </c>
      <c r="K33" s="549">
        <v>100</v>
      </c>
      <c r="L33" s="549">
        <v>100</v>
      </c>
      <c r="M33" s="549">
        <v>100</v>
      </c>
      <c r="N33" s="549">
        <v>100</v>
      </c>
      <c r="O33" s="549">
        <v>100</v>
      </c>
      <c r="P33" s="549">
        <v>100</v>
      </c>
      <c r="Q33" s="549">
        <v>100</v>
      </c>
      <c r="R33" s="549">
        <v>100</v>
      </c>
      <c r="S33" s="558">
        <f t="shared" si="2"/>
        <v>1400</v>
      </c>
    </row>
    <row r="34" spans="2:19" x14ac:dyDescent="0.2">
      <c r="B34" s="550" t="s">
        <v>910</v>
      </c>
      <c r="C34" s="491" t="str">
        <f t="shared" si="1"/>
        <v>InternalBalancesReceivable</v>
      </c>
      <c r="D34" s="556">
        <f t="shared" si="0"/>
        <v>25</v>
      </c>
      <c r="E34" s="549">
        <v>100</v>
      </c>
      <c r="F34" s="549">
        <v>100</v>
      </c>
      <c r="G34" s="549">
        <v>100</v>
      </c>
      <c r="H34" s="549">
        <v>100</v>
      </c>
      <c r="I34" s="549">
        <v>100</v>
      </c>
      <c r="J34" s="549">
        <v>100</v>
      </c>
      <c r="K34" s="549">
        <v>100</v>
      </c>
      <c r="L34" s="549">
        <v>100</v>
      </c>
      <c r="M34" s="549">
        <v>100</v>
      </c>
      <c r="N34" s="549">
        <v>100</v>
      </c>
      <c r="O34" s="549">
        <v>100</v>
      </c>
      <c r="P34" s="549">
        <v>100</v>
      </c>
      <c r="Q34" s="549">
        <v>100</v>
      </c>
      <c r="R34" s="549">
        <v>100</v>
      </c>
      <c r="S34" s="558">
        <f t="shared" si="2"/>
        <v>1400</v>
      </c>
    </row>
    <row r="35" spans="2:19" x14ac:dyDescent="0.2">
      <c r="B35" s="550" t="s">
        <v>911</v>
      </c>
      <c r="C35" s="491" t="str">
        <f t="shared" si="1"/>
        <v>DepositsReceivable</v>
      </c>
      <c r="D35" s="556">
        <f t="shared" si="0"/>
        <v>26</v>
      </c>
      <c r="E35" s="549">
        <v>100</v>
      </c>
      <c r="F35" s="549">
        <v>100</v>
      </c>
      <c r="G35" s="549">
        <v>100</v>
      </c>
      <c r="H35" s="549">
        <v>100</v>
      </c>
      <c r="I35" s="549">
        <v>100</v>
      </c>
      <c r="J35" s="549">
        <v>100</v>
      </c>
      <c r="K35" s="549">
        <v>100</v>
      </c>
      <c r="L35" s="549">
        <v>100</v>
      </c>
      <c r="M35" s="549">
        <v>100</v>
      </c>
      <c r="N35" s="549">
        <v>100</v>
      </c>
      <c r="O35" s="549">
        <v>100</v>
      </c>
      <c r="P35" s="549">
        <v>100</v>
      </c>
      <c r="Q35" s="549">
        <v>100</v>
      </c>
      <c r="R35" s="549">
        <v>100</v>
      </c>
      <c r="S35" s="558">
        <f t="shared" si="2"/>
        <v>1400</v>
      </c>
    </row>
    <row r="36" spans="2:19" x14ac:dyDescent="0.2">
      <c r="B36" s="550" t="s">
        <v>912</v>
      </c>
      <c r="C36" s="491" t="str">
        <f t="shared" si="1"/>
        <v>NotesReceivable</v>
      </c>
      <c r="D36" s="556">
        <f t="shared" si="0"/>
        <v>27</v>
      </c>
      <c r="E36" s="549">
        <v>100</v>
      </c>
      <c r="F36" s="549">
        <v>100</v>
      </c>
      <c r="G36" s="549">
        <v>100</v>
      </c>
      <c r="H36" s="549">
        <v>100</v>
      </c>
      <c r="I36" s="549">
        <v>100</v>
      </c>
      <c r="J36" s="549">
        <v>100</v>
      </c>
      <c r="K36" s="549">
        <v>100</v>
      </c>
      <c r="L36" s="549">
        <v>100</v>
      </c>
      <c r="M36" s="549">
        <v>100</v>
      </c>
      <c r="N36" s="549">
        <v>100</v>
      </c>
      <c r="O36" s="549">
        <v>100</v>
      </c>
      <c r="P36" s="549">
        <v>100</v>
      </c>
      <c r="Q36" s="549">
        <v>100</v>
      </c>
      <c r="R36" s="549">
        <v>100</v>
      </c>
      <c r="S36" s="558">
        <f t="shared" si="2"/>
        <v>1400</v>
      </c>
    </row>
    <row r="37" spans="2:19" x14ac:dyDescent="0.2">
      <c r="B37" s="550" t="s">
        <v>913</v>
      </c>
      <c r="C37" s="491" t="str">
        <f t="shared" si="1"/>
        <v>LoansReceivable</v>
      </c>
      <c r="D37" s="556">
        <f t="shared" si="0"/>
        <v>28</v>
      </c>
      <c r="E37" s="549">
        <v>100</v>
      </c>
      <c r="F37" s="549">
        <v>100</v>
      </c>
      <c r="G37" s="549">
        <v>100</v>
      </c>
      <c r="H37" s="549">
        <v>100</v>
      </c>
      <c r="I37" s="549">
        <v>100</v>
      </c>
      <c r="J37" s="549">
        <v>100</v>
      </c>
      <c r="K37" s="549">
        <v>100</v>
      </c>
      <c r="L37" s="549">
        <v>100</v>
      </c>
      <c r="M37" s="549">
        <v>100</v>
      </c>
      <c r="N37" s="549">
        <v>100</v>
      </c>
      <c r="O37" s="549">
        <v>100</v>
      </c>
      <c r="P37" s="549">
        <v>100</v>
      </c>
      <c r="Q37" s="549">
        <v>100</v>
      </c>
      <c r="R37" s="549">
        <v>100</v>
      </c>
      <c r="S37" s="558">
        <f t="shared" si="2"/>
        <v>1400</v>
      </c>
    </row>
    <row r="38" spans="2:19" x14ac:dyDescent="0.2">
      <c r="B38" s="550" t="s">
        <v>900</v>
      </c>
      <c r="C38" s="491" t="str">
        <f t="shared" si="1"/>
        <v>IncomeTaxReceivable</v>
      </c>
      <c r="D38" s="556">
        <f t="shared" si="0"/>
        <v>29</v>
      </c>
      <c r="E38" s="549">
        <v>100</v>
      </c>
      <c r="F38" s="549">
        <v>100</v>
      </c>
      <c r="G38" s="549">
        <v>100</v>
      </c>
      <c r="H38" s="549">
        <v>100</v>
      </c>
      <c r="I38" s="549">
        <v>100</v>
      </c>
      <c r="J38" s="549">
        <v>100</v>
      </c>
      <c r="K38" s="549">
        <v>100</v>
      </c>
      <c r="L38" s="549">
        <v>100</v>
      </c>
      <c r="M38" s="549">
        <v>100</v>
      </c>
      <c r="N38" s="549">
        <v>100</v>
      </c>
      <c r="O38" s="549">
        <v>100</v>
      </c>
      <c r="P38" s="549">
        <v>100</v>
      </c>
      <c r="Q38" s="549">
        <v>100</v>
      </c>
      <c r="R38" s="549">
        <v>100</v>
      </c>
      <c r="S38" s="558">
        <f t="shared" si="2"/>
        <v>1400</v>
      </c>
    </row>
    <row r="39" spans="2:19" x14ac:dyDescent="0.2">
      <c r="B39" s="550" t="s">
        <v>901</v>
      </c>
      <c r="C39" s="491" t="str">
        <f t="shared" si="1"/>
        <v>PropertyTaxesReceivable</v>
      </c>
      <c r="D39" s="556">
        <f t="shared" si="0"/>
        <v>30</v>
      </c>
      <c r="E39" s="549">
        <v>100</v>
      </c>
      <c r="F39" s="549">
        <v>100</v>
      </c>
      <c r="G39" s="549">
        <v>100</v>
      </c>
      <c r="H39" s="549">
        <v>100</v>
      </c>
      <c r="I39" s="549">
        <v>100</v>
      </c>
      <c r="J39" s="549">
        <v>100</v>
      </c>
      <c r="K39" s="549">
        <v>100</v>
      </c>
      <c r="L39" s="549">
        <v>100</v>
      </c>
      <c r="M39" s="549">
        <v>100</v>
      </c>
      <c r="N39" s="549">
        <v>100</v>
      </c>
      <c r="O39" s="549">
        <v>100</v>
      </c>
      <c r="P39" s="549">
        <v>100</v>
      </c>
      <c r="Q39" s="549">
        <v>100</v>
      </c>
      <c r="R39" s="549">
        <v>100</v>
      </c>
      <c r="S39" s="558">
        <f t="shared" si="2"/>
        <v>1400</v>
      </c>
    </row>
    <row r="40" spans="2:19" x14ac:dyDescent="0.2">
      <c r="B40" s="550" t="s">
        <v>902</v>
      </c>
      <c r="C40" s="491" t="str">
        <f t="shared" si="1"/>
        <v>SpecialAssessmentTaxesReceivable</v>
      </c>
      <c r="D40" s="556">
        <f t="shared" si="0"/>
        <v>31</v>
      </c>
      <c r="E40" s="549">
        <v>100</v>
      </c>
      <c r="F40" s="549">
        <v>100</v>
      </c>
      <c r="G40" s="549">
        <v>100</v>
      </c>
      <c r="H40" s="549">
        <v>100</v>
      </c>
      <c r="I40" s="549">
        <v>100</v>
      </c>
      <c r="J40" s="549">
        <v>100</v>
      </c>
      <c r="K40" s="549">
        <v>100</v>
      </c>
      <c r="L40" s="549">
        <v>100</v>
      </c>
      <c r="M40" s="549">
        <v>100</v>
      </c>
      <c r="N40" s="549">
        <v>100</v>
      </c>
      <c r="O40" s="549">
        <v>100</v>
      </c>
      <c r="P40" s="549">
        <v>100</v>
      </c>
      <c r="Q40" s="549">
        <v>100</v>
      </c>
      <c r="R40" s="549">
        <v>100</v>
      </c>
      <c r="S40" s="558">
        <f t="shared" si="2"/>
        <v>1400</v>
      </c>
    </row>
    <row r="41" spans="2:19" x14ac:dyDescent="0.2">
      <c r="B41" s="550" t="s">
        <v>903</v>
      </c>
      <c r="C41" s="491" t="str">
        <f t="shared" si="1"/>
        <v>SalesTaxReceivable</v>
      </c>
      <c r="D41" s="556">
        <f t="shared" si="0"/>
        <v>32</v>
      </c>
      <c r="E41" s="549">
        <v>100</v>
      </c>
      <c r="F41" s="549">
        <v>100</v>
      </c>
      <c r="G41" s="549">
        <v>100</v>
      </c>
      <c r="H41" s="549">
        <v>100</v>
      </c>
      <c r="I41" s="549">
        <v>100</v>
      </c>
      <c r="J41" s="549">
        <v>100</v>
      </c>
      <c r="K41" s="549">
        <v>100</v>
      </c>
      <c r="L41" s="549">
        <v>100</v>
      </c>
      <c r="M41" s="549">
        <v>100</v>
      </c>
      <c r="N41" s="549">
        <v>100</v>
      </c>
      <c r="O41" s="549">
        <v>100</v>
      </c>
      <c r="P41" s="549">
        <v>100</v>
      </c>
      <c r="Q41" s="549">
        <v>100</v>
      </c>
      <c r="R41" s="549">
        <v>100</v>
      </c>
      <c r="S41" s="558">
        <f t="shared" si="2"/>
        <v>1400</v>
      </c>
    </row>
    <row r="42" spans="2:19" x14ac:dyDescent="0.2">
      <c r="B42" s="550" t="s">
        <v>904</v>
      </c>
      <c r="C42" s="491" t="str">
        <f t="shared" si="1"/>
        <v>RevenueInLieuOfTaxesReceivable</v>
      </c>
      <c r="D42" s="556">
        <f t="shared" ref="D42:D59" si="3">D41+1</f>
        <v>33</v>
      </c>
      <c r="E42" s="549">
        <v>100</v>
      </c>
      <c r="F42" s="549">
        <v>100</v>
      </c>
      <c r="G42" s="549">
        <v>100</v>
      </c>
      <c r="H42" s="549">
        <v>100</v>
      </c>
      <c r="I42" s="549">
        <v>100</v>
      </c>
      <c r="J42" s="549">
        <v>100</v>
      </c>
      <c r="K42" s="549">
        <v>100</v>
      </c>
      <c r="L42" s="549">
        <v>100</v>
      </c>
      <c r="M42" s="549">
        <v>100</v>
      </c>
      <c r="N42" s="549">
        <v>100</v>
      </c>
      <c r="O42" s="549">
        <v>100</v>
      </c>
      <c r="P42" s="549">
        <v>100</v>
      </c>
      <c r="Q42" s="549">
        <v>100</v>
      </c>
      <c r="R42" s="549">
        <v>100</v>
      </c>
      <c r="S42" s="558">
        <f t="shared" si="2"/>
        <v>1400</v>
      </c>
    </row>
    <row r="43" spans="2:19" x14ac:dyDescent="0.2">
      <c r="B43" s="550" t="s">
        <v>905</v>
      </c>
      <c r="C43" s="491" t="str">
        <f t="shared" si="1"/>
        <v>OtherTaxesReceivable</v>
      </c>
      <c r="D43" s="556">
        <f t="shared" si="3"/>
        <v>34</v>
      </c>
      <c r="E43" s="549">
        <v>100</v>
      </c>
      <c r="F43" s="549">
        <v>100</v>
      </c>
      <c r="G43" s="549">
        <v>100</v>
      </c>
      <c r="H43" s="549">
        <v>100</v>
      </c>
      <c r="I43" s="549">
        <v>100</v>
      </c>
      <c r="J43" s="549">
        <v>100</v>
      </c>
      <c r="K43" s="549">
        <v>100</v>
      </c>
      <c r="L43" s="549">
        <v>100</v>
      </c>
      <c r="M43" s="549">
        <v>100</v>
      </c>
      <c r="N43" s="549">
        <v>100</v>
      </c>
      <c r="O43" s="549">
        <v>100</v>
      </c>
      <c r="P43" s="549">
        <v>100</v>
      </c>
      <c r="Q43" s="549">
        <v>100</v>
      </c>
      <c r="R43" s="549">
        <v>100</v>
      </c>
      <c r="S43" s="558">
        <f t="shared" si="2"/>
        <v>1400</v>
      </c>
    </row>
    <row r="44" spans="2:19" x14ac:dyDescent="0.2">
      <c r="B44" s="550" t="s">
        <v>906</v>
      </c>
      <c r="C44" s="491" t="str">
        <f t="shared" si="1"/>
        <v>GrantsReceivable</v>
      </c>
      <c r="D44" s="556">
        <f t="shared" si="3"/>
        <v>35</v>
      </c>
      <c r="E44" s="549">
        <v>100</v>
      </c>
      <c r="F44" s="549">
        <v>100</v>
      </c>
      <c r="G44" s="549">
        <v>100</v>
      </c>
      <c r="H44" s="549">
        <v>100</v>
      </c>
      <c r="I44" s="549">
        <v>100</v>
      </c>
      <c r="J44" s="549">
        <v>100</v>
      </c>
      <c r="K44" s="549">
        <v>100</v>
      </c>
      <c r="L44" s="549">
        <v>100</v>
      </c>
      <c r="M44" s="549">
        <v>100</v>
      </c>
      <c r="N44" s="549">
        <v>100</v>
      </c>
      <c r="O44" s="549">
        <v>100</v>
      </c>
      <c r="P44" s="549">
        <v>100</v>
      </c>
      <c r="Q44" s="549">
        <v>100</v>
      </c>
      <c r="R44" s="549">
        <v>100</v>
      </c>
      <c r="S44" s="558">
        <f t="shared" si="2"/>
        <v>1400</v>
      </c>
    </row>
    <row r="45" spans="2:19" x14ac:dyDescent="0.2">
      <c r="B45" s="550" t="s">
        <v>914</v>
      </c>
      <c r="C45" s="491" t="str">
        <f t="shared" si="1"/>
        <v>PenaltiesReceivable</v>
      </c>
      <c r="D45" s="556">
        <f t="shared" si="3"/>
        <v>36</v>
      </c>
      <c r="E45" s="549">
        <v>100</v>
      </c>
      <c r="F45" s="549">
        <v>100</v>
      </c>
      <c r="G45" s="549">
        <v>100</v>
      </c>
      <c r="H45" s="549">
        <v>100</v>
      </c>
      <c r="I45" s="549">
        <v>100</v>
      </c>
      <c r="J45" s="549">
        <v>100</v>
      </c>
      <c r="K45" s="549">
        <v>100</v>
      </c>
      <c r="L45" s="549">
        <v>100</v>
      </c>
      <c r="M45" s="549">
        <v>100</v>
      </c>
      <c r="N45" s="549">
        <v>100</v>
      </c>
      <c r="O45" s="549">
        <v>100</v>
      </c>
      <c r="P45" s="549">
        <v>100</v>
      </c>
      <c r="Q45" s="549">
        <v>100</v>
      </c>
      <c r="R45" s="549">
        <v>100</v>
      </c>
      <c r="S45" s="558">
        <f t="shared" si="2"/>
        <v>1400</v>
      </c>
    </row>
    <row r="46" spans="2:19" x14ac:dyDescent="0.2">
      <c r="B46" s="550" t="s">
        <v>2928</v>
      </c>
      <c r="C46" s="491" t="e">
        <f t="shared" si="1"/>
        <v>#N/A</v>
      </c>
      <c r="D46" s="556">
        <f t="shared" si="3"/>
        <v>37</v>
      </c>
      <c r="E46" s="549">
        <v>100</v>
      </c>
      <c r="F46" s="549">
        <v>100</v>
      </c>
      <c r="G46" s="549">
        <v>100</v>
      </c>
      <c r="H46" s="549">
        <v>100</v>
      </c>
      <c r="I46" s="549">
        <v>100</v>
      </c>
      <c r="J46" s="549">
        <v>100</v>
      </c>
      <c r="K46" s="549">
        <v>100</v>
      </c>
      <c r="L46" s="549">
        <v>100</v>
      </c>
      <c r="M46" s="549">
        <v>100</v>
      </c>
      <c r="N46" s="549">
        <v>100</v>
      </c>
      <c r="O46" s="549">
        <v>100</v>
      </c>
      <c r="P46" s="549">
        <v>100</v>
      </c>
      <c r="Q46" s="549">
        <v>100</v>
      </c>
      <c r="R46" s="549">
        <v>100</v>
      </c>
      <c r="S46" s="558">
        <f t="shared" si="2"/>
        <v>1400</v>
      </c>
    </row>
    <row r="47" spans="2:19" x14ac:dyDescent="0.2">
      <c r="B47" s="550" t="s">
        <v>916</v>
      </c>
      <c r="C47" s="491" t="str">
        <f t="shared" si="1"/>
        <v>InvestmentIncomeReceivable</v>
      </c>
      <c r="D47" s="556">
        <f t="shared" si="3"/>
        <v>38</v>
      </c>
      <c r="E47" s="549">
        <v>100</v>
      </c>
      <c r="F47" s="549">
        <v>100</v>
      </c>
      <c r="G47" s="549">
        <v>100</v>
      </c>
      <c r="H47" s="549">
        <v>100</v>
      </c>
      <c r="I47" s="549">
        <v>100</v>
      </c>
      <c r="J47" s="549">
        <v>100</v>
      </c>
      <c r="K47" s="549">
        <v>100</v>
      </c>
      <c r="L47" s="549">
        <v>100</v>
      </c>
      <c r="M47" s="549">
        <v>100</v>
      </c>
      <c r="N47" s="549">
        <v>100</v>
      </c>
      <c r="O47" s="549">
        <v>100</v>
      </c>
      <c r="P47" s="549">
        <v>100</v>
      </c>
      <c r="Q47" s="549">
        <v>100</v>
      </c>
      <c r="R47" s="549">
        <v>100</v>
      </c>
      <c r="S47" s="558">
        <f t="shared" si="2"/>
        <v>1400</v>
      </c>
    </row>
    <row r="48" spans="2:19" x14ac:dyDescent="0.2">
      <c r="B48" s="550" t="s">
        <v>917</v>
      </c>
      <c r="C48" s="491" t="str">
        <f t="shared" si="1"/>
        <v>ReceivablesFromContracts</v>
      </c>
      <c r="D48" s="556">
        <f t="shared" si="3"/>
        <v>39</v>
      </c>
      <c r="E48" s="549">
        <v>100</v>
      </c>
      <c r="F48" s="549">
        <v>100</v>
      </c>
      <c r="G48" s="549">
        <v>100</v>
      </c>
      <c r="H48" s="549">
        <v>100</v>
      </c>
      <c r="I48" s="549">
        <v>100</v>
      </c>
      <c r="J48" s="549">
        <v>100</v>
      </c>
      <c r="K48" s="549">
        <v>100</v>
      </c>
      <c r="L48" s="549">
        <v>100</v>
      </c>
      <c r="M48" s="549">
        <v>100</v>
      </c>
      <c r="N48" s="549">
        <v>100</v>
      </c>
      <c r="O48" s="549">
        <v>100</v>
      </c>
      <c r="P48" s="549">
        <v>100</v>
      </c>
      <c r="Q48" s="549">
        <v>100</v>
      </c>
      <c r="R48" s="549">
        <v>100</v>
      </c>
      <c r="S48" s="558">
        <f t="shared" si="2"/>
        <v>1400</v>
      </c>
    </row>
    <row r="49" spans="1:19" x14ac:dyDescent="0.2">
      <c r="B49" s="550" t="s">
        <v>918</v>
      </c>
      <c r="C49" s="491" t="str">
        <f t="shared" si="1"/>
        <v>OtherReceivables</v>
      </c>
      <c r="D49" s="556">
        <f t="shared" si="3"/>
        <v>40</v>
      </c>
      <c r="E49" s="549">
        <v>100</v>
      </c>
      <c r="F49" s="549">
        <v>100</v>
      </c>
      <c r="G49" s="549">
        <v>100</v>
      </c>
      <c r="H49" s="549">
        <v>100</v>
      </c>
      <c r="I49" s="549">
        <v>100</v>
      </c>
      <c r="J49" s="549">
        <v>100</v>
      </c>
      <c r="K49" s="549">
        <v>100</v>
      </c>
      <c r="L49" s="549">
        <v>100</v>
      </c>
      <c r="M49" s="549">
        <v>100</v>
      </c>
      <c r="N49" s="549">
        <v>100</v>
      </c>
      <c r="O49" s="549">
        <v>100</v>
      </c>
      <c r="P49" s="549">
        <v>100</v>
      </c>
      <c r="Q49" s="549">
        <v>100</v>
      </c>
      <c r="R49" s="549">
        <v>100</v>
      </c>
      <c r="S49" s="558">
        <f t="shared" si="2"/>
        <v>1400</v>
      </c>
    </row>
    <row r="50" spans="1:19" x14ac:dyDescent="0.2">
      <c r="B50" s="550" t="s">
        <v>921</v>
      </c>
      <c r="C50" s="491" t="str">
        <f t="shared" si="1"/>
        <v>DueFromOtherGovernmentEntities</v>
      </c>
      <c r="D50" s="556">
        <f t="shared" si="3"/>
        <v>41</v>
      </c>
      <c r="E50" s="549">
        <v>100</v>
      </c>
      <c r="F50" s="549">
        <v>100</v>
      </c>
      <c r="G50" s="549">
        <v>100</v>
      </c>
      <c r="H50" s="549">
        <v>100</v>
      </c>
      <c r="I50" s="549">
        <v>100</v>
      </c>
      <c r="J50" s="549">
        <v>100</v>
      </c>
      <c r="K50" s="549">
        <v>100</v>
      </c>
      <c r="L50" s="549">
        <v>100</v>
      </c>
      <c r="M50" s="549">
        <v>100</v>
      </c>
      <c r="N50" s="549">
        <v>100</v>
      </c>
      <c r="O50" s="549">
        <v>100</v>
      </c>
      <c r="P50" s="549">
        <v>100</v>
      </c>
      <c r="Q50" s="549">
        <v>100</v>
      </c>
      <c r="R50" s="549">
        <v>100</v>
      </c>
      <c r="S50" s="558">
        <f t="shared" si="2"/>
        <v>1400</v>
      </c>
    </row>
    <row r="51" spans="1:19" x14ac:dyDescent="0.2">
      <c r="B51" s="550" t="s">
        <v>924</v>
      </c>
      <c r="C51" s="491" t="str">
        <f t="shared" si="1"/>
        <v>DueFromOtherFunds</v>
      </c>
      <c r="D51" s="556">
        <f t="shared" si="3"/>
        <v>42</v>
      </c>
      <c r="E51" s="549">
        <v>100</v>
      </c>
      <c r="F51" s="549">
        <v>100</v>
      </c>
      <c r="G51" s="549">
        <v>100</v>
      </c>
      <c r="H51" s="549">
        <v>100</v>
      </c>
      <c r="I51" s="549">
        <v>100</v>
      </c>
      <c r="J51" s="549">
        <v>100</v>
      </c>
      <c r="K51" s="549">
        <v>100</v>
      </c>
      <c r="L51" s="549">
        <v>100</v>
      </c>
      <c r="M51" s="549">
        <v>100</v>
      </c>
      <c r="N51" s="549">
        <v>100</v>
      </c>
      <c r="O51" s="549">
        <v>100</v>
      </c>
      <c r="P51" s="549">
        <v>100</v>
      </c>
      <c r="Q51" s="549">
        <v>100</v>
      </c>
      <c r="R51" s="549">
        <v>100</v>
      </c>
      <c r="S51" s="558">
        <f t="shared" si="2"/>
        <v>1400</v>
      </c>
    </row>
    <row r="52" spans="1:19" x14ac:dyDescent="0.2">
      <c r="B52" s="550" t="s">
        <v>925</v>
      </c>
      <c r="C52" s="491" t="str">
        <f t="shared" si="1"/>
        <v>DueFromOthers</v>
      </c>
      <c r="D52" s="556">
        <f t="shared" si="3"/>
        <v>43</v>
      </c>
      <c r="E52" s="549">
        <v>100</v>
      </c>
      <c r="F52" s="549">
        <v>100</v>
      </c>
      <c r="G52" s="549">
        <v>100</v>
      </c>
      <c r="H52" s="549">
        <v>100</v>
      </c>
      <c r="I52" s="549">
        <v>100</v>
      </c>
      <c r="J52" s="549">
        <v>100</v>
      </c>
      <c r="K52" s="549">
        <v>100</v>
      </c>
      <c r="L52" s="549">
        <v>100</v>
      </c>
      <c r="M52" s="549">
        <v>100</v>
      </c>
      <c r="N52" s="549">
        <v>100</v>
      </c>
      <c r="O52" s="549">
        <v>100</v>
      </c>
      <c r="P52" s="549">
        <v>100</v>
      </c>
      <c r="Q52" s="549">
        <v>100</v>
      </c>
      <c r="R52" s="549">
        <v>100</v>
      </c>
      <c r="S52" s="558">
        <f t="shared" si="2"/>
        <v>1400</v>
      </c>
    </row>
    <row r="53" spans="1:19" x14ac:dyDescent="0.2">
      <c r="B53" s="550" t="s">
        <v>931</v>
      </c>
      <c r="C53" s="491" t="str">
        <f t="shared" si="1"/>
        <v>SecuritiesLendingCollateralAssets</v>
      </c>
      <c r="D53" s="556">
        <f t="shared" si="3"/>
        <v>44</v>
      </c>
      <c r="E53" s="549">
        <v>100</v>
      </c>
      <c r="F53" s="549">
        <v>100</v>
      </c>
      <c r="G53" s="549">
        <v>100</v>
      </c>
      <c r="H53" s="549">
        <v>100</v>
      </c>
      <c r="I53" s="549">
        <v>100</v>
      </c>
      <c r="J53" s="549">
        <v>100</v>
      </c>
      <c r="K53" s="549">
        <v>100</v>
      </c>
      <c r="L53" s="549">
        <v>100</v>
      </c>
      <c r="M53" s="549">
        <v>100</v>
      </c>
      <c r="N53" s="549">
        <v>100</v>
      </c>
      <c r="O53" s="549">
        <v>100</v>
      </c>
      <c r="P53" s="549">
        <v>100</v>
      </c>
      <c r="Q53" s="549">
        <v>100</v>
      </c>
      <c r="R53" s="549">
        <v>100</v>
      </c>
      <c r="S53" s="558">
        <f t="shared" si="2"/>
        <v>1400</v>
      </c>
    </row>
    <row r="54" spans="1:19" x14ac:dyDescent="0.2">
      <c r="B54" s="550" t="s">
        <v>1800</v>
      </c>
      <c r="C54" s="491" t="str">
        <f t="shared" si="1"/>
        <v>OtherPostEmploymentBenefitsPlanAssets</v>
      </c>
      <c r="D54" s="556">
        <f t="shared" si="3"/>
        <v>45</v>
      </c>
      <c r="E54" s="549">
        <v>100</v>
      </c>
      <c r="F54" s="549">
        <v>100</v>
      </c>
      <c r="G54" s="549">
        <v>100</v>
      </c>
      <c r="H54" s="549">
        <v>100</v>
      </c>
      <c r="I54" s="549">
        <v>100</v>
      </c>
      <c r="J54" s="549">
        <v>100</v>
      </c>
      <c r="K54" s="549">
        <v>100</v>
      </c>
      <c r="L54" s="549">
        <v>100</v>
      </c>
      <c r="M54" s="549">
        <v>100</v>
      </c>
      <c r="N54" s="549">
        <v>100</v>
      </c>
      <c r="O54" s="549">
        <v>100</v>
      </c>
      <c r="P54" s="549">
        <v>100</v>
      </c>
      <c r="Q54" s="549">
        <v>100</v>
      </c>
      <c r="R54" s="549">
        <v>100</v>
      </c>
      <c r="S54" s="558">
        <f t="shared" si="2"/>
        <v>1400</v>
      </c>
    </row>
    <row r="55" spans="1:19" x14ac:dyDescent="0.2">
      <c r="B55" s="550" t="s">
        <v>1789</v>
      </c>
      <c r="C55" s="491" t="str">
        <f t="shared" si="1"/>
        <v>RegulatoryAssets</v>
      </c>
      <c r="D55" s="556">
        <f t="shared" si="3"/>
        <v>46</v>
      </c>
      <c r="E55" s="549">
        <v>100</v>
      </c>
      <c r="F55" s="549">
        <v>100</v>
      </c>
      <c r="G55" s="549">
        <v>100</v>
      </c>
      <c r="H55" s="549">
        <v>100</v>
      </c>
      <c r="I55" s="549">
        <v>100</v>
      </c>
      <c r="J55" s="549">
        <v>100</v>
      </c>
      <c r="K55" s="549">
        <v>100</v>
      </c>
      <c r="L55" s="549">
        <v>100</v>
      </c>
      <c r="M55" s="549">
        <v>100</v>
      </c>
      <c r="N55" s="549">
        <v>100</v>
      </c>
      <c r="O55" s="549">
        <v>100</v>
      </c>
      <c r="P55" s="549">
        <v>100</v>
      </c>
      <c r="Q55" s="549">
        <v>100</v>
      </c>
      <c r="R55" s="549">
        <v>100</v>
      </c>
      <c r="S55" s="558">
        <f t="shared" si="2"/>
        <v>1400</v>
      </c>
    </row>
    <row r="56" spans="1:19" x14ac:dyDescent="0.2">
      <c r="B56" s="550" t="s">
        <v>1828</v>
      </c>
      <c r="C56" s="491" t="str">
        <f t="shared" si="1"/>
        <v>DerivativeInstrumentsAssets</v>
      </c>
      <c r="D56" s="556">
        <f t="shared" si="3"/>
        <v>47</v>
      </c>
      <c r="E56" s="549">
        <v>100</v>
      </c>
      <c r="F56" s="549">
        <v>100</v>
      </c>
      <c r="G56" s="549">
        <v>100</v>
      </c>
      <c r="H56" s="549">
        <v>100</v>
      </c>
      <c r="I56" s="549">
        <v>100</v>
      </c>
      <c r="J56" s="549">
        <v>100</v>
      </c>
      <c r="K56" s="549">
        <v>100</v>
      </c>
      <c r="L56" s="549">
        <v>100</v>
      </c>
      <c r="M56" s="549">
        <v>100</v>
      </c>
      <c r="N56" s="549">
        <v>100</v>
      </c>
      <c r="O56" s="549">
        <v>100</v>
      </c>
      <c r="P56" s="549">
        <v>100</v>
      </c>
      <c r="Q56" s="549">
        <v>100</v>
      </c>
      <c r="R56" s="549">
        <v>100</v>
      </c>
      <c r="S56" s="558">
        <f t="shared" si="2"/>
        <v>1400</v>
      </c>
    </row>
    <row r="57" spans="1:19" x14ac:dyDescent="0.2">
      <c r="B57" s="550" t="s">
        <v>968</v>
      </c>
      <c r="C57" s="491" t="e">
        <f t="shared" si="1"/>
        <v>#N/A</v>
      </c>
      <c r="D57" s="556">
        <f t="shared" si="3"/>
        <v>48</v>
      </c>
      <c r="E57" s="549">
        <v>100</v>
      </c>
      <c r="F57" s="549">
        <v>100</v>
      </c>
      <c r="G57" s="549">
        <v>100</v>
      </c>
      <c r="H57" s="549">
        <v>100</v>
      </c>
      <c r="I57" s="549">
        <v>100</v>
      </c>
      <c r="J57" s="549">
        <v>100</v>
      </c>
      <c r="K57" s="549">
        <v>100</v>
      </c>
      <c r="L57" s="549">
        <v>100</v>
      </c>
      <c r="M57" s="549">
        <v>100</v>
      </c>
      <c r="N57" s="549">
        <v>100</v>
      </c>
      <c r="O57" s="549">
        <v>100</v>
      </c>
      <c r="P57" s="549">
        <v>100</v>
      </c>
      <c r="Q57" s="549">
        <v>100</v>
      </c>
      <c r="R57" s="549">
        <v>100</v>
      </c>
      <c r="S57" s="558">
        <f t="shared" si="2"/>
        <v>1400</v>
      </c>
    </row>
    <row r="58" spans="1:19" x14ac:dyDescent="0.2">
      <c r="B58" s="557" t="s">
        <v>978</v>
      </c>
      <c r="C58" s="491" t="e">
        <f t="shared" si="1"/>
        <v>#N/A</v>
      </c>
      <c r="D58" s="556">
        <f t="shared" si="3"/>
        <v>49</v>
      </c>
      <c r="E58" s="555">
        <f t="shared" ref="E58:R58" si="4">SUM(E60:E63)</f>
        <v>100</v>
      </c>
      <c r="F58" s="555">
        <f t="shared" si="4"/>
        <v>100</v>
      </c>
      <c r="G58" s="555">
        <f t="shared" si="4"/>
        <v>100</v>
      </c>
      <c r="H58" s="555">
        <f t="shared" si="4"/>
        <v>100</v>
      </c>
      <c r="I58" s="555">
        <f t="shared" si="4"/>
        <v>100</v>
      </c>
      <c r="J58" s="555">
        <f t="shared" si="4"/>
        <v>100</v>
      </c>
      <c r="K58" s="555">
        <f t="shared" si="4"/>
        <v>100</v>
      </c>
      <c r="L58" s="555">
        <f t="shared" si="4"/>
        <v>100</v>
      </c>
      <c r="M58" s="555">
        <f t="shared" si="4"/>
        <v>100</v>
      </c>
      <c r="N58" s="555">
        <f t="shared" si="4"/>
        <v>100</v>
      </c>
      <c r="O58" s="555">
        <f t="shared" si="4"/>
        <v>100</v>
      </c>
      <c r="P58" s="555">
        <f t="shared" si="4"/>
        <v>100</v>
      </c>
      <c r="Q58" s="555">
        <f t="shared" si="4"/>
        <v>100</v>
      </c>
      <c r="R58" s="555">
        <f t="shared" si="4"/>
        <v>100</v>
      </c>
      <c r="S58" s="555">
        <f t="shared" si="2"/>
        <v>1400</v>
      </c>
    </row>
    <row r="59" spans="1:19" x14ac:dyDescent="0.2">
      <c r="A59" s="565" t="s">
        <v>936</v>
      </c>
      <c r="B59" s="564" t="s">
        <v>979</v>
      </c>
      <c r="C59" s="491" t="e">
        <f t="shared" si="1"/>
        <v>#N/A</v>
      </c>
      <c r="D59" s="556">
        <f t="shared" si="3"/>
        <v>50</v>
      </c>
      <c r="E59" s="564"/>
      <c r="F59" s="564"/>
      <c r="G59" s="564"/>
      <c r="H59" s="564"/>
      <c r="I59" s="564"/>
      <c r="J59" s="564"/>
      <c r="K59" s="564"/>
      <c r="L59" s="564"/>
      <c r="M59" s="564"/>
      <c r="N59" s="564"/>
      <c r="O59" s="564"/>
      <c r="P59" s="564"/>
      <c r="Q59" s="564"/>
      <c r="R59" s="564"/>
      <c r="S59" s="564"/>
    </row>
    <row r="60" spans="1:19" x14ac:dyDescent="0.2">
      <c r="B60" s="563" t="s">
        <v>980</v>
      </c>
      <c r="C60" s="491" t="e">
        <f t="shared" si="1"/>
        <v>#N/A</v>
      </c>
      <c r="D60" s="556">
        <f>D59+0.1</f>
        <v>50.1</v>
      </c>
      <c r="E60" s="549">
        <v>10</v>
      </c>
      <c r="F60" s="549">
        <v>10</v>
      </c>
      <c r="G60" s="549">
        <v>10</v>
      </c>
      <c r="H60" s="549">
        <v>10</v>
      </c>
      <c r="I60" s="549">
        <v>10</v>
      </c>
      <c r="J60" s="549">
        <v>10</v>
      </c>
      <c r="K60" s="549">
        <v>10</v>
      </c>
      <c r="L60" s="549">
        <v>10</v>
      </c>
      <c r="M60" s="549">
        <v>10</v>
      </c>
      <c r="N60" s="549">
        <v>10</v>
      </c>
      <c r="O60" s="549">
        <v>10</v>
      </c>
      <c r="P60" s="549">
        <v>10</v>
      </c>
      <c r="Q60" s="549">
        <v>10</v>
      </c>
      <c r="R60" s="549">
        <v>10</v>
      </c>
      <c r="S60" s="558">
        <f>SUM(E60:R60)</f>
        <v>140</v>
      </c>
    </row>
    <row r="61" spans="1:19" x14ac:dyDescent="0.2">
      <c r="B61" s="563" t="s">
        <v>981</v>
      </c>
      <c r="C61" s="491" t="e">
        <f t="shared" si="1"/>
        <v>#N/A</v>
      </c>
      <c r="D61" s="556">
        <f>D60+0.1</f>
        <v>50.2</v>
      </c>
      <c r="E61" s="549">
        <v>10</v>
      </c>
      <c r="F61" s="549">
        <v>10</v>
      </c>
      <c r="G61" s="549">
        <v>10</v>
      </c>
      <c r="H61" s="549">
        <v>10</v>
      </c>
      <c r="I61" s="549">
        <v>10</v>
      </c>
      <c r="J61" s="549">
        <v>10</v>
      </c>
      <c r="K61" s="549">
        <v>10</v>
      </c>
      <c r="L61" s="549">
        <v>10</v>
      </c>
      <c r="M61" s="549">
        <v>10</v>
      </c>
      <c r="N61" s="549">
        <v>10</v>
      </c>
      <c r="O61" s="549">
        <v>10</v>
      </c>
      <c r="P61" s="549">
        <v>10</v>
      </c>
      <c r="Q61" s="549">
        <v>10</v>
      </c>
      <c r="R61" s="549">
        <v>10</v>
      </c>
      <c r="S61" s="558">
        <f>SUM(E61:R61)</f>
        <v>140</v>
      </c>
    </row>
    <row r="62" spans="1:19" x14ac:dyDescent="0.2">
      <c r="B62" s="563" t="s">
        <v>982</v>
      </c>
      <c r="C62" s="491" t="e">
        <f t="shared" si="1"/>
        <v>#N/A</v>
      </c>
      <c r="D62" s="556">
        <f>D61+0.1</f>
        <v>50.300000000000004</v>
      </c>
      <c r="E62" s="549">
        <v>40</v>
      </c>
      <c r="F62" s="549">
        <v>40</v>
      </c>
      <c r="G62" s="549">
        <v>40</v>
      </c>
      <c r="H62" s="549">
        <v>40</v>
      </c>
      <c r="I62" s="549">
        <v>40</v>
      </c>
      <c r="J62" s="549">
        <v>40</v>
      </c>
      <c r="K62" s="549">
        <v>40</v>
      </c>
      <c r="L62" s="549">
        <v>40</v>
      </c>
      <c r="M62" s="549">
        <v>40</v>
      </c>
      <c r="N62" s="549">
        <v>40</v>
      </c>
      <c r="O62" s="549">
        <v>40</v>
      </c>
      <c r="P62" s="549">
        <v>40</v>
      </c>
      <c r="Q62" s="549">
        <v>40</v>
      </c>
      <c r="R62" s="549">
        <v>40</v>
      </c>
      <c r="S62" s="558">
        <f>SUM(E62:R62)</f>
        <v>560</v>
      </c>
    </row>
    <row r="63" spans="1:19" x14ac:dyDescent="0.2">
      <c r="B63" s="563" t="s">
        <v>941</v>
      </c>
      <c r="C63" s="491" t="e">
        <f t="shared" si="1"/>
        <v>#N/A</v>
      </c>
      <c r="D63" s="556">
        <f>D62+0.1</f>
        <v>50.400000000000006</v>
      </c>
      <c r="E63" s="549">
        <v>40</v>
      </c>
      <c r="F63" s="549">
        <v>40</v>
      </c>
      <c r="G63" s="549">
        <v>40</v>
      </c>
      <c r="H63" s="549">
        <v>40</v>
      </c>
      <c r="I63" s="549">
        <v>40</v>
      </c>
      <c r="J63" s="549">
        <v>40</v>
      </c>
      <c r="K63" s="549">
        <v>40</v>
      </c>
      <c r="L63" s="549">
        <v>40</v>
      </c>
      <c r="M63" s="549">
        <v>40</v>
      </c>
      <c r="N63" s="549">
        <v>40</v>
      </c>
      <c r="O63" s="549">
        <v>40</v>
      </c>
      <c r="P63" s="549">
        <v>40</v>
      </c>
      <c r="Q63" s="549">
        <v>40</v>
      </c>
      <c r="R63" s="549">
        <v>40</v>
      </c>
      <c r="S63" s="558">
        <f>SUM(E63:R63)</f>
        <v>560</v>
      </c>
    </row>
    <row r="64" spans="1:19" x14ac:dyDescent="0.2">
      <c r="B64" s="576"/>
      <c r="C64" s="491" t="e">
        <f t="shared" si="1"/>
        <v>#N/A</v>
      </c>
      <c r="D64" s="556"/>
      <c r="E64" s="549"/>
      <c r="F64" s="549"/>
      <c r="G64" s="549"/>
      <c r="H64" s="549"/>
      <c r="I64" s="549"/>
      <c r="J64" s="549"/>
      <c r="K64" s="549"/>
      <c r="L64" s="549"/>
      <c r="M64" s="549"/>
      <c r="N64" s="549"/>
      <c r="O64" s="549"/>
      <c r="P64" s="549"/>
      <c r="Q64" s="549"/>
      <c r="R64" s="549"/>
      <c r="S64" s="558"/>
    </row>
    <row r="65" spans="1:20" x14ac:dyDescent="0.2">
      <c r="B65" s="576"/>
      <c r="C65" s="491" t="e">
        <f t="shared" si="1"/>
        <v>#N/A</v>
      </c>
      <c r="D65" s="556"/>
      <c r="E65" s="549"/>
      <c r="F65" s="549"/>
      <c r="G65" s="549"/>
      <c r="H65" s="549"/>
      <c r="I65" s="549"/>
      <c r="J65" s="549"/>
      <c r="K65" s="549"/>
      <c r="L65" s="549"/>
      <c r="M65" s="549"/>
      <c r="N65" s="549"/>
      <c r="O65" s="549"/>
      <c r="P65" s="549"/>
      <c r="Q65" s="549"/>
      <c r="R65" s="549"/>
      <c r="S65" s="558"/>
    </row>
    <row r="66" spans="1:20" x14ac:dyDescent="0.2">
      <c r="B66" s="571" t="s">
        <v>1809</v>
      </c>
      <c r="C66" s="491" t="str">
        <f t="shared" si="1"/>
        <v>OtherAssets</v>
      </c>
      <c r="D66" s="556">
        <f>D59+1</f>
        <v>51</v>
      </c>
      <c r="E66" s="555">
        <f t="shared" ref="E66:R66" si="5">SUM(E68:E71)</f>
        <v>100</v>
      </c>
      <c r="F66" s="555">
        <f t="shared" si="5"/>
        <v>100</v>
      </c>
      <c r="G66" s="555">
        <f t="shared" si="5"/>
        <v>100</v>
      </c>
      <c r="H66" s="555">
        <f t="shared" si="5"/>
        <v>100</v>
      </c>
      <c r="I66" s="555">
        <f t="shared" si="5"/>
        <v>100</v>
      </c>
      <c r="J66" s="555">
        <f t="shared" si="5"/>
        <v>100</v>
      </c>
      <c r="K66" s="555">
        <f t="shared" si="5"/>
        <v>100</v>
      </c>
      <c r="L66" s="555">
        <f t="shared" si="5"/>
        <v>100</v>
      </c>
      <c r="M66" s="555">
        <f t="shared" si="5"/>
        <v>100</v>
      </c>
      <c r="N66" s="555">
        <f t="shared" si="5"/>
        <v>100</v>
      </c>
      <c r="O66" s="555">
        <f t="shared" si="5"/>
        <v>100</v>
      </c>
      <c r="P66" s="555">
        <f t="shared" si="5"/>
        <v>100</v>
      </c>
      <c r="Q66" s="555">
        <f t="shared" si="5"/>
        <v>100</v>
      </c>
      <c r="R66" s="555">
        <f t="shared" si="5"/>
        <v>100</v>
      </c>
      <c r="S66" s="555">
        <f>SUM(E66:R66)</f>
        <v>1400</v>
      </c>
    </row>
    <row r="67" spans="1:20" x14ac:dyDescent="0.2">
      <c r="A67" s="565" t="s">
        <v>936</v>
      </c>
      <c r="B67" s="573" t="s">
        <v>1397</v>
      </c>
      <c r="C67" s="491" t="e">
        <f t="shared" si="1"/>
        <v>#N/A</v>
      </c>
      <c r="D67" s="556">
        <f>D66+1</f>
        <v>52</v>
      </c>
      <c r="E67" s="564"/>
      <c r="F67" s="564"/>
      <c r="G67" s="564"/>
      <c r="H67" s="564"/>
      <c r="I67" s="564"/>
      <c r="J67" s="564"/>
      <c r="K67" s="564"/>
      <c r="L67" s="564"/>
      <c r="M67" s="564"/>
      <c r="N67" s="564"/>
      <c r="O67" s="564"/>
      <c r="P67" s="564"/>
      <c r="Q67" s="564"/>
      <c r="R67" s="564"/>
      <c r="S67" s="564"/>
    </row>
    <row r="68" spans="1:20" x14ac:dyDescent="0.2">
      <c r="B68" s="572" t="s">
        <v>2927</v>
      </c>
      <c r="C68" s="491" t="e">
        <f t="shared" si="1"/>
        <v>#N/A</v>
      </c>
      <c r="D68" s="556">
        <f>D67+0.1</f>
        <v>52.1</v>
      </c>
      <c r="E68" s="549">
        <v>10</v>
      </c>
      <c r="F68" s="549">
        <v>10</v>
      </c>
      <c r="G68" s="549">
        <v>10</v>
      </c>
      <c r="H68" s="549">
        <v>10</v>
      </c>
      <c r="I68" s="549">
        <v>10</v>
      </c>
      <c r="J68" s="549">
        <v>10</v>
      </c>
      <c r="K68" s="549">
        <v>10</v>
      </c>
      <c r="L68" s="549">
        <v>10</v>
      </c>
      <c r="M68" s="549">
        <v>10</v>
      </c>
      <c r="N68" s="549">
        <v>10</v>
      </c>
      <c r="O68" s="549">
        <v>10</v>
      </c>
      <c r="P68" s="549">
        <v>10</v>
      </c>
      <c r="Q68" s="549">
        <v>10</v>
      </c>
      <c r="R68" s="549">
        <v>10</v>
      </c>
      <c r="S68" s="558">
        <f>SUM(E68:R68)</f>
        <v>140</v>
      </c>
    </row>
    <row r="69" spans="1:20" x14ac:dyDescent="0.2">
      <c r="B69" s="572" t="s">
        <v>2926</v>
      </c>
      <c r="C69" s="491" t="e">
        <f t="shared" si="1"/>
        <v>#N/A</v>
      </c>
      <c r="D69" s="556">
        <f>D68+0.1</f>
        <v>52.2</v>
      </c>
      <c r="E69" s="549">
        <v>10</v>
      </c>
      <c r="F69" s="549">
        <v>10</v>
      </c>
      <c r="G69" s="549">
        <v>10</v>
      </c>
      <c r="H69" s="549">
        <v>10</v>
      </c>
      <c r="I69" s="549">
        <v>10</v>
      </c>
      <c r="J69" s="549">
        <v>10</v>
      </c>
      <c r="K69" s="549">
        <v>10</v>
      </c>
      <c r="L69" s="549">
        <v>10</v>
      </c>
      <c r="M69" s="549">
        <v>10</v>
      </c>
      <c r="N69" s="549">
        <v>10</v>
      </c>
      <c r="O69" s="549">
        <v>10</v>
      </c>
      <c r="P69" s="549">
        <v>10</v>
      </c>
      <c r="Q69" s="549">
        <v>10</v>
      </c>
      <c r="R69" s="549">
        <v>10</v>
      </c>
      <c r="S69" s="558">
        <f>SUM(E69:R69)</f>
        <v>140</v>
      </c>
    </row>
    <row r="70" spans="1:20" x14ac:dyDescent="0.2">
      <c r="B70" s="572" t="s">
        <v>2925</v>
      </c>
      <c r="C70" s="491" t="e">
        <f t="shared" si="1"/>
        <v>#N/A</v>
      </c>
      <c r="D70" s="556">
        <f>D69+0.1</f>
        <v>52.300000000000004</v>
      </c>
      <c r="E70" s="549">
        <v>40</v>
      </c>
      <c r="F70" s="549">
        <v>40</v>
      </c>
      <c r="G70" s="549">
        <v>40</v>
      </c>
      <c r="H70" s="549">
        <v>40</v>
      </c>
      <c r="I70" s="549">
        <v>40</v>
      </c>
      <c r="J70" s="549">
        <v>40</v>
      </c>
      <c r="K70" s="549">
        <v>40</v>
      </c>
      <c r="L70" s="549">
        <v>40</v>
      </c>
      <c r="M70" s="549">
        <v>40</v>
      </c>
      <c r="N70" s="549">
        <v>40</v>
      </c>
      <c r="O70" s="549">
        <v>40</v>
      </c>
      <c r="P70" s="549">
        <v>40</v>
      </c>
      <c r="Q70" s="549">
        <v>40</v>
      </c>
      <c r="R70" s="549">
        <v>40</v>
      </c>
      <c r="S70" s="558">
        <f>SUM(E70:R70)</f>
        <v>560</v>
      </c>
    </row>
    <row r="71" spans="1:20" x14ac:dyDescent="0.2">
      <c r="B71" s="572" t="s">
        <v>941</v>
      </c>
      <c r="C71" s="491" t="e">
        <f t="shared" si="1"/>
        <v>#N/A</v>
      </c>
      <c r="D71" s="556">
        <f>D70+0.1</f>
        <v>52.400000000000006</v>
      </c>
      <c r="E71" s="549">
        <v>40</v>
      </c>
      <c r="F71" s="549">
        <v>40</v>
      </c>
      <c r="G71" s="549">
        <v>40</v>
      </c>
      <c r="H71" s="549">
        <v>40</v>
      </c>
      <c r="I71" s="549">
        <v>40</v>
      </c>
      <c r="J71" s="549">
        <v>40</v>
      </c>
      <c r="K71" s="549">
        <v>40</v>
      </c>
      <c r="L71" s="549">
        <v>40</v>
      </c>
      <c r="M71" s="549">
        <v>40</v>
      </c>
      <c r="N71" s="549">
        <v>40</v>
      </c>
      <c r="O71" s="549">
        <v>40</v>
      </c>
      <c r="P71" s="549">
        <v>40</v>
      </c>
      <c r="Q71" s="549">
        <v>40</v>
      </c>
      <c r="R71" s="549">
        <v>40</v>
      </c>
      <c r="S71" s="558">
        <f>SUM(E71:R71)</f>
        <v>560</v>
      </c>
    </row>
    <row r="72" spans="1:20" x14ac:dyDescent="0.2">
      <c r="B72" s="550"/>
      <c r="C72" s="491" t="e">
        <f t="shared" si="1"/>
        <v>#N/A</v>
      </c>
      <c r="D72" s="556"/>
      <c r="E72" s="549"/>
      <c r="F72" s="549"/>
      <c r="G72" s="549"/>
      <c r="H72" s="549"/>
      <c r="I72" s="549"/>
      <c r="J72" s="549"/>
      <c r="K72" s="549"/>
      <c r="L72" s="549"/>
      <c r="M72" s="549"/>
      <c r="N72" s="549"/>
      <c r="O72" s="549"/>
      <c r="P72" s="549"/>
      <c r="Q72" s="549"/>
      <c r="R72" s="549"/>
      <c r="S72" s="558"/>
    </row>
    <row r="73" spans="1:20" x14ac:dyDescent="0.2">
      <c r="B73" s="550"/>
      <c r="C73" s="491" t="e">
        <f t="shared" si="1"/>
        <v>#N/A</v>
      </c>
      <c r="D73" s="556"/>
      <c r="E73" s="549"/>
      <c r="F73" s="549"/>
      <c r="G73" s="549"/>
      <c r="H73" s="549"/>
      <c r="I73" s="549"/>
      <c r="J73" s="549"/>
      <c r="K73" s="549"/>
      <c r="L73" s="549"/>
      <c r="M73" s="549"/>
      <c r="N73" s="549"/>
      <c r="O73" s="549"/>
      <c r="P73" s="549"/>
      <c r="Q73" s="549"/>
      <c r="R73" s="549"/>
      <c r="S73" s="558"/>
    </row>
    <row r="74" spans="1:20" x14ac:dyDescent="0.2">
      <c r="B74" s="557" t="s">
        <v>983</v>
      </c>
      <c r="C74" s="491" t="e">
        <f t="shared" si="1"/>
        <v>#N/A</v>
      </c>
      <c r="D74" s="556">
        <f>D67+1</f>
        <v>53</v>
      </c>
      <c r="E74" s="555">
        <f t="shared" ref="E74:S74" si="6">E66+SUM(E13:E58)</f>
        <v>24700</v>
      </c>
      <c r="F74" s="555">
        <f t="shared" si="6"/>
        <v>24700</v>
      </c>
      <c r="G74" s="555">
        <f t="shared" si="6"/>
        <v>24700</v>
      </c>
      <c r="H74" s="555">
        <f t="shared" si="6"/>
        <v>24700</v>
      </c>
      <c r="I74" s="555">
        <f t="shared" si="6"/>
        <v>24700</v>
      </c>
      <c r="J74" s="555">
        <f t="shared" si="6"/>
        <v>24700</v>
      </c>
      <c r="K74" s="555">
        <f t="shared" si="6"/>
        <v>24700</v>
      </c>
      <c r="L74" s="555">
        <f t="shared" si="6"/>
        <v>24700</v>
      </c>
      <c r="M74" s="555">
        <f t="shared" si="6"/>
        <v>24700</v>
      </c>
      <c r="N74" s="555">
        <f t="shared" si="6"/>
        <v>24700</v>
      </c>
      <c r="O74" s="555">
        <f t="shared" si="6"/>
        <v>24700</v>
      </c>
      <c r="P74" s="555">
        <f t="shared" si="6"/>
        <v>24700</v>
      </c>
      <c r="Q74" s="555">
        <f t="shared" si="6"/>
        <v>24700</v>
      </c>
      <c r="R74" s="555">
        <f t="shared" si="6"/>
        <v>24700</v>
      </c>
      <c r="S74" s="555">
        <f t="shared" si="6"/>
        <v>345800</v>
      </c>
      <c r="T74" s="591"/>
    </row>
    <row r="75" spans="1:20" x14ac:dyDescent="0.2">
      <c r="B75" s="561" t="s">
        <v>984</v>
      </c>
      <c r="C75" s="491" t="str">
        <f t="shared" si="1"/>
        <v>DeferredOutflowsOfResources</v>
      </c>
      <c r="D75" s="556">
        <f>D74+1</f>
        <v>54</v>
      </c>
      <c r="E75" s="566"/>
      <c r="F75" s="566"/>
      <c r="G75" s="566"/>
      <c r="H75" s="566"/>
      <c r="I75" s="566"/>
      <c r="J75" s="566"/>
      <c r="K75" s="566"/>
      <c r="L75" s="566"/>
      <c r="M75" s="566"/>
      <c r="N75" s="566"/>
      <c r="O75" s="566"/>
      <c r="P75" s="566"/>
      <c r="Q75" s="566"/>
      <c r="R75" s="566"/>
      <c r="S75" s="566"/>
    </row>
    <row r="76" spans="1:20" x14ac:dyDescent="0.2">
      <c r="B76" s="557" t="s">
        <v>984</v>
      </c>
      <c r="C76" s="491" t="str">
        <f t="shared" si="1"/>
        <v>DeferredOutflowsOfResources</v>
      </c>
      <c r="D76" s="556">
        <f>D75+1</f>
        <v>55</v>
      </c>
      <c r="E76" s="555">
        <f t="shared" ref="E76:R76" si="7">SUM(E78:E81)</f>
        <v>100</v>
      </c>
      <c r="F76" s="555">
        <f t="shared" si="7"/>
        <v>100</v>
      </c>
      <c r="G76" s="555">
        <f t="shared" si="7"/>
        <v>100</v>
      </c>
      <c r="H76" s="555">
        <f t="shared" si="7"/>
        <v>100</v>
      </c>
      <c r="I76" s="555">
        <f t="shared" si="7"/>
        <v>100</v>
      </c>
      <c r="J76" s="555">
        <f t="shared" si="7"/>
        <v>100</v>
      </c>
      <c r="K76" s="555">
        <f t="shared" si="7"/>
        <v>100</v>
      </c>
      <c r="L76" s="555">
        <f t="shared" si="7"/>
        <v>100</v>
      </c>
      <c r="M76" s="555">
        <f t="shared" si="7"/>
        <v>100</v>
      </c>
      <c r="N76" s="555">
        <f t="shared" si="7"/>
        <v>100</v>
      </c>
      <c r="O76" s="555">
        <f t="shared" si="7"/>
        <v>100</v>
      </c>
      <c r="P76" s="555">
        <f t="shared" si="7"/>
        <v>100</v>
      </c>
      <c r="Q76" s="555">
        <f t="shared" si="7"/>
        <v>100</v>
      </c>
      <c r="R76" s="555">
        <f t="shared" si="7"/>
        <v>100</v>
      </c>
      <c r="S76" s="555">
        <f>SUM(E76:R76)</f>
        <v>1400</v>
      </c>
    </row>
    <row r="77" spans="1:20" x14ac:dyDescent="0.2">
      <c r="A77" s="565" t="s">
        <v>936</v>
      </c>
      <c r="B77" s="564" t="s">
        <v>985</v>
      </c>
      <c r="C77" s="491" t="e">
        <f t="shared" ref="C77:C140" si="8">VLOOKUP(B77,label2element,2,0)</f>
        <v>#N/A</v>
      </c>
      <c r="D77" s="556">
        <f>D76+1</f>
        <v>56</v>
      </c>
      <c r="E77" s="564"/>
      <c r="F77" s="564"/>
      <c r="G77" s="564"/>
      <c r="H77" s="564"/>
      <c r="I77" s="564"/>
      <c r="J77" s="564"/>
      <c r="K77" s="564"/>
      <c r="L77" s="564"/>
      <c r="M77" s="564"/>
      <c r="N77" s="564"/>
      <c r="O77" s="564"/>
      <c r="P77" s="564"/>
      <c r="Q77" s="564"/>
      <c r="R77" s="564"/>
      <c r="S77" s="564"/>
    </row>
    <row r="78" spans="1:20" x14ac:dyDescent="0.2">
      <c r="B78" s="563" t="s">
        <v>986</v>
      </c>
      <c r="C78" s="491" t="e">
        <f t="shared" si="8"/>
        <v>#N/A</v>
      </c>
      <c r="D78" s="556">
        <f>D77+0.1</f>
        <v>56.1</v>
      </c>
      <c r="E78" s="549">
        <v>10</v>
      </c>
      <c r="F78" s="549">
        <v>10</v>
      </c>
      <c r="G78" s="549">
        <v>10</v>
      </c>
      <c r="H78" s="549">
        <v>10</v>
      </c>
      <c r="I78" s="549">
        <v>10</v>
      </c>
      <c r="J78" s="549">
        <v>10</v>
      </c>
      <c r="K78" s="549">
        <v>10</v>
      </c>
      <c r="L78" s="549">
        <v>10</v>
      </c>
      <c r="M78" s="549">
        <v>10</v>
      </c>
      <c r="N78" s="549">
        <v>10</v>
      </c>
      <c r="O78" s="549">
        <v>10</v>
      </c>
      <c r="P78" s="549">
        <v>10</v>
      </c>
      <c r="Q78" s="549">
        <v>10</v>
      </c>
      <c r="R78" s="549">
        <v>10</v>
      </c>
      <c r="S78" s="558">
        <f>SUM(E78:R78)</f>
        <v>140</v>
      </c>
    </row>
    <row r="79" spans="1:20" x14ac:dyDescent="0.2">
      <c r="B79" s="563" t="s">
        <v>987</v>
      </c>
      <c r="C79" s="491" t="e">
        <f t="shared" si="8"/>
        <v>#N/A</v>
      </c>
      <c r="D79" s="556">
        <f>D78+0.1</f>
        <v>56.2</v>
      </c>
      <c r="E79" s="549">
        <v>10</v>
      </c>
      <c r="F79" s="549">
        <v>10</v>
      </c>
      <c r="G79" s="549">
        <v>10</v>
      </c>
      <c r="H79" s="549">
        <v>10</v>
      </c>
      <c r="I79" s="549">
        <v>10</v>
      </c>
      <c r="J79" s="549">
        <v>10</v>
      </c>
      <c r="K79" s="549">
        <v>10</v>
      </c>
      <c r="L79" s="549">
        <v>10</v>
      </c>
      <c r="M79" s="549">
        <v>10</v>
      </c>
      <c r="N79" s="549">
        <v>10</v>
      </c>
      <c r="O79" s="549">
        <v>10</v>
      </c>
      <c r="P79" s="549">
        <v>10</v>
      </c>
      <c r="Q79" s="549">
        <v>10</v>
      </c>
      <c r="R79" s="549">
        <v>10</v>
      </c>
      <c r="S79" s="558">
        <f>SUM(E79:R79)</f>
        <v>140</v>
      </c>
    </row>
    <row r="80" spans="1:20" x14ac:dyDescent="0.2">
      <c r="B80" s="563" t="s">
        <v>988</v>
      </c>
      <c r="C80" s="491" t="e">
        <f t="shared" si="8"/>
        <v>#N/A</v>
      </c>
      <c r="D80" s="556">
        <f>D79+0.1</f>
        <v>56.300000000000004</v>
      </c>
      <c r="E80" s="549">
        <v>40</v>
      </c>
      <c r="F80" s="549">
        <v>40</v>
      </c>
      <c r="G80" s="549">
        <v>40</v>
      </c>
      <c r="H80" s="549">
        <v>40</v>
      </c>
      <c r="I80" s="549">
        <v>40</v>
      </c>
      <c r="J80" s="549">
        <v>40</v>
      </c>
      <c r="K80" s="549">
        <v>40</v>
      </c>
      <c r="L80" s="549">
        <v>40</v>
      </c>
      <c r="M80" s="549">
        <v>40</v>
      </c>
      <c r="N80" s="549">
        <v>40</v>
      </c>
      <c r="O80" s="549">
        <v>40</v>
      </c>
      <c r="P80" s="549">
        <v>40</v>
      </c>
      <c r="Q80" s="549">
        <v>40</v>
      </c>
      <c r="R80" s="549">
        <v>40</v>
      </c>
      <c r="S80" s="558">
        <f>SUM(E80:R80)</f>
        <v>560</v>
      </c>
    </row>
    <row r="81" spans="2:20" x14ac:dyDescent="0.2">
      <c r="B81" s="563" t="s">
        <v>941</v>
      </c>
      <c r="C81" s="491" t="e">
        <f t="shared" si="8"/>
        <v>#N/A</v>
      </c>
      <c r="D81" s="556">
        <f>D80+0.1</f>
        <v>56.400000000000006</v>
      </c>
      <c r="E81" s="549">
        <v>40</v>
      </c>
      <c r="F81" s="549">
        <v>40</v>
      </c>
      <c r="G81" s="549">
        <v>40</v>
      </c>
      <c r="H81" s="549">
        <v>40</v>
      </c>
      <c r="I81" s="549">
        <v>40</v>
      </c>
      <c r="J81" s="549">
        <v>40</v>
      </c>
      <c r="K81" s="549">
        <v>40</v>
      </c>
      <c r="L81" s="549">
        <v>40</v>
      </c>
      <c r="M81" s="549">
        <v>40</v>
      </c>
      <c r="N81" s="549">
        <v>40</v>
      </c>
      <c r="O81" s="549">
        <v>40</v>
      </c>
      <c r="P81" s="549">
        <v>40</v>
      </c>
      <c r="Q81" s="549">
        <v>40</v>
      </c>
      <c r="R81" s="549">
        <v>40</v>
      </c>
      <c r="S81" s="558">
        <f>SUM(E81:R81)</f>
        <v>560</v>
      </c>
    </row>
    <row r="82" spans="2:20" x14ac:dyDescent="0.2">
      <c r="B82" s="549"/>
      <c r="C82" s="491" t="e">
        <f t="shared" si="8"/>
        <v>#N/A</v>
      </c>
      <c r="D82" s="556"/>
      <c r="E82" s="549"/>
      <c r="F82" s="549"/>
      <c r="G82" s="549"/>
      <c r="H82" s="549"/>
      <c r="I82" s="549"/>
      <c r="J82" s="549"/>
      <c r="K82" s="549"/>
      <c r="L82" s="549"/>
      <c r="M82" s="549"/>
      <c r="N82" s="549"/>
      <c r="O82" s="549"/>
      <c r="P82" s="549"/>
      <c r="Q82" s="549"/>
      <c r="R82" s="549"/>
      <c r="S82" s="558"/>
    </row>
    <row r="83" spans="2:20" x14ac:dyDescent="0.2">
      <c r="B83" s="549"/>
      <c r="C83" s="491" t="e">
        <f t="shared" si="8"/>
        <v>#N/A</v>
      </c>
      <c r="D83" s="556"/>
      <c r="E83" s="549"/>
      <c r="F83" s="549"/>
      <c r="G83" s="549"/>
      <c r="H83" s="549"/>
      <c r="I83" s="549"/>
      <c r="J83" s="549"/>
      <c r="K83" s="549"/>
      <c r="L83" s="549"/>
      <c r="M83" s="549"/>
      <c r="N83" s="549"/>
      <c r="O83" s="549"/>
      <c r="P83" s="549"/>
      <c r="Q83" s="549"/>
      <c r="R83" s="549"/>
      <c r="S83" s="558"/>
    </row>
    <row r="84" spans="2:20" x14ac:dyDescent="0.2">
      <c r="B84" s="589" t="s">
        <v>989</v>
      </c>
      <c r="C84" s="491" t="e">
        <f t="shared" si="8"/>
        <v>#N/A</v>
      </c>
      <c r="D84" s="556">
        <f>D77+1</f>
        <v>57</v>
      </c>
      <c r="E84" s="555">
        <f t="shared" ref="E84:S84" si="9">E74+E76</f>
        <v>24800</v>
      </c>
      <c r="F84" s="555">
        <f t="shared" si="9"/>
        <v>24800</v>
      </c>
      <c r="G84" s="555">
        <f t="shared" si="9"/>
        <v>24800</v>
      </c>
      <c r="H84" s="555">
        <f t="shared" si="9"/>
        <v>24800</v>
      </c>
      <c r="I84" s="555">
        <f t="shared" si="9"/>
        <v>24800</v>
      </c>
      <c r="J84" s="555">
        <f t="shared" si="9"/>
        <v>24800</v>
      </c>
      <c r="K84" s="555">
        <f t="shared" si="9"/>
        <v>24800</v>
      </c>
      <c r="L84" s="555">
        <f t="shared" si="9"/>
        <v>24800</v>
      </c>
      <c r="M84" s="555">
        <f t="shared" si="9"/>
        <v>24800</v>
      </c>
      <c r="N84" s="555">
        <f t="shared" si="9"/>
        <v>24800</v>
      </c>
      <c r="O84" s="555">
        <f t="shared" si="9"/>
        <v>24800</v>
      </c>
      <c r="P84" s="555">
        <f t="shared" si="9"/>
        <v>24800</v>
      </c>
      <c r="Q84" s="555">
        <f t="shared" si="9"/>
        <v>24800</v>
      </c>
      <c r="R84" s="555">
        <f t="shared" si="9"/>
        <v>24800</v>
      </c>
      <c r="S84" s="555">
        <f t="shared" si="9"/>
        <v>347200</v>
      </c>
      <c r="T84" s="591">
        <f>S74+S76-S84</f>
        <v>0</v>
      </c>
    </row>
    <row r="85" spans="2:20" x14ac:dyDescent="0.2">
      <c r="B85" s="590" t="s">
        <v>1161</v>
      </c>
      <c r="C85" s="491" t="str">
        <f t="shared" si="8"/>
        <v>LiabilitiesAndDeferredInflowsOfResourcesAndFundBalances</v>
      </c>
      <c r="D85" s="556">
        <f t="shared" ref="D85:D125" si="10">D84+1</f>
        <v>58</v>
      </c>
      <c r="E85" s="566"/>
      <c r="F85" s="566"/>
      <c r="G85" s="566"/>
      <c r="H85" s="566"/>
      <c r="I85" s="566"/>
      <c r="J85" s="566"/>
      <c r="K85" s="566"/>
      <c r="L85" s="566"/>
      <c r="M85" s="566"/>
      <c r="N85" s="566"/>
      <c r="O85" s="566"/>
      <c r="P85" s="566"/>
      <c r="Q85" s="566"/>
      <c r="R85" s="566"/>
      <c r="S85" s="566"/>
    </row>
    <row r="86" spans="2:20" x14ac:dyDescent="0.2">
      <c r="B86" s="561" t="s">
        <v>991</v>
      </c>
      <c r="C86" s="491" t="str">
        <f t="shared" si="8"/>
        <v>Liabilities</v>
      </c>
      <c r="D86" s="556">
        <f t="shared" si="10"/>
        <v>59</v>
      </c>
      <c r="E86" s="566"/>
      <c r="F86" s="566"/>
      <c r="G86" s="566"/>
      <c r="H86" s="566"/>
      <c r="I86" s="566"/>
      <c r="J86" s="566"/>
      <c r="K86" s="566"/>
      <c r="L86" s="566"/>
      <c r="M86" s="566"/>
      <c r="N86" s="566"/>
      <c r="O86" s="566"/>
      <c r="P86" s="566"/>
      <c r="Q86" s="566"/>
      <c r="R86" s="566"/>
      <c r="S86" s="566"/>
    </row>
    <row r="87" spans="2:20" x14ac:dyDescent="0.2">
      <c r="B87" s="550" t="s">
        <v>993</v>
      </c>
      <c r="C87" s="491" t="str">
        <f t="shared" si="8"/>
        <v>AccruedWagesAndRelatedLiabilitiesPayable</v>
      </c>
      <c r="D87" s="556">
        <f t="shared" si="10"/>
        <v>60</v>
      </c>
      <c r="E87" s="549">
        <v>100</v>
      </c>
      <c r="F87" s="549">
        <v>100</v>
      </c>
      <c r="G87" s="549">
        <v>100</v>
      </c>
      <c r="H87" s="549">
        <v>100</v>
      </c>
      <c r="I87" s="549">
        <v>100</v>
      </c>
      <c r="J87" s="549">
        <v>100</v>
      </c>
      <c r="K87" s="549">
        <v>100</v>
      </c>
      <c r="L87" s="549">
        <v>100</v>
      </c>
      <c r="M87" s="549">
        <v>100</v>
      </c>
      <c r="N87" s="549">
        <v>100</v>
      </c>
      <c r="O87" s="549">
        <v>100</v>
      </c>
      <c r="P87" s="549">
        <v>100</v>
      </c>
      <c r="Q87" s="549">
        <v>100</v>
      </c>
      <c r="R87" s="549">
        <v>100</v>
      </c>
      <c r="S87" s="558">
        <f t="shared" ref="S87:S124" si="11">SUM(E87:R87)</f>
        <v>1400</v>
      </c>
    </row>
    <row r="88" spans="2:20" x14ac:dyDescent="0.2">
      <c r="B88" s="550" t="s">
        <v>994</v>
      </c>
      <c r="C88" s="491" t="str">
        <f t="shared" si="8"/>
        <v>AccruedInterestPayable</v>
      </c>
      <c r="D88" s="556">
        <f t="shared" si="10"/>
        <v>61</v>
      </c>
      <c r="E88" s="549">
        <v>100</v>
      </c>
      <c r="F88" s="549">
        <v>100</v>
      </c>
      <c r="G88" s="549">
        <v>100</v>
      </c>
      <c r="H88" s="549">
        <v>100</v>
      </c>
      <c r="I88" s="549">
        <v>100</v>
      </c>
      <c r="J88" s="549">
        <v>100</v>
      </c>
      <c r="K88" s="549">
        <v>100</v>
      </c>
      <c r="L88" s="549">
        <v>100</v>
      </c>
      <c r="M88" s="549">
        <v>100</v>
      </c>
      <c r="N88" s="549">
        <v>100</v>
      </c>
      <c r="O88" s="549">
        <v>100</v>
      </c>
      <c r="P88" s="549">
        <v>100</v>
      </c>
      <c r="Q88" s="549">
        <v>100</v>
      </c>
      <c r="R88" s="549">
        <v>100</v>
      </c>
      <c r="S88" s="558">
        <f t="shared" si="11"/>
        <v>1400</v>
      </c>
    </row>
    <row r="89" spans="2:20" x14ac:dyDescent="0.2">
      <c r="B89" s="550" t="s">
        <v>995</v>
      </c>
      <c r="C89" s="491" t="str">
        <f t="shared" si="8"/>
        <v>AccruedExpensesPayable</v>
      </c>
      <c r="D89" s="556">
        <f t="shared" si="10"/>
        <v>62</v>
      </c>
      <c r="E89" s="549">
        <v>100</v>
      </c>
      <c r="F89" s="549">
        <v>100</v>
      </c>
      <c r="G89" s="549">
        <v>100</v>
      </c>
      <c r="H89" s="549">
        <v>100</v>
      </c>
      <c r="I89" s="549">
        <v>100</v>
      </c>
      <c r="J89" s="549">
        <v>100</v>
      </c>
      <c r="K89" s="549">
        <v>100</v>
      </c>
      <c r="L89" s="549">
        <v>100</v>
      </c>
      <c r="M89" s="549">
        <v>100</v>
      </c>
      <c r="N89" s="549">
        <v>100</v>
      </c>
      <c r="O89" s="549">
        <v>100</v>
      </c>
      <c r="P89" s="549">
        <v>100</v>
      </c>
      <c r="Q89" s="549">
        <v>100</v>
      </c>
      <c r="R89" s="549">
        <v>100</v>
      </c>
      <c r="S89" s="558">
        <f t="shared" si="11"/>
        <v>1400</v>
      </c>
    </row>
    <row r="90" spans="2:20" x14ac:dyDescent="0.2">
      <c r="B90" s="550" t="s">
        <v>996</v>
      </c>
      <c r="C90" s="491" t="str">
        <f t="shared" si="8"/>
        <v>LeasesPayable</v>
      </c>
      <c r="D90" s="556">
        <f t="shared" si="10"/>
        <v>63</v>
      </c>
      <c r="E90" s="549">
        <v>100</v>
      </c>
      <c r="F90" s="549">
        <v>100</v>
      </c>
      <c r="G90" s="549">
        <v>100</v>
      </c>
      <c r="H90" s="549">
        <v>100</v>
      </c>
      <c r="I90" s="549">
        <v>100</v>
      </c>
      <c r="J90" s="549">
        <v>100</v>
      </c>
      <c r="K90" s="549">
        <v>100</v>
      </c>
      <c r="L90" s="549">
        <v>100</v>
      </c>
      <c r="M90" s="549">
        <v>100</v>
      </c>
      <c r="N90" s="549">
        <v>100</v>
      </c>
      <c r="O90" s="549">
        <v>100</v>
      </c>
      <c r="P90" s="549">
        <v>100</v>
      </c>
      <c r="Q90" s="549">
        <v>100</v>
      </c>
      <c r="R90" s="549">
        <v>100</v>
      </c>
      <c r="S90" s="558">
        <f t="shared" si="11"/>
        <v>1400</v>
      </c>
    </row>
    <row r="91" spans="2:20" x14ac:dyDescent="0.2">
      <c r="B91" s="550" t="s">
        <v>997</v>
      </c>
      <c r="C91" s="491" t="str">
        <f t="shared" si="8"/>
        <v>AccountsPayable</v>
      </c>
      <c r="D91" s="556">
        <f t="shared" si="10"/>
        <v>64</v>
      </c>
      <c r="E91" s="549">
        <v>100</v>
      </c>
      <c r="F91" s="549">
        <v>100</v>
      </c>
      <c r="G91" s="549">
        <v>100</v>
      </c>
      <c r="H91" s="549">
        <v>100</v>
      </c>
      <c r="I91" s="549">
        <v>100</v>
      </c>
      <c r="J91" s="549">
        <v>100</v>
      </c>
      <c r="K91" s="549">
        <v>100</v>
      </c>
      <c r="L91" s="549">
        <v>100</v>
      </c>
      <c r="M91" s="549">
        <v>100</v>
      </c>
      <c r="N91" s="549">
        <v>100</v>
      </c>
      <c r="O91" s="549">
        <v>100</v>
      </c>
      <c r="P91" s="549">
        <v>100</v>
      </c>
      <c r="Q91" s="549">
        <v>100</v>
      </c>
      <c r="R91" s="549">
        <v>100</v>
      </c>
      <c r="S91" s="558">
        <f t="shared" si="11"/>
        <v>1400</v>
      </c>
    </row>
    <row r="92" spans="2:20" x14ac:dyDescent="0.2">
      <c r="B92" s="550" t="s">
        <v>998</v>
      </c>
      <c r="C92" s="491" t="str">
        <f t="shared" si="8"/>
        <v>AdvancesFromGrantors</v>
      </c>
      <c r="D92" s="556">
        <f t="shared" si="10"/>
        <v>65</v>
      </c>
      <c r="E92" s="549">
        <v>100</v>
      </c>
      <c r="F92" s="549">
        <v>100</v>
      </c>
      <c r="G92" s="549">
        <v>100</v>
      </c>
      <c r="H92" s="549">
        <v>100</v>
      </c>
      <c r="I92" s="549">
        <v>100</v>
      </c>
      <c r="J92" s="549">
        <v>100</v>
      </c>
      <c r="K92" s="549">
        <v>100</v>
      </c>
      <c r="L92" s="549">
        <v>100</v>
      </c>
      <c r="M92" s="549">
        <v>100</v>
      </c>
      <c r="N92" s="549">
        <v>100</v>
      </c>
      <c r="O92" s="549">
        <v>100</v>
      </c>
      <c r="P92" s="549">
        <v>100</v>
      </c>
      <c r="Q92" s="549">
        <v>100</v>
      </c>
      <c r="R92" s="549">
        <v>100</v>
      </c>
      <c r="S92" s="558">
        <f t="shared" si="11"/>
        <v>1400</v>
      </c>
    </row>
    <row r="93" spans="2:20" x14ac:dyDescent="0.2">
      <c r="B93" s="550" t="s">
        <v>999</v>
      </c>
      <c r="C93" s="491" t="str">
        <f t="shared" si="8"/>
        <v>GrantsPayable</v>
      </c>
      <c r="D93" s="556">
        <f t="shared" si="10"/>
        <v>66</v>
      </c>
      <c r="E93" s="549">
        <v>100</v>
      </c>
      <c r="F93" s="549">
        <v>100</v>
      </c>
      <c r="G93" s="549">
        <v>100</v>
      </c>
      <c r="H93" s="549">
        <v>100</v>
      </c>
      <c r="I93" s="549">
        <v>100</v>
      </c>
      <c r="J93" s="549">
        <v>100</v>
      </c>
      <c r="K93" s="549">
        <v>100</v>
      </c>
      <c r="L93" s="549">
        <v>100</v>
      </c>
      <c r="M93" s="549">
        <v>100</v>
      </c>
      <c r="N93" s="549">
        <v>100</v>
      </c>
      <c r="O93" s="549">
        <v>100</v>
      </c>
      <c r="P93" s="549">
        <v>100</v>
      </c>
      <c r="Q93" s="549">
        <v>100</v>
      </c>
      <c r="R93" s="549">
        <v>100</v>
      </c>
      <c r="S93" s="558">
        <f t="shared" si="11"/>
        <v>1400</v>
      </c>
    </row>
    <row r="94" spans="2:20" x14ac:dyDescent="0.2">
      <c r="B94" s="550" t="s">
        <v>1000</v>
      </c>
      <c r="C94" s="491" t="str">
        <f t="shared" si="8"/>
        <v>TaxesPayable</v>
      </c>
      <c r="D94" s="556">
        <f t="shared" si="10"/>
        <v>67</v>
      </c>
      <c r="E94" s="549">
        <v>100</v>
      </c>
      <c r="F94" s="549">
        <v>100</v>
      </c>
      <c r="G94" s="549">
        <v>100</v>
      </c>
      <c r="H94" s="549">
        <v>100</v>
      </c>
      <c r="I94" s="549">
        <v>100</v>
      </c>
      <c r="J94" s="549">
        <v>100</v>
      </c>
      <c r="K94" s="549">
        <v>100</v>
      </c>
      <c r="L94" s="549">
        <v>100</v>
      </c>
      <c r="M94" s="549">
        <v>100</v>
      </c>
      <c r="N94" s="549">
        <v>100</v>
      </c>
      <c r="O94" s="549">
        <v>100</v>
      </c>
      <c r="P94" s="549">
        <v>100</v>
      </c>
      <c r="Q94" s="549">
        <v>100</v>
      </c>
      <c r="R94" s="549">
        <v>100</v>
      </c>
      <c r="S94" s="558">
        <f t="shared" si="11"/>
        <v>1400</v>
      </c>
    </row>
    <row r="95" spans="2:20" x14ac:dyDescent="0.2">
      <c r="B95" s="550" t="s">
        <v>1001</v>
      </c>
      <c r="C95" s="491" t="str">
        <f t="shared" si="8"/>
        <v>PenaltiesPayable</v>
      </c>
      <c r="D95" s="556">
        <f t="shared" si="10"/>
        <v>68</v>
      </c>
      <c r="E95" s="549">
        <v>100</v>
      </c>
      <c r="F95" s="549">
        <v>100</v>
      </c>
      <c r="G95" s="549">
        <v>100</v>
      </c>
      <c r="H95" s="549">
        <v>100</v>
      </c>
      <c r="I95" s="549">
        <v>100</v>
      </c>
      <c r="J95" s="549">
        <v>100</v>
      </c>
      <c r="K95" s="549">
        <v>100</v>
      </c>
      <c r="L95" s="549">
        <v>100</v>
      </c>
      <c r="M95" s="549">
        <v>100</v>
      </c>
      <c r="N95" s="549">
        <v>100</v>
      </c>
      <c r="O95" s="549">
        <v>100</v>
      </c>
      <c r="P95" s="549">
        <v>100</v>
      </c>
      <c r="Q95" s="549">
        <v>100</v>
      </c>
      <c r="R95" s="549">
        <v>100</v>
      </c>
      <c r="S95" s="558">
        <f t="shared" si="11"/>
        <v>1400</v>
      </c>
    </row>
    <row r="96" spans="2:20" x14ac:dyDescent="0.2">
      <c r="B96" s="550" t="s">
        <v>1843</v>
      </c>
      <c r="C96" s="491" t="str">
        <f t="shared" si="8"/>
        <v>AdvancesFromOtherFunds</v>
      </c>
      <c r="D96" s="556">
        <f t="shared" si="10"/>
        <v>69</v>
      </c>
      <c r="E96" s="549">
        <v>100</v>
      </c>
      <c r="F96" s="549">
        <v>100</v>
      </c>
      <c r="G96" s="549">
        <v>100</v>
      </c>
      <c r="H96" s="549">
        <v>100</v>
      </c>
      <c r="I96" s="549">
        <v>100</v>
      </c>
      <c r="J96" s="549">
        <v>100</v>
      </c>
      <c r="K96" s="549">
        <v>100</v>
      </c>
      <c r="L96" s="549">
        <v>100</v>
      </c>
      <c r="M96" s="549">
        <v>100</v>
      </c>
      <c r="N96" s="549">
        <v>100</v>
      </c>
      <c r="O96" s="549">
        <v>100</v>
      </c>
      <c r="P96" s="549">
        <v>100</v>
      </c>
      <c r="Q96" s="549">
        <v>100</v>
      </c>
      <c r="R96" s="549">
        <v>100</v>
      </c>
      <c r="S96" s="558">
        <f t="shared" si="11"/>
        <v>1400</v>
      </c>
    </row>
    <row r="97" spans="2:19" x14ac:dyDescent="0.2">
      <c r="B97" s="550" t="s">
        <v>1820</v>
      </c>
      <c r="C97" s="491" t="str">
        <f t="shared" si="8"/>
        <v>InterFundsBalancesPayable</v>
      </c>
      <c r="D97" s="556">
        <f t="shared" si="10"/>
        <v>70</v>
      </c>
      <c r="E97" s="549">
        <v>100</v>
      </c>
      <c r="F97" s="549">
        <v>100</v>
      </c>
      <c r="G97" s="549">
        <v>100</v>
      </c>
      <c r="H97" s="549">
        <v>100</v>
      </c>
      <c r="I97" s="549">
        <v>100</v>
      </c>
      <c r="J97" s="549">
        <v>100</v>
      </c>
      <c r="K97" s="549">
        <v>100</v>
      </c>
      <c r="L97" s="549">
        <v>100</v>
      </c>
      <c r="M97" s="549">
        <v>100</v>
      </c>
      <c r="N97" s="549">
        <v>100</v>
      </c>
      <c r="O97" s="549">
        <v>100</v>
      </c>
      <c r="P97" s="549">
        <v>100</v>
      </c>
      <c r="Q97" s="549">
        <v>100</v>
      </c>
      <c r="R97" s="549">
        <v>100</v>
      </c>
      <c r="S97" s="558">
        <f t="shared" si="11"/>
        <v>1400</v>
      </c>
    </row>
    <row r="98" spans="2:19" x14ac:dyDescent="0.2">
      <c r="B98" s="550" t="s">
        <v>1002</v>
      </c>
      <c r="C98" s="491" t="str">
        <f t="shared" si="8"/>
        <v>InterGovernmentalBalancesPayable</v>
      </c>
      <c r="D98" s="556">
        <f t="shared" si="10"/>
        <v>71</v>
      </c>
      <c r="E98" s="549">
        <v>100</v>
      </c>
      <c r="F98" s="549">
        <v>100</v>
      </c>
      <c r="G98" s="549">
        <v>100</v>
      </c>
      <c r="H98" s="549">
        <v>100</v>
      </c>
      <c r="I98" s="549">
        <v>100</v>
      </c>
      <c r="J98" s="549">
        <v>100</v>
      </c>
      <c r="K98" s="549">
        <v>100</v>
      </c>
      <c r="L98" s="549">
        <v>100</v>
      </c>
      <c r="M98" s="549">
        <v>100</v>
      </c>
      <c r="N98" s="549">
        <v>100</v>
      </c>
      <c r="O98" s="549">
        <v>100</v>
      </c>
      <c r="P98" s="549">
        <v>100</v>
      </c>
      <c r="Q98" s="549">
        <v>100</v>
      </c>
      <c r="R98" s="549">
        <v>100</v>
      </c>
      <c r="S98" s="558">
        <f t="shared" si="11"/>
        <v>1400</v>
      </c>
    </row>
    <row r="99" spans="2:19" x14ac:dyDescent="0.2">
      <c r="B99" s="550" t="s">
        <v>1003</v>
      </c>
      <c r="C99" s="491" t="str">
        <f t="shared" si="8"/>
        <v>InternalBalancesPayable</v>
      </c>
      <c r="D99" s="556">
        <f t="shared" si="10"/>
        <v>72</v>
      </c>
      <c r="E99" s="549">
        <v>100</v>
      </c>
      <c r="F99" s="549">
        <v>100</v>
      </c>
      <c r="G99" s="549">
        <v>100</v>
      </c>
      <c r="H99" s="549">
        <v>100</v>
      </c>
      <c r="I99" s="549">
        <v>100</v>
      </c>
      <c r="J99" s="549">
        <v>100</v>
      </c>
      <c r="K99" s="549">
        <v>100</v>
      </c>
      <c r="L99" s="549">
        <v>100</v>
      </c>
      <c r="M99" s="549">
        <v>100</v>
      </c>
      <c r="N99" s="549">
        <v>100</v>
      </c>
      <c r="O99" s="549">
        <v>100</v>
      </c>
      <c r="P99" s="549">
        <v>100</v>
      </c>
      <c r="Q99" s="549">
        <v>100</v>
      </c>
      <c r="R99" s="549">
        <v>100</v>
      </c>
      <c r="S99" s="558">
        <f t="shared" si="11"/>
        <v>1400</v>
      </c>
    </row>
    <row r="100" spans="2:19" x14ac:dyDescent="0.2">
      <c r="B100" s="550" t="s">
        <v>1004</v>
      </c>
      <c r="C100" s="491" t="str">
        <f t="shared" si="8"/>
        <v>DepositsPayable</v>
      </c>
      <c r="D100" s="556">
        <f t="shared" si="10"/>
        <v>73</v>
      </c>
      <c r="E100" s="549">
        <v>100</v>
      </c>
      <c r="F100" s="549">
        <v>100</v>
      </c>
      <c r="G100" s="549">
        <v>100</v>
      </c>
      <c r="H100" s="549">
        <v>100</v>
      </c>
      <c r="I100" s="549">
        <v>100</v>
      </c>
      <c r="J100" s="549">
        <v>100</v>
      </c>
      <c r="K100" s="549">
        <v>100</v>
      </c>
      <c r="L100" s="549">
        <v>100</v>
      </c>
      <c r="M100" s="549">
        <v>100</v>
      </c>
      <c r="N100" s="549">
        <v>100</v>
      </c>
      <c r="O100" s="549">
        <v>100</v>
      </c>
      <c r="P100" s="549">
        <v>100</v>
      </c>
      <c r="Q100" s="549">
        <v>100</v>
      </c>
      <c r="R100" s="549">
        <v>100</v>
      </c>
      <c r="S100" s="558">
        <f t="shared" si="11"/>
        <v>1400</v>
      </c>
    </row>
    <row r="101" spans="2:19" x14ac:dyDescent="0.2">
      <c r="B101" s="550" t="s">
        <v>1005</v>
      </c>
      <c r="C101" s="491" t="str">
        <f t="shared" si="8"/>
        <v>NotesPayable</v>
      </c>
      <c r="D101" s="556">
        <f t="shared" si="10"/>
        <v>74</v>
      </c>
      <c r="E101" s="549">
        <v>100</v>
      </c>
      <c r="F101" s="549">
        <v>100</v>
      </c>
      <c r="G101" s="549">
        <v>100</v>
      </c>
      <c r="H101" s="549">
        <v>100</v>
      </c>
      <c r="I101" s="549">
        <v>100</v>
      </c>
      <c r="J101" s="549">
        <v>100</v>
      </c>
      <c r="K101" s="549">
        <v>100</v>
      </c>
      <c r="L101" s="549">
        <v>100</v>
      </c>
      <c r="M101" s="549">
        <v>100</v>
      </c>
      <c r="N101" s="549">
        <v>100</v>
      </c>
      <c r="O101" s="549">
        <v>100</v>
      </c>
      <c r="P101" s="549">
        <v>100</v>
      </c>
      <c r="Q101" s="549">
        <v>100</v>
      </c>
      <c r="R101" s="549">
        <v>100</v>
      </c>
      <c r="S101" s="558">
        <f t="shared" si="11"/>
        <v>1400</v>
      </c>
    </row>
    <row r="102" spans="2:19" x14ac:dyDescent="0.2">
      <c r="B102" s="550" t="s">
        <v>1006</v>
      </c>
      <c r="C102" s="491" t="str">
        <f t="shared" si="8"/>
        <v>LoansPayable</v>
      </c>
      <c r="D102" s="556">
        <f t="shared" si="10"/>
        <v>75</v>
      </c>
      <c r="E102" s="549">
        <v>100</v>
      </c>
      <c r="F102" s="549">
        <v>100</v>
      </c>
      <c r="G102" s="549">
        <v>100</v>
      </c>
      <c r="H102" s="549">
        <v>100</v>
      </c>
      <c r="I102" s="549">
        <v>100</v>
      </c>
      <c r="J102" s="549">
        <v>100</v>
      </c>
      <c r="K102" s="549">
        <v>100</v>
      </c>
      <c r="L102" s="549">
        <v>100</v>
      </c>
      <c r="M102" s="549">
        <v>100</v>
      </c>
      <c r="N102" s="549">
        <v>100</v>
      </c>
      <c r="O102" s="549">
        <v>100</v>
      </c>
      <c r="P102" s="549">
        <v>100</v>
      </c>
      <c r="Q102" s="549">
        <v>100</v>
      </c>
      <c r="R102" s="549">
        <v>100</v>
      </c>
      <c r="S102" s="558">
        <f t="shared" si="11"/>
        <v>1400</v>
      </c>
    </row>
    <row r="103" spans="2:19" x14ac:dyDescent="0.2">
      <c r="B103" s="550" t="s">
        <v>1007</v>
      </c>
      <c r="C103" s="491" t="e">
        <f t="shared" si="8"/>
        <v>#N/A</v>
      </c>
      <c r="D103" s="556">
        <f t="shared" si="10"/>
        <v>76</v>
      </c>
      <c r="E103" s="549">
        <v>100</v>
      </c>
      <c r="F103" s="549">
        <v>100</v>
      </c>
      <c r="G103" s="549">
        <v>100</v>
      </c>
      <c r="H103" s="549">
        <v>100</v>
      </c>
      <c r="I103" s="549">
        <v>100</v>
      </c>
      <c r="J103" s="549">
        <v>100</v>
      </c>
      <c r="K103" s="549">
        <v>100</v>
      </c>
      <c r="L103" s="549">
        <v>100</v>
      </c>
      <c r="M103" s="549">
        <v>100</v>
      </c>
      <c r="N103" s="549">
        <v>100</v>
      </c>
      <c r="O103" s="549">
        <v>100</v>
      </c>
      <c r="P103" s="549">
        <v>100</v>
      </c>
      <c r="Q103" s="549">
        <v>100</v>
      </c>
      <c r="R103" s="549">
        <v>100</v>
      </c>
      <c r="S103" s="558">
        <f t="shared" si="11"/>
        <v>1400</v>
      </c>
    </row>
    <row r="104" spans="2:19" x14ac:dyDescent="0.2">
      <c r="B104" s="550" t="s">
        <v>1008</v>
      </c>
      <c r="C104" s="491" t="str">
        <f t="shared" si="8"/>
        <v>PayablesForContracts</v>
      </c>
      <c r="D104" s="556">
        <f t="shared" si="10"/>
        <v>77</v>
      </c>
      <c r="E104" s="549">
        <v>100</v>
      </c>
      <c r="F104" s="549">
        <v>100</v>
      </c>
      <c r="G104" s="549">
        <v>100</v>
      </c>
      <c r="H104" s="549">
        <v>100</v>
      </c>
      <c r="I104" s="549">
        <v>100</v>
      </c>
      <c r="J104" s="549">
        <v>100</v>
      </c>
      <c r="K104" s="549">
        <v>100</v>
      </c>
      <c r="L104" s="549">
        <v>100</v>
      </c>
      <c r="M104" s="549">
        <v>100</v>
      </c>
      <c r="N104" s="549">
        <v>100</v>
      </c>
      <c r="O104" s="549">
        <v>100</v>
      </c>
      <c r="P104" s="549">
        <v>100</v>
      </c>
      <c r="Q104" s="549">
        <v>100</v>
      </c>
      <c r="R104" s="549">
        <v>100</v>
      </c>
      <c r="S104" s="558">
        <f t="shared" si="11"/>
        <v>1400</v>
      </c>
    </row>
    <row r="105" spans="2:19" x14ac:dyDescent="0.2">
      <c r="B105" s="550" t="s">
        <v>1009</v>
      </c>
      <c r="C105" s="491" t="str">
        <f t="shared" si="8"/>
        <v>PayablesForOthers</v>
      </c>
      <c r="D105" s="556">
        <f t="shared" si="10"/>
        <v>78</v>
      </c>
      <c r="E105" s="549">
        <v>100</v>
      </c>
      <c r="F105" s="549">
        <v>100</v>
      </c>
      <c r="G105" s="549">
        <v>100</v>
      </c>
      <c r="H105" s="549">
        <v>100</v>
      </c>
      <c r="I105" s="549">
        <v>100</v>
      </c>
      <c r="J105" s="549">
        <v>100</v>
      </c>
      <c r="K105" s="549">
        <v>100</v>
      </c>
      <c r="L105" s="549">
        <v>100</v>
      </c>
      <c r="M105" s="549">
        <v>100</v>
      </c>
      <c r="N105" s="549">
        <v>100</v>
      </c>
      <c r="O105" s="549">
        <v>100</v>
      </c>
      <c r="P105" s="549">
        <v>100</v>
      </c>
      <c r="Q105" s="549">
        <v>100</v>
      </c>
      <c r="R105" s="549">
        <v>100</v>
      </c>
      <c r="S105" s="558">
        <f t="shared" si="11"/>
        <v>1400</v>
      </c>
    </row>
    <row r="106" spans="2:19" x14ac:dyDescent="0.2">
      <c r="B106" s="550" t="s">
        <v>1012</v>
      </c>
      <c r="C106" s="491" t="str">
        <f t="shared" si="8"/>
        <v>DueToOtherGovernmentEntities</v>
      </c>
      <c r="D106" s="556">
        <f t="shared" si="10"/>
        <v>79</v>
      </c>
      <c r="E106" s="549">
        <v>100</v>
      </c>
      <c r="F106" s="549">
        <v>100</v>
      </c>
      <c r="G106" s="549">
        <v>100</v>
      </c>
      <c r="H106" s="549">
        <v>100</v>
      </c>
      <c r="I106" s="549">
        <v>100</v>
      </c>
      <c r="J106" s="549">
        <v>100</v>
      </c>
      <c r="K106" s="549">
        <v>100</v>
      </c>
      <c r="L106" s="549">
        <v>100</v>
      </c>
      <c r="M106" s="549">
        <v>100</v>
      </c>
      <c r="N106" s="549">
        <v>100</v>
      </c>
      <c r="O106" s="549">
        <v>100</v>
      </c>
      <c r="P106" s="549">
        <v>100</v>
      </c>
      <c r="Q106" s="549">
        <v>100</v>
      </c>
      <c r="R106" s="549">
        <v>100</v>
      </c>
      <c r="S106" s="558">
        <f t="shared" si="11"/>
        <v>1400</v>
      </c>
    </row>
    <row r="107" spans="2:19" x14ac:dyDescent="0.2">
      <c r="B107" s="550" t="s">
        <v>1015</v>
      </c>
      <c r="C107" s="491" t="str">
        <f t="shared" si="8"/>
        <v>DueToOtherFunds</v>
      </c>
      <c r="D107" s="556">
        <f t="shared" si="10"/>
        <v>80</v>
      </c>
      <c r="E107" s="549">
        <v>100</v>
      </c>
      <c r="F107" s="549">
        <v>100</v>
      </c>
      <c r="G107" s="549">
        <v>100</v>
      </c>
      <c r="H107" s="549">
        <v>100</v>
      </c>
      <c r="I107" s="549">
        <v>100</v>
      </c>
      <c r="J107" s="549">
        <v>100</v>
      </c>
      <c r="K107" s="549">
        <v>100</v>
      </c>
      <c r="L107" s="549">
        <v>100</v>
      </c>
      <c r="M107" s="549">
        <v>100</v>
      </c>
      <c r="N107" s="549">
        <v>100</v>
      </c>
      <c r="O107" s="549">
        <v>100</v>
      </c>
      <c r="P107" s="549">
        <v>100</v>
      </c>
      <c r="Q107" s="549">
        <v>100</v>
      </c>
      <c r="R107" s="549">
        <v>100</v>
      </c>
      <c r="S107" s="558">
        <f t="shared" si="11"/>
        <v>1400</v>
      </c>
    </row>
    <row r="108" spans="2:19" x14ac:dyDescent="0.2">
      <c r="B108" s="550" t="s">
        <v>1016</v>
      </c>
      <c r="C108" s="491" t="str">
        <f t="shared" si="8"/>
        <v>DueToOthers</v>
      </c>
      <c r="D108" s="556">
        <f t="shared" si="10"/>
        <v>81</v>
      </c>
      <c r="E108" s="549">
        <v>100</v>
      </c>
      <c r="F108" s="549">
        <v>100</v>
      </c>
      <c r="G108" s="549">
        <v>100</v>
      </c>
      <c r="H108" s="549">
        <v>100</v>
      </c>
      <c r="I108" s="549">
        <v>100</v>
      </c>
      <c r="J108" s="549">
        <v>100</v>
      </c>
      <c r="K108" s="549">
        <v>100</v>
      </c>
      <c r="L108" s="549">
        <v>100</v>
      </c>
      <c r="M108" s="549">
        <v>100</v>
      </c>
      <c r="N108" s="549">
        <v>100</v>
      </c>
      <c r="O108" s="549">
        <v>100</v>
      </c>
      <c r="P108" s="549">
        <v>100</v>
      </c>
      <c r="Q108" s="549">
        <v>100</v>
      </c>
      <c r="R108" s="549">
        <v>100</v>
      </c>
      <c r="S108" s="558">
        <f t="shared" si="11"/>
        <v>1400</v>
      </c>
    </row>
    <row r="109" spans="2:19" x14ac:dyDescent="0.2">
      <c r="B109" s="550" t="s">
        <v>1017</v>
      </c>
      <c r="C109" s="491" t="str">
        <f t="shared" si="8"/>
        <v>AmountHeldForOthers</v>
      </c>
      <c r="D109" s="556">
        <f t="shared" si="10"/>
        <v>82</v>
      </c>
      <c r="E109" s="549">
        <v>100</v>
      </c>
      <c r="F109" s="549">
        <v>100</v>
      </c>
      <c r="G109" s="549">
        <v>100</v>
      </c>
      <c r="H109" s="549">
        <v>100</v>
      </c>
      <c r="I109" s="549">
        <v>100</v>
      </c>
      <c r="J109" s="549">
        <v>100</v>
      </c>
      <c r="K109" s="549">
        <v>100</v>
      </c>
      <c r="L109" s="549">
        <v>100</v>
      </c>
      <c r="M109" s="549">
        <v>100</v>
      </c>
      <c r="N109" s="549">
        <v>100</v>
      </c>
      <c r="O109" s="549">
        <v>100</v>
      </c>
      <c r="P109" s="549">
        <v>100</v>
      </c>
      <c r="Q109" s="549">
        <v>100</v>
      </c>
      <c r="R109" s="549">
        <v>100</v>
      </c>
      <c r="S109" s="558">
        <f t="shared" si="11"/>
        <v>1400</v>
      </c>
    </row>
    <row r="110" spans="2:19" x14ac:dyDescent="0.2">
      <c r="B110" s="550" t="s">
        <v>1018</v>
      </c>
      <c r="C110" s="491" t="str">
        <f t="shared" si="8"/>
        <v>RetainagePayable</v>
      </c>
      <c r="D110" s="556">
        <f t="shared" si="10"/>
        <v>83</v>
      </c>
      <c r="E110" s="549">
        <v>100</v>
      </c>
      <c r="F110" s="549">
        <v>100</v>
      </c>
      <c r="G110" s="549">
        <v>100</v>
      </c>
      <c r="H110" s="549">
        <v>100</v>
      </c>
      <c r="I110" s="549">
        <v>100</v>
      </c>
      <c r="J110" s="549">
        <v>100</v>
      </c>
      <c r="K110" s="549">
        <v>100</v>
      </c>
      <c r="L110" s="549">
        <v>100</v>
      </c>
      <c r="M110" s="549">
        <v>100</v>
      </c>
      <c r="N110" s="549">
        <v>100</v>
      </c>
      <c r="O110" s="549">
        <v>100</v>
      </c>
      <c r="P110" s="549">
        <v>100</v>
      </c>
      <c r="Q110" s="549">
        <v>100</v>
      </c>
      <c r="R110" s="549">
        <v>100</v>
      </c>
      <c r="S110" s="558">
        <f t="shared" si="11"/>
        <v>1400</v>
      </c>
    </row>
    <row r="111" spans="2:19" x14ac:dyDescent="0.2">
      <c r="B111" s="550" t="s">
        <v>1019</v>
      </c>
      <c r="C111" s="491" t="str">
        <f t="shared" si="8"/>
        <v>UnearnedRevenue</v>
      </c>
      <c r="D111" s="556">
        <f t="shared" si="10"/>
        <v>84</v>
      </c>
      <c r="E111" s="549">
        <v>100</v>
      </c>
      <c r="F111" s="549">
        <v>100</v>
      </c>
      <c r="G111" s="549">
        <v>100</v>
      </c>
      <c r="H111" s="549">
        <v>100</v>
      </c>
      <c r="I111" s="549">
        <v>100</v>
      </c>
      <c r="J111" s="549">
        <v>100</v>
      </c>
      <c r="K111" s="549">
        <v>100</v>
      </c>
      <c r="L111" s="549">
        <v>100</v>
      </c>
      <c r="M111" s="549">
        <v>100</v>
      </c>
      <c r="N111" s="549">
        <v>100</v>
      </c>
      <c r="O111" s="549">
        <v>100</v>
      </c>
      <c r="P111" s="549">
        <v>100</v>
      </c>
      <c r="Q111" s="549">
        <v>100</v>
      </c>
      <c r="R111" s="549">
        <v>100</v>
      </c>
      <c r="S111" s="558">
        <f t="shared" si="11"/>
        <v>1400</v>
      </c>
    </row>
    <row r="112" spans="2:19" x14ac:dyDescent="0.2">
      <c r="B112" s="550" t="s">
        <v>1020</v>
      </c>
      <c r="C112" s="491" t="str">
        <f t="shared" si="8"/>
        <v>SecuritiesLendingObligationsLiability</v>
      </c>
      <c r="D112" s="556">
        <f t="shared" si="10"/>
        <v>85</v>
      </c>
      <c r="E112" s="549">
        <v>100</v>
      </c>
      <c r="F112" s="549">
        <v>100</v>
      </c>
      <c r="G112" s="549">
        <v>100</v>
      </c>
      <c r="H112" s="549">
        <v>100</v>
      </c>
      <c r="I112" s="549">
        <v>100</v>
      </c>
      <c r="J112" s="549">
        <v>100</v>
      </c>
      <c r="K112" s="549">
        <v>100</v>
      </c>
      <c r="L112" s="549">
        <v>100</v>
      </c>
      <c r="M112" s="549">
        <v>100</v>
      </c>
      <c r="N112" s="549">
        <v>100</v>
      </c>
      <c r="O112" s="549">
        <v>100</v>
      </c>
      <c r="P112" s="549">
        <v>100</v>
      </c>
      <c r="Q112" s="549">
        <v>100</v>
      </c>
      <c r="R112" s="549">
        <v>100</v>
      </c>
      <c r="S112" s="558">
        <f t="shared" si="11"/>
        <v>1400</v>
      </c>
    </row>
    <row r="113" spans="1:19" x14ac:dyDescent="0.2">
      <c r="B113" s="550" t="s">
        <v>1797</v>
      </c>
      <c r="C113" s="491" t="str">
        <f t="shared" si="8"/>
        <v>OtherPostEmploymentBenefitsPlanLiability</v>
      </c>
      <c r="D113" s="556">
        <f t="shared" si="10"/>
        <v>86</v>
      </c>
      <c r="E113" s="549">
        <v>100</v>
      </c>
      <c r="F113" s="549">
        <v>100</v>
      </c>
      <c r="G113" s="549">
        <v>100</v>
      </c>
      <c r="H113" s="549">
        <v>100</v>
      </c>
      <c r="I113" s="549">
        <v>100</v>
      </c>
      <c r="J113" s="549">
        <v>100</v>
      </c>
      <c r="K113" s="549">
        <v>100</v>
      </c>
      <c r="L113" s="549">
        <v>100</v>
      </c>
      <c r="M113" s="549">
        <v>100</v>
      </c>
      <c r="N113" s="549">
        <v>100</v>
      </c>
      <c r="O113" s="549">
        <v>100</v>
      </c>
      <c r="P113" s="549">
        <v>100</v>
      </c>
      <c r="Q113" s="549">
        <v>100</v>
      </c>
      <c r="R113" s="549">
        <v>100</v>
      </c>
      <c r="S113" s="558">
        <f t="shared" si="11"/>
        <v>1400</v>
      </c>
    </row>
    <row r="114" spans="1:19" x14ac:dyDescent="0.2">
      <c r="B114" s="550" t="s">
        <v>1786</v>
      </c>
      <c r="C114" s="491" t="str">
        <f t="shared" si="8"/>
        <v>RegulatoryLiability</v>
      </c>
      <c r="D114" s="556">
        <f t="shared" si="10"/>
        <v>87</v>
      </c>
      <c r="E114" s="549">
        <v>100</v>
      </c>
      <c r="F114" s="549">
        <v>100</v>
      </c>
      <c r="G114" s="549">
        <v>100</v>
      </c>
      <c r="H114" s="549">
        <v>100</v>
      </c>
      <c r="I114" s="549">
        <v>100</v>
      </c>
      <c r="J114" s="549">
        <v>100</v>
      </c>
      <c r="K114" s="549">
        <v>100</v>
      </c>
      <c r="L114" s="549">
        <v>100</v>
      </c>
      <c r="M114" s="549">
        <v>100</v>
      </c>
      <c r="N114" s="549">
        <v>100</v>
      </c>
      <c r="O114" s="549">
        <v>100</v>
      </c>
      <c r="P114" s="549">
        <v>100</v>
      </c>
      <c r="Q114" s="549">
        <v>100</v>
      </c>
      <c r="R114" s="549">
        <v>100</v>
      </c>
      <c r="S114" s="558">
        <f t="shared" si="11"/>
        <v>1400</v>
      </c>
    </row>
    <row r="115" spans="1:19" x14ac:dyDescent="0.2">
      <c r="B115" s="550" t="s">
        <v>2924</v>
      </c>
      <c r="C115" s="491" t="e">
        <f t="shared" si="8"/>
        <v>#N/A</v>
      </c>
      <c r="D115" s="556">
        <f t="shared" si="10"/>
        <v>88</v>
      </c>
      <c r="E115" s="549">
        <v>100</v>
      </c>
      <c r="F115" s="549">
        <v>100</v>
      </c>
      <c r="G115" s="549">
        <v>100</v>
      </c>
      <c r="H115" s="549">
        <v>100</v>
      </c>
      <c r="I115" s="549">
        <v>100</v>
      </c>
      <c r="J115" s="549">
        <v>100</v>
      </c>
      <c r="K115" s="549">
        <v>100</v>
      </c>
      <c r="L115" s="549">
        <v>100</v>
      </c>
      <c r="M115" s="549">
        <v>100</v>
      </c>
      <c r="N115" s="549">
        <v>100</v>
      </c>
      <c r="O115" s="549">
        <v>100</v>
      </c>
      <c r="P115" s="549">
        <v>100</v>
      </c>
      <c r="Q115" s="549">
        <v>100</v>
      </c>
      <c r="R115" s="549">
        <v>100</v>
      </c>
      <c r="S115" s="558">
        <f t="shared" si="11"/>
        <v>1400</v>
      </c>
    </row>
    <row r="116" spans="1:19" x14ac:dyDescent="0.2">
      <c r="B116" s="550" t="s">
        <v>1791</v>
      </c>
      <c r="C116" s="491" t="str">
        <f t="shared" si="8"/>
        <v>Provisions</v>
      </c>
      <c r="D116" s="556">
        <f t="shared" si="10"/>
        <v>89</v>
      </c>
      <c r="E116" s="549">
        <v>100</v>
      </c>
      <c r="F116" s="549">
        <v>100</v>
      </c>
      <c r="G116" s="549">
        <v>100</v>
      </c>
      <c r="H116" s="549">
        <v>100</v>
      </c>
      <c r="I116" s="549">
        <v>100</v>
      </c>
      <c r="J116" s="549">
        <v>100</v>
      </c>
      <c r="K116" s="549">
        <v>100</v>
      </c>
      <c r="L116" s="549">
        <v>100</v>
      </c>
      <c r="M116" s="549">
        <v>100</v>
      </c>
      <c r="N116" s="549">
        <v>100</v>
      </c>
      <c r="O116" s="549">
        <v>100</v>
      </c>
      <c r="P116" s="549">
        <v>100</v>
      </c>
      <c r="Q116" s="549">
        <v>100</v>
      </c>
      <c r="R116" s="549">
        <v>100</v>
      </c>
      <c r="S116" s="558">
        <f t="shared" si="11"/>
        <v>1400</v>
      </c>
    </row>
    <row r="117" spans="1:19" x14ac:dyDescent="0.2">
      <c r="B117" s="550" t="s">
        <v>1794</v>
      </c>
      <c r="C117" s="491" t="str">
        <f t="shared" si="8"/>
        <v>PerformanceBondsPayable</v>
      </c>
      <c r="D117" s="556">
        <f t="shared" si="10"/>
        <v>90</v>
      </c>
      <c r="E117" s="549">
        <v>100</v>
      </c>
      <c r="F117" s="549">
        <v>100</v>
      </c>
      <c r="G117" s="549">
        <v>100</v>
      </c>
      <c r="H117" s="549">
        <v>100</v>
      </c>
      <c r="I117" s="549">
        <v>100</v>
      </c>
      <c r="J117" s="549">
        <v>100</v>
      </c>
      <c r="K117" s="549">
        <v>100</v>
      </c>
      <c r="L117" s="549">
        <v>100</v>
      </c>
      <c r="M117" s="549">
        <v>100</v>
      </c>
      <c r="N117" s="549">
        <v>100</v>
      </c>
      <c r="O117" s="549">
        <v>100</v>
      </c>
      <c r="P117" s="549">
        <v>100</v>
      </c>
      <c r="Q117" s="549">
        <v>100</v>
      </c>
      <c r="R117" s="549">
        <v>100</v>
      </c>
      <c r="S117" s="558">
        <f t="shared" si="11"/>
        <v>1400</v>
      </c>
    </row>
    <row r="118" spans="1:19" x14ac:dyDescent="0.2">
      <c r="B118" s="550" t="s">
        <v>2923</v>
      </c>
      <c r="C118" s="491" t="e">
        <f t="shared" si="8"/>
        <v>#N/A</v>
      </c>
      <c r="D118" s="556">
        <f t="shared" si="10"/>
        <v>91</v>
      </c>
      <c r="E118" s="549">
        <v>100</v>
      </c>
      <c r="F118" s="549">
        <v>100</v>
      </c>
      <c r="G118" s="549">
        <v>100</v>
      </c>
      <c r="H118" s="549">
        <v>100</v>
      </c>
      <c r="I118" s="549">
        <v>100</v>
      </c>
      <c r="J118" s="549">
        <v>100</v>
      </c>
      <c r="K118" s="549">
        <v>100</v>
      </c>
      <c r="L118" s="549">
        <v>100</v>
      </c>
      <c r="M118" s="549">
        <v>100</v>
      </c>
      <c r="N118" s="549">
        <v>100</v>
      </c>
      <c r="O118" s="549">
        <v>100</v>
      </c>
      <c r="P118" s="549">
        <v>100</v>
      </c>
      <c r="Q118" s="549">
        <v>100</v>
      </c>
      <c r="R118" s="549">
        <v>100</v>
      </c>
      <c r="S118" s="558">
        <f t="shared" si="11"/>
        <v>1400</v>
      </c>
    </row>
    <row r="119" spans="1:19" x14ac:dyDescent="0.2">
      <c r="B119" s="550" t="s">
        <v>2922</v>
      </c>
      <c r="C119" s="491" t="e">
        <f t="shared" si="8"/>
        <v>#N/A</v>
      </c>
      <c r="D119" s="556">
        <f t="shared" si="10"/>
        <v>92</v>
      </c>
      <c r="E119" s="549">
        <v>100</v>
      </c>
      <c r="F119" s="549">
        <v>100</v>
      </c>
      <c r="G119" s="549">
        <v>100</v>
      </c>
      <c r="H119" s="549">
        <v>100</v>
      </c>
      <c r="I119" s="549">
        <v>100</v>
      </c>
      <c r="J119" s="549">
        <v>100</v>
      </c>
      <c r="K119" s="549">
        <v>100</v>
      </c>
      <c r="L119" s="549">
        <v>100</v>
      </c>
      <c r="M119" s="549">
        <v>100</v>
      </c>
      <c r="N119" s="549">
        <v>100</v>
      </c>
      <c r="O119" s="549">
        <v>100</v>
      </c>
      <c r="P119" s="549">
        <v>100</v>
      </c>
      <c r="Q119" s="549">
        <v>100</v>
      </c>
      <c r="R119" s="549">
        <v>100</v>
      </c>
      <c r="S119" s="558">
        <f t="shared" si="11"/>
        <v>1400</v>
      </c>
    </row>
    <row r="120" spans="1:19" x14ac:dyDescent="0.2">
      <c r="B120" s="550" t="s">
        <v>1834</v>
      </c>
      <c r="C120" s="491" t="str">
        <f t="shared" si="8"/>
        <v>CompensatedAbsencesPayable</v>
      </c>
      <c r="D120" s="556">
        <f t="shared" si="10"/>
        <v>93</v>
      </c>
      <c r="E120" s="549">
        <v>100</v>
      </c>
      <c r="F120" s="549">
        <v>100</v>
      </c>
      <c r="G120" s="549">
        <v>100</v>
      </c>
      <c r="H120" s="549">
        <v>100</v>
      </c>
      <c r="I120" s="549">
        <v>100</v>
      </c>
      <c r="J120" s="549">
        <v>100</v>
      </c>
      <c r="K120" s="549">
        <v>100</v>
      </c>
      <c r="L120" s="549">
        <v>100</v>
      </c>
      <c r="M120" s="549">
        <v>100</v>
      </c>
      <c r="N120" s="549">
        <v>100</v>
      </c>
      <c r="O120" s="549">
        <v>100</v>
      </c>
      <c r="P120" s="549">
        <v>100</v>
      </c>
      <c r="Q120" s="549">
        <v>100</v>
      </c>
      <c r="R120" s="549">
        <v>100</v>
      </c>
      <c r="S120" s="558">
        <f t="shared" si="11"/>
        <v>1400</v>
      </c>
    </row>
    <row r="121" spans="1:19" x14ac:dyDescent="0.2">
      <c r="B121" s="550" t="s">
        <v>1837</v>
      </c>
      <c r="C121" s="491" t="str">
        <f t="shared" si="8"/>
        <v>BondsAndInterestPayable</v>
      </c>
      <c r="D121" s="556">
        <f t="shared" si="10"/>
        <v>94</v>
      </c>
      <c r="E121" s="549">
        <v>100</v>
      </c>
      <c r="F121" s="549">
        <v>100</v>
      </c>
      <c r="G121" s="549">
        <v>100</v>
      </c>
      <c r="H121" s="549">
        <v>100</v>
      </c>
      <c r="I121" s="549">
        <v>100</v>
      </c>
      <c r="J121" s="549">
        <v>100</v>
      </c>
      <c r="K121" s="549">
        <v>100</v>
      </c>
      <c r="L121" s="549">
        <v>100</v>
      </c>
      <c r="M121" s="549">
        <v>100</v>
      </c>
      <c r="N121" s="549">
        <v>100</v>
      </c>
      <c r="O121" s="549">
        <v>100</v>
      </c>
      <c r="P121" s="549">
        <v>100</v>
      </c>
      <c r="Q121" s="549">
        <v>100</v>
      </c>
      <c r="R121" s="549">
        <v>100</v>
      </c>
      <c r="S121" s="558">
        <f t="shared" si="11"/>
        <v>1400</v>
      </c>
    </row>
    <row r="122" spans="1:19" x14ac:dyDescent="0.2">
      <c r="B122" s="550" t="s">
        <v>1812</v>
      </c>
      <c r="C122" s="491" t="str">
        <f t="shared" si="8"/>
        <v>LongTermLiabilities</v>
      </c>
      <c r="D122" s="556">
        <f t="shared" si="10"/>
        <v>95</v>
      </c>
      <c r="E122" s="549">
        <v>100</v>
      </c>
      <c r="F122" s="549">
        <v>100</v>
      </c>
      <c r="G122" s="549">
        <v>100</v>
      </c>
      <c r="H122" s="549">
        <v>100</v>
      </c>
      <c r="I122" s="549">
        <v>100</v>
      </c>
      <c r="J122" s="549">
        <v>100</v>
      </c>
      <c r="K122" s="549">
        <v>100</v>
      </c>
      <c r="L122" s="549">
        <v>100</v>
      </c>
      <c r="M122" s="549">
        <v>100</v>
      </c>
      <c r="N122" s="549">
        <v>100</v>
      </c>
      <c r="O122" s="549">
        <v>100</v>
      </c>
      <c r="P122" s="549">
        <v>100</v>
      </c>
      <c r="Q122" s="549">
        <v>100</v>
      </c>
      <c r="R122" s="549">
        <v>100</v>
      </c>
      <c r="S122" s="558">
        <f t="shared" si="11"/>
        <v>1400</v>
      </c>
    </row>
    <row r="123" spans="1:19" x14ac:dyDescent="0.2">
      <c r="B123" s="550" t="s">
        <v>1044</v>
      </c>
      <c r="C123" s="491" t="e">
        <f t="shared" si="8"/>
        <v>#N/A</v>
      </c>
      <c r="D123" s="556">
        <f t="shared" si="10"/>
        <v>96</v>
      </c>
      <c r="E123" s="549">
        <v>100</v>
      </c>
      <c r="F123" s="549">
        <v>100</v>
      </c>
      <c r="G123" s="549">
        <v>100</v>
      </c>
      <c r="H123" s="549">
        <v>100</v>
      </c>
      <c r="I123" s="549">
        <v>100</v>
      </c>
      <c r="J123" s="549">
        <v>100</v>
      </c>
      <c r="K123" s="549">
        <v>100</v>
      </c>
      <c r="L123" s="549">
        <v>100</v>
      </c>
      <c r="M123" s="549">
        <v>100</v>
      </c>
      <c r="N123" s="549">
        <v>100</v>
      </c>
      <c r="O123" s="549">
        <v>100</v>
      </c>
      <c r="P123" s="549">
        <v>100</v>
      </c>
      <c r="Q123" s="549">
        <v>100</v>
      </c>
      <c r="R123" s="549">
        <v>100</v>
      </c>
      <c r="S123" s="558">
        <f t="shared" si="11"/>
        <v>1400</v>
      </c>
    </row>
    <row r="124" spans="1:19" x14ac:dyDescent="0.2">
      <c r="B124" s="557" t="s">
        <v>1061</v>
      </c>
      <c r="C124" s="491" t="str">
        <f t="shared" si="8"/>
        <v>PayableFromRestrictedAssets</v>
      </c>
      <c r="D124" s="556">
        <f t="shared" si="10"/>
        <v>97</v>
      </c>
      <c r="E124" s="555">
        <f t="shared" ref="E124:R124" si="12">SUM(E126:E129)</f>
        <v>100</v>
      </c>
      <c r="F124" s="555">
        <f t="shared" si="12"/>
        <v>100</v>
      </c>
      <c r="G124" s="555">
        <f t="shared" si="12"/>
        <v>100</v>
      </c>
      <c r="H124" s="555">
        <f t="shared" si="12"/>
        <v>100</v>
      </c>
      <c r="I124" s="555">
        <f t="shared" si="12"/>
        <v>100</v>
      </c>
      <c r="J124" s="555">
        <f t="shared" si="12"/>
        <v>100</v>
      </c>
      <c r="K124" s="555">
        <f t="shared" si="12"/>
        <v>100</v>
      </c>
      <c r="L124" s="555">
        <f t="shared" si="12"/>
        <v>100</v>
      </c>
      <c r="M124" s="555">
        <f t="shared" si="12"/>
        <v>100</v>
      </c>
      <c r="N124" s="555">
        <f t="shared" si="12"/>
        <v>100</v>
      </c>
      <c r="O124" s="555">
        <f t="shared" si="12"/>
        <v>100</v>
      </c>
      <c r="P124" s="555">
        <f t="shared" si="12"/>
        <v>100</v>
      </c>
      <c r="Q124" s="555">
        <f t="shared" si="12"/>
        <v>100</v>
      </c>
      <c r="R124" s="555">
        <f t="shared" si="12"/>
        <v>100</v>
      </c>
      <c r="S124" s="555">
        <f t="shared" si="11"/>
        <v>1400</v>
      </c>
    </row>
    <row r="125" spans="1:19" x14ac:dyDescent="0.2">
      <c r="A125" s="565" t="s">
        <v>936</v>
      </c>
      <c r="B125" s="564" t="s">
        <v>1062</v>
      </c>
      <c r="C125" s="491" t="e">
        <f t="shared" si="8"/>
        <v>#N/A</v>
      </c>
      <c r="D125" s="556">
        <f t="shared" si="10"/>
        <v>98</v>
      </c>
      <c r="E125" s="564"/>
      <c r="F125" s="564"/>
      <c r="G125" s="564"/>
      <c r="H125" s="564"/>
      <c r="I125" s="564"/>
      <c r="J125" s="564"/>
      <c r="K125" s="564"/>
      <c r="L125" s="564"/>
      <c r="M125" s="564"/>
      <c r="N125" s="564"/>
      <c r="O125" s="564"/>
      <c r="P125" s="564"/>
      <c r="Q125" s="564"/>
      <c r="R125" s="564"/>
      <c r="S125" s="564"/>
    </row>
    <row r="126" spans="1:19" x14ac:dyDescent="0.2">
      <c r="B126" s="563" t="s">
        <v>1063</v>
      </c>
      <c r="C126" s="491" t="e">
        <f t="shared" si="8"/>
        <v>#N/A</v>
      </c>
      <c r="D126" s="556">
        <f>D125+0.1</f>
        <v>98.1</v>
      </c>
      <c r="E126" s="549">
        <v>10</v>
      </c>
      <c r="F126" s="549">
        <v>10</v>
      </c>
      <c r="G126" s="549">
        <v>10</v>
      </c>
      <c r="H126" s="549">
        <v>10</v>
      </c>
      <c r="I126" s="549">
        <v>10</v>
      </c>
      <c r="J126" s="549">
        <v>10</v>
      </c>
      <c r="K126" s="549">
        <v>10</v>
      </c>
      <c r="L126" s="549">
        <v>10</v>
      </c>
      <c r="M126" s="549">
        <v>10</v>
      </c>
      <c r="N126" s="549">
        <v>10</v>
      </c>
      <c r="O126" s="549">
        <v>10</v>
      </c>
      <c r="P126" s="549">
        <v>10</v>
      </c>
      <c r="Q126" s="549">
        <v>10</v>
      </c>
      <c r="R126" s="549">
        <v>10</v>
      </c>
      <c r="S126" s="558">
        <f>SUM(E126:R126)</f>
        <v>140</v>
      </c>
    </row>
    <row r="127" spans="1:19" x14ac:dyDescent="0.2">
      <c r="B127" s="563" t="s">
        <v>1064</v>
      </c>
      <c r="C127" s="491" t="e">
        <f t="shared" si="8"/>
        <v>#N/A</v>
      </c>
      <c r="D127" s="556">
        <f>D126+0.1</f>
        <v>98.199999999999989</v>
      </c>
      <c r="E127" s="549">
        <v>10</v>
      </c>
      <c r="F127" s="549">
        <v>10</v>
      </c>
      <c r="G127" s="549">
        <v>10</v>
      </c>
      <c r="H127" s="549">
        <v>10</v>
      </c>
      <c r="I127" s="549">
        <v>10</v>
      </c>
      <c r="J127" s="549">
        <v>10</v>
      </c>
      <c r="K127" s="549">
        <v>10</v>
      </c>
      <c r="L127" s="549">
        <v>10</v>
      </c>
      <c r="M127" s="549">
        <v>10</v>
      </c>
      <c r="N127" s="549">
        <v>10</v>
      </c>
      <c r="O127" s="549">
        <v>10</v>
      </c>
      <c r="P127" s="549">
        <v>10</v>
      </c>
      <c r="Q127" s="549">
        <v>10</v>
      </c>
      <c r="R127" s="549">
        <v>10</v>
      </c>
      <c r="S127" s="558">
        <f>SUM(E127:R127)</f>
        <v>140</v>
      </c>
    </row>
    <row r="128" spans="1:19" x14ac:dyDescent="0.2">
      <c r="B128" s="563" t="s">
        <v>1065</v>
      </c>
      <c r="C128" s="491" t="e">
        <f t="shared" si="8"/>
        <v>#N/A</v>
      </c>
      <c r="D128" s="556">
        <f>D127+0.1</f>
        <v>98.299999999999983</v>
      </c>
      <c r="E128" s="549">
        <v>40</v>
      </c>
      <c r="F128" s="549">
        <v>40</v>
      </c>
      <c r="G128" s="549">
        <v>40</v>
      </c>
      <c r="H128" s="549">
        <v>40</v>
      </c>
      <c r="I128" s="549">
        <v>40</v>
      </c>
      <c r="J128" s="549">
        <v>40</v>
      </c>
      <c r="K128" s="549">
        <v>40</v>
      </c>
      <c r="L128" s="549">
        <v>40</v>
      </c>
      <c r="M128" s="549">
        <v>40</v>
      </c>
      <c r="N128" s="549">
        <v>40</v>
      </c>
      <c r="O128" s="549">
        <v>40</v>
      </c>
      <c r="P128" s="549">
        <v>40</v>
      </c>
      <c r="Q128" s="549">
        <v>40</v>
      </c>
      <c r="R128" s="549">
        <v>40</v>
      </c>
      <c r="S128" s="558">
        <f>SUM(E128:R128)</f>
        <v>560</v>
      </c>
    </row>
    <row r="129" spans="1:19" x14ac:dyDescent="0.2">
      <c r="B129" s="563" t="s">
        <v>941</v>
      </c>
      <c r="C129" s="491" t="e">
        <f t="shared" si="8"/>
        <v>#N/A</v>
      </c>
      <c r="D129" s="556">
        <f>D128+0.1</f>
        <v>98.399999999999977</v>
      </c>
      <c r="E129" s="549">
        <v>40</v>
      </c>
      <c r="F129" s="549">
        <v>40</v>
      </c>
      <c r="G129" s="549">
        <v>40</v>
      </c>
      <c r="H129" s="549">
        <v>40</v>
      </c>
      <c r="I129" s="549">
        <v>40</v>
      </c>
      <c r="J129" s="549">
        <v>40</v>
      </c>
      <c r="K129" s="549">
        <v>40</v>
      </c>
      <c r="L129" s="549">
        <v>40</v>
      </c>
      <c r="M129" s="549">
        <v>40</v>
      </c>
      <c r="N129" s="549">
        <v>40</v>
      </c>
      <c r="O129" s="549">
        <v>40</v>
      </c>
      <c r="P129" s="549">
        <v>40</v>
      </c>
      <c r="Q129" s="549">
        <v>40</v>
      </c>
      <c r="R129" s="549">
        <v>40</v>
      </c>
      <c r="S129" s="558">
        <f>SUM(E129:R129)</f>
        <v>560</v>
      </c>
    </row>
    <row r="130" spans="1:19" x14ac:dyDescent="0.2">
      <c r="B130" s="584"/>
      <c r="C130" s="491" t="e">
        <f t="shared" si="8"/>
        <v>#N/A</v>
      </c>
      <c r="D130" s="556"/>
      <c r="E130" s="549"/>
      <c r="F130" s="549"/>
      <c r="G130" s="549"/>
      <c r="H130" s="549"/>
      <c r="I130" s="549"/>
      <c r="J130" s="549"/>
      <c r="K130" s="549"/>
      <c r="L130" s="549"/>
      <c r="M130" s="549"/>
      <c r="N130" s="549"/>
      <c r="O130" s="549"/>
      <c r="P130" s="549"/>
      <c r="Q130" s="549"/>
      <c r="R130" s="549"/>
      <c r="S130" s="558"/>
    </row>
    <row r="131" spans="1:19" x14ac:dyDescent="0.2">
      <c r="B131" s="584"/>
      <c r="C131" s="491" t="e">
        <f t="shared" si="8"/>
        <v>#N/A</v>
      </c>
      <c r="D131" s="556"/>
      <c r="E131" s="549"/>
      <c r="F131" s="549"/>
      <c r="G131" s="549"/>
      <c r="H131" s="549"/>
      <c r="I131" s="549"/>
      <c r="J131" s="549"/>
      <c r="K131" s="549"/>
      <c r="L131" s="549"/>
      <c r="M131" s="549"/>
      <c r="N131" s="549"/>
      <c r="O131" s="549"/>
      <c r="P131" s="549"/>
      <c r="Q131" s="549"/>
      <c r="R131" s="549"/>
      <c r="S131" s="558"/>
    </row>
    <row r="132" spans="1:19" x14ac:dyDescent="0.2">
      <c r="B132" s="557" t="s">
        <v>1803</v>
      </c>
      <c r="C132" s="491" t="str">
        <f t="shared" si="8"/>
        <v>OtherLiabilities</v>
      </c>
      <c r="D132" s="556">
        <f>D125+1</f>
        <v>99</v>
      </c>
      <c r="E132" s="555">
        <f t="shared" ref="E132:R132" si="13">SUM(E134:E137)</f>
        <v>100</v>
      </c>
      <c r="F132" s="555">
        <f t="shared" si="13"/>
        <v>100</v>
      </c>
      <c r="G132" s="555">
        <f t="shared" si="13"/>
        <v>100</v>
      </c>
      <c r="H132" s="555">
        <f t="shared" si="13"/>
        <v>100</v>
      </c>
      <c r="I132" s="555">
        <f t="shared" si="13"/>
        <v>100</v>
      </c>
      <c r="J132" s="555">
        <f t="shared" si="13"/>
        <v>100</v>
      </c>
      <c r="K132" s="555">
        <f t="shared" si="13"/>
        <v>100</v>
      </c>
      <c r="L132" s="555">
        <f t="shared" si="13"/>
        <v>100</v>
      </c>
      <c r="M132" s="555">
        <f t="shared" si="13"/>
        <v>100</v>
      </c>
      <c r="N132" s="555">
        <f t="shared" si="13"/>
        <v>100</v>
      </c>
      <c r="O132" s="555">
        <f t="shared" si="13"/>
        <v>100</v>
      </c>
      <c r="P132" s="555">
        <f t="shared" si="13"/>
        <v>100</v>
      </c>
      <c r="Q132" s="555">
        <f t="shared" si="13"/>
        <v>100</v>
      </c>
      <c r="R132" s="555">
        <f t="shared" si="13"/>
        <v>100</v>
      </c>
      <c r="S132" s="555">
        <f>SUM(E132:R132)</f>
        <v>1400</v>
      </c>
    </row>
    <row r="133" spans="1:19" x14ac:dyDescent="0.2">
      <c r="A133" s="565" t="s">
        <v>936</v>
      </c>
      <c r="B133" s="564" t="s">
        <v>1393</v>
      </c>
      <c r="C133" s="491" t="e">
        <f t="shared" si="8"/>
        <v>#N/A</v>
      </c>
      <c r="D133" s="556">
        <f>D132+1</f>
        <v>100</v>
      </c>
      <c r="E133" s="564"/>
      <c r="F133" s="564"/>
      <c r="G133" s="564"/>
      <c r="H133" s="564"/>
      <c r="I133" s="564"/>
      <c r="J133" s="564"/>
      <c r="K133" s="564"/>
      <c r="L133" s="564"/>
      <c r="M133" s="564"/>
      <c r="N133" s="564"/>
      <c r="O133" s="564"/>
      <c r="P133" s="564"/>
      <c r="Q133" s="564"/>
      <c r="R133" s="564"/>
      <c r="S133" s="564"/>
    </row>
    <row r="134" spans="1:19" x14ac:dyDescent="0.2">
      <c r="B134" s="563" t="s">
        <v>2921</v>
      </c>
      <c r="C134" s="491" t="e">
        <f t="shared" si="8"/>
        <v>#N/A</v>
      </c>
      <c r="D134" s="556">
        <f>D133+0.1</f>
        <v>100.1</v>
      </c>
      <c r="E134" s="549">
        <v>10</v>
      </c>
      <c r="F134" s="549">
        <v>10</v>
      </c>
      <c r="G134" s="549">
        <v>10</v>
      </c>
      <c r="H134" s="549">
        <v>10</v>
      </c>
      <c r="I134" s="549">
        <v>10</v>
      </c>
      <c r="J134" s="549">
        <v>10</v>
      </c>
      <c r="K134" s="549">
        <v>10</v>
      </c>
      <c r="L134" s="549">
        <v>10</v>
      </c>
      <c r="M134" s="549">
        <v>10</v>
      </c>
      <c r="N134" s="549">
        <v>10</v>
      </c>
      <c r="O134" s="549">
        <v>10</v>
      </c>
      <c r="P134" s="549">
        <v>10</v>
      </c>
      <c r="Q134" s="549">
        <v>10</v>
      </c>
      <c r="R134" s="549">
        <v>10</v>
      </c>
      <c r="S134" s="558">
        <f>SUM(E134:R134)</f>
        <v>140</v>
      </c>
    </row>
    <row r="135" spans="1:19" x14ac:dyDescent="0.2">
      <c r="B135" s="563" t="s">
        <v>2920</v>
      </c>
      <c r="C135" s="491" t="e">
        <f t="shared" si="8"/>
        <v>#N/A</v>
      </c>
      <c r="D135" s="556">
        <f>D134+0.1</f>
        <v>100.19999999999999</v>
      </c>
      <c r="E135" s="549">
        <v>10</v>
      </c>
      <c r="F135" s="549">
        <v>10</v>
      </c>
      <c r="G135" s="549">
        <v>10</v>
      </c>
      <c r="H135" s="549">
        <v>10</v>
      </c>
      <c r="I135" s="549">
        <v>10</v>
      </c>
      <c r="J135" s="549">
        <v>10</v>
      </c>
      <c r="K135" s="549">
        <v>10</v>
      </c>
      <c r="L135" s="549">
        <v>10</v>
      </c>
      <c r="M135" s="549">
        <v>10</v>
      </c>
      <c r="N135" s="549">
        <v>10</v>
      </c>
      <c r="O135" s="549">
        <v>10</v>
      </c>
      <c r="P135" s="549">
        <v>10</v>
      </c>
      <c r="Q135" s="549">
        <v>10</v>
      </c>
      <c r="R135" s="549">
        <v>10</v>
      </c>
      <c r="S135" s="558">
        <f>SUM(E135:R135)</f>
        <v>140</v>
      </c>
    </row>
    <row r="136" spans="1:19" x14ac:dyDescent="0.2">
      <c r="B136" s="563" t="s">
        <v>2919</v>
      </c>
      <c r="C136" s="491" t="e">
        <f t="shared" si="8"/>
        <v>#N/A</v>
      </c>
      <c r="D136" s="556">
        <f>D135+0.1</f>
        <v>100.29999999999998</v>
      </c>
      <c r="E136" s="549">
        <v>40</v>
      </c>
      <c r="F136" s="549">
        <v>40</v>
      </c>
      <c r="G136" s="549">
        <v>40</v>
      </c>
      <c r="H136" s="549">
        <v>40</v>
      </c>
      <c r="I136" s="549">
        <v>40</v>
      </c>
      <c r="J136" s="549">
        <v>40</v>
      </c>
      <c r="K136" s="549">
        <v>40</v>
      </c>
      <c r="L136" s="549">
        <v>40</v>
      </c>
      <c r="M136" s="549">
        <v>40</v>
      </c>
      <c r="N136" s="549">
        <v>40</v>
      </c>
      <c r="O136" s="549">
        <v>40</v>
      </c>
      <c r="P136" s="549">
        <v>40</v>
      </c>
      <c r="Q136" s="549">
        <v>40</v>
      </c>
      <c r="R136" s="549">
        <v>40</v>
      </c>
      <c r="S136" s="558">
        <f>SUM(E136:R136)</f>
        <v>560</v>
      </c>
    </row>
    <row r="137" spans="1:19" x14ac:dyDescent="0.2">
      <c r="B137" s="563" t="s">
        <v>941</v>
      </c>
      <c r="C137" s="491" t="e">
        <f t="shared" si="8"/>
        <v>#N/A</v>
      </c>
      <c r="D137" s="556">
        <f>D136+0.1</f>
        <v>100.39999999999998</v>
      </c>
      <c r="E137" s="549">
        <v>40</v>
      </c>
      <c r="F137" s="549">
        <v>40</v>
      </c>
      <c r="G137" s="549">
        <v>40</v>
      </c>
      <c r="H137" s="549">
        <v>40</v>
      </c>
      <c r="I137" s="549">
        <v>40</v>
      </c>
      <c r="J137" s="549">
        <v>40</v>
      </c>
      <c r="K137" s="549">
        <v>40</v>
      </c>
      <c r="L137" s="549">
        <v>40</v>
      </c>
      <c r="M137" s="549">
        <v>40</v>
      </c>
      <c r="N137" s="549">
        <v>40</v>
      </c>
      <c r="O137" s="549">
        <v>40</v>
      </c>
      <c r="P137" s="549">
        <v>40</v>
      </c>
      <c r="Q137" s="549">
        <v>40</v>
      </c>
      <c r="R137" s="549">
        <v>40</v>
      </c>
      <c r="S137" s="558">
        <f>SUM(E137:R137)</f>
        <v>560</v>
      </c>
    </row>
    <row r="138" spans="1:19" x14ac:dyDescent="0.2">
      <c r="B138" s="550"/>
      <c r="C138" s="491" t="e">
        <f t="shared" si="8"/>
        <v>#N/A</v>
      </c>
      <c r="D138" s="556"/>
      <c r="E138" s="549"/>
      <c r="F138" s="549"/>
      <c r="G138" s="549"/>
      <c r="H138" s="549"/>
      <c r="I138" s="549"/>
      <c r="J138" s="549"/>
      <c r="K138" s="549"/>
      <c r="L138" s="549"/>
      <c r="M138" s="549"/>
      <c r="N138" s="549"/>
      <c r="O138" s="549"/>
      <c r="P138" s="549"/>
      <c r="Q138" s="549"/>
      <c r="R138" s="549"/>
      <c r="S138" s="558"/>
    </row>
    <row r="139" spans="1:19" x14ac:dyDescent="0.2">
      <c r="B139" s="550"/>
      <c r="C139" s="491" t="e">
        <f t="shared" si="8"/>
        <v>#N/A</v>
      </c>
      <c r="D139" s="556"/>
      <c r="E139" s="549"/>
      <c r="F139" s="549"/>
      <c r="G139" s="549"/>
      <c r="H139" s="549"/>
      <c r="I139" s="549"/>
      <c r="J139" s="549"/>
      <c r="K139" s="549"/>
      <c r="L139" s="549"/>
      <c r="M139" s="549"/>
      <c r="N139" s="549"/>
      <c r="O139" s="549"/>
      <c r="P139" s="549"/>
      <c r="Q139" s="549"/>
      <c r="R139" s="549"/>
      <c r="S139" s="558"/>
    </row>
    <row r="140" spans="1:19" x14ac:dyDescent="0.2">
      <c r="B140" s="557" t="s">
        <v>1066</v>
      </c>
      <c r="C140" s="491" t="e">
        <f t="shared" si="8"/>
        <v>#N/A</v>
      </c>
      <c r="D140" s="556">
        <f>D133+1</f>
        <v>101</v>
      </c>
      <c r="E140" s="555">
        <f t="shared" ref="E140:R140" si="14">SUM(E87:E124)+E132</f>
        <v>3900</v>
      </c>
      <c r="F140" s="555">
        <f t="shared" si="14"/>
        <v>3900</v>
      </c>
      <c r="G140" s="555">
        <f t="shared" si="14"/>
        <v>3900</v>
      </c>
      <c r="H140" s="555">
        <f t="shared" si="14"/>
        <v>3900</v>
      </c>
      <c r="I140" s="555">
        <f t="shared" si="14"/>
        <v>3900</v>
      </c>
      <c r="J140" s="555">
        <f t="shared" si="14"/>
        <v>3900</v>
      </c>
      <c r="K140" s="555">
        <f t="shared" si="14"/>
        <v>3900</v>
      </c>
      <c r="L140" s="555">
        <f t="shared" si="14"/>
        <v>3900</v>
      </c>
      <c r="M140" s="555">
        <f t="shared" si="14"/>
        <v>3900</v>
      </c>
      <c r="N140" s="555">
        <f t="shared" si="14"/>
        <v>3900</v>
      </c>
      <c r="O140" s="555">
        <f t="shared" si="14"/>
        <v>3900</v>
      </c>
      <c r="P140" s="555">
        <f t="shared" si="14"/>
        <v>3900</v>
      </c>
      <c r="Q140" s="555">
        <f t="shared" si="14"/>
        <v>3900</v>
      </c>
      <c r="R140" s="555">
        <f t="shared" si="14"/>
        <v>3900</v>
      </c>
      <c r="S140" s="555">
        <f>SUM(S87:S139)</f>
        <v>57400</v>
      </c>
    </row>
    <row r="141" spans="1:19" x14ac:dyDescent="0.2">
      <c r="B141" s="561" t="s">
        <v>1067</v>
      </c>
      <c r="C141" s="491" t="str">
        <f t="shared" ref="C141:C189" si="15">VLOOKUP(B141,label2element,2,0)</f>
        <v>DeferredInflowsOfResources</v>
      </c>
      <c r="D141" s="556">
        <f>D140+1</f>
        <v>102</v>
      </c>
      <c r="E141" s="566"/>
      <c r="F141" s="566"/>
      <c r="G141" s="566"/>
      <c r="H141" s="566"/>
      <c r="I141" s="566"/>
      <c r="J141" s="566"/>
      <c r="K141" s="566"/>
      <c r="L141" s="566"/>
      <c r="M141" s="566"/>
      <c r="N141" s="566"/>
      <c r="O141" s="566"/>
      <c r="P141" s="566"/>
      <c r="Q141" s="566"/>
      <c r="R141" s="566"/>
      <c r="S141" s="566"/>
    </row>
    <row r="142" spans="1:19" x14ac:dyDescent="0.2">
      <c r="B142" s="557" t="s">
        <v>1067</v>
      </c>
      <c r="C142" s="491" t="str">
        <f t="shared" si="15"/>
        <v>DeferredInflowsOfResources</v>
      </c>
      <c r="D142" s="556">
        <f>D141+1</f>
        <v>103</v>
      </c>
      <c r="E142" s="555">
        <f t="shared" ref="E142:R142" si="16">SUM(E144:E147)</f>
        <v>100</v>
      </c>
      <c r="F142" s="555">
        <f t="shared" si="16"/>
        <v>100</v>
      </c>
      <c r="G142" s="555">
        <f t="shared" si="16"/>
        <v>100</v>
      </c>
      <c r="H142" s="555">
        <f t="shared" si="16"/>
        <v>100</v>
      </c>
      <c r="I142" s="555">
        <f t="shared" si="16"/>
        <v>100</v>
      </c>
      <c r="J142" s="555">
        <f t="shared" si="16"/>
        <v>100</v>
      </c>
      <c r="K142" s="555">
        <f t="shared" si="16"/>
        <v>100</v>
      </c>
      <c r="L142" s="555">
        <f t="shared" si="16"/>
        <v>100</v>
      </c>
      <c r="M142" s="555">
        <f t="shared" si="16"/>
        <v>100</v>
      </c>
      <c r="N142" s="555">
        <f t="shared" si="16"/>
        <v>100</v>
      </c>
      <c r="O142" s="555">
        <f t="shared" si="16"/>
        <v>100</v>
      </c>
      <c r="P142" s="555">
        <f t="shared" si="16"/>
        <v>100</v>
      </c>
      <c r="Q142" s="555">
        <f t="shared" si="16"/>
        <v>100</v>
      </c>
      <c r="R142" s="555">
        <f t="shared" si="16"/>
        <v>100</v>
      </c>
      <c r="S142" s="555">
        <f>SUM(E142:R142)</f>
        <v>1400</v>
      </c>
    </row>
    <row r="143" spans="1:19" x14ac:dyDescent="0.2">
      <c r="A143" s="565" t="s">
        <v>936</v>
      </c>
      <c r="B143" s="564" t="s">
        <v>1068</v>
      </c>
      <c r="C143" s="491" t="e">
        <f t="shared" si="15"/>
        <v>#N/A</v>
      </c>
      <c r="D143" s="556">
        <f>D142+1</f>
        <v>104</v>
      </c>
      <c r="E143" s="564"/>
      <c r="F143" s="564"/>
      <c r="G143" s="564"/>
      <c r="H143" s="564"/>
      <c r="I143" s="564"/>
      <c r="J143" s="564"/>
      <c r="K143" s="564"/>
      <c r="L143" s="564"/>
      <c r="M143" s="564"/>
      <c r="N143" s="564"/>
      <c r="O143" s="564"/>
      <c r="P143" s="564"/>
      <c r="Q143" s="564"/>
      <c r="R143" s="564"/>
      <c r="S143" s="564"/>
    </row>
    <row r="144" spans="1:19" x14ac:dyDescent="0.2">
      <c r="B144" s="563" t="s">
        <v>1069</v>
      </c>
      <c r="C144" s="491" t="e">
        <f t="shared" si="15"/>
        <v>#N/A</v>
      </c>
      <c r="D144" s="556">
        <f>D143+0.1</f>
        <v>104.1</v>
      </c>
      <c r="E144" s="549">
        <v>10</v>
      </c>
      <c r="F144" s="549">
        <v>10</v>
      </c>
      <c r="G144" s="549">
        <v>10</v>
      </c>
      <c r="H144" s="549">
        <v>10</v>
      </c>
      <c r="I144" s="549">
        <v>10</v>
      </c>
      <c r="J144" s="549">
        <v>10</v>
      </c>
      <c r="K144" s="549">
        <v>10</v>
      </c>
      <c r="L144" s="549">
        <v>10</v>
      </c>
      <c r="M144" s="549">
        <v>10</v>
      </c>
      <c r="N144" s="549">
        <v>10</v>
      </c>
      <c r="O144" s="549">
        <v>10</v>
      </c>
      <c r="P144" s="549">
        <v>10</v>
      </c>
      <c r="Q144" s="549">
        <v>10</v>
      </c>
      <c r="R144" s="549">
        <v>10</v>
      </c>
      <c r="S144" s="558">
        <f>SUM(E144:R144)</f>
        <v>140</v>
      </c>
    </row>
    <row r="145" spans="1:19" x14ac:dyDescent="0.2">
      <c r="B145" s="563" t="s">
        <v>1070</v>
      </c>
      <c r="C145" s="491" t="e">
        <f t="shared" si="15"/>
        <v>#N/A</v>
      </c>
      <c r="D145" s="556">
        <f>D144+0.1</f>
        <v>104.19999999999999</v>
      </c>
      <c r="E145" s="549">
        <v>10</v>
      </c>
      <c r="F145" s="549">
        <v>10</v>
      </c>
      <c r="G145" s="549">
        <v>10</v>
      </c>
      <c r="H145" s="549">
        <v>10</v>
      </c>
      <c r="I145" s="549">
        <v>10</v>
      </c>
      <c r="J145" s="549">
        <v>10</v>
      </c>
      <c r="K145" s="549">
        <v>10</v>
      </c>
      <c r="L145" s="549">
        <v>10</v>
      </c>
      <c r="M145" s="549">
        <v>10</v>
      </c>
      <c r="N145" s="549">
        <v>10</v>
      </c>
      <c r="O145" s="549">
        <v>10</v>
      </c>
      <c r="P145" s="549">
        <v>10</v>
      </c>
      <c r="Q145" s="549">
        <v>10</v>
      </c>
      <c r="R145" s="549">
        <v>10</v>
      </c>
      <c r="S145" s="558">
        <f>SUM(E145:R145)</f>
        <v>140</v>
      </c>
    </row>
    <row r="146" spans="1:19" x14ac:dyDescent="0.2">
      <c r="B146" s="563" t="s">
        <v>1071</v>
      </c>
      <c r="C146" s="491" t="e">
        <f t="shared" si="15"/>
        <v>#N/A</v>
      </c>
      <c r="D146" s="556">
        <f>D145+0.1</f>
        <v>104.29999999999998</v>
      </c>
      <c r="E146" s="549">
        <v>40</v>
      </c>
      <c r="F146" s="549">
        <v>40</v>
      </c>
      <c r="G146" s="549">
        <v>40</v>
      </c>
      <c r="H146" s="549">
        <v>40</v>
      </c>
      <c r="I146" s="549">
        <v>40</v>
      </c>
      <c r="J146" s="549">
        <v>40</v>
      </c>
      <c r="K146" s="549">
        <v>40</v>
      </c>
      <c r="L146" s="549">
        <v>40</v>
      </c>
      <c r="M146" s="549">
        <v>40</v>
      </c>
      <c r="N146" s="549">
        <v>40</v>
      </c>
      <c r="O146" s="549">
        <v>40</v>
      </c>
      <c r="P146" s="549">
        <v>40</v>
      </c>
      <c r="Q146" s="549">
        <v>40</v>
      </c>
      <c r="R146" s="549">
        <v>40</v>
      </c>
      <c r="S146" s="558">
        <f>SUM(E146:R146)</f>
        <v>560</v>
      </c>
    </row>
    <row r="147" spans="1:19" x14ac:dyDescent="0.2">
      <c r="B147" s="563" t="s">
        <v>941</v>
      </c>
      <c r="C147" s="491" t="e">
        <f t="shared" si="15"/>
        <v>#N/A</v>
      </c>
      <c r="D147" s="556">
        <f>D146+0.1</f>
        <v>104.39999999999998</v>
      </c>
      <c r="E147" s="549">
        <v>40</v>
      </c>
      <c r="F147" s="549">
        <v>40</v>
      </c>
      <c r="G147" s="549">
        <v>40</v>
      </c>
      <c r="H147" s="549">
        <v>40</v>
      </c>
      <c r="I147" s="549">
        <v>40</v>
      </c>
      <c r="J147" s="549">
        <v>40</v>
      </c>
      <c r="K147" s="549">
        <v>40</v>
      </c>
      <c r="L147" s="549">
        <v>40</v>
      </c>
      <c r="M147" s="549">
        <v>40</v>
      </c>
      <c r="N147" s="549">
        <v>40</v>
      </c>
      <c r="O147" s="549">
        <v>40</v>
      </c>
      <c r="P147" s="549">
        <v>40</v>
      </c>
      <c r="Q147" s="549">
        <v>40</v>
      </c>
      <c r="R147" s="549">
        <v>40</v>
      </c>
      <c r="S147" s="558">
        <f>SUM(E147:R147)</f>
        <v>560</v>
      </c>
    </row>
    <row r="148" spans="1:19" x14ac:dyDescent="0.2">
      <c r="B148" s="550"/>
      <c r="C148" s="491" t="e">
        <f t="shared" si="15"/>
        <v>#N/A</v>
      </c>
      <c r="D148" s="556"/>
      <c r="E148" s="549"/>
      <c r="F148" s="549"/>
      <c r="G148" s="549"/>
      <c r="H148" s="549"/>
      <c r="I148" s="549"/>
      <c r="J148" s="549"/>
      <c r="K148" s="549"/>
      <c r="L148" s="549"/>
      <c r="M148" s="549"/>
      <c r="N148" s="549"/>
      <c r="O148" s="549"/>
      <c r="P148" s="549"/>
      <c r="Q148" s="549"/>
      <c r="R148" s="549"/>
      <c r="S148" s="558"/>
    </row>
    <row r="149" spans="1:19" x14ac:dyDescent="0.2">
      <c r="B149" s="550"/>
      <c r="C149" s="491" t="e">
        <f t="shared" si="15"/>
        <v>#N/A</v>
      </c>
      <c r="D149" s="556"/>
      <c r="E149" s="549"/>
      <c r="F149" s="549"/>
      <c r="G149" s="549"/>
      <c r="H149" s="549"/>
      <c r="I149" s="549"/>
      <c r="J149" s="549"/>
      <c r="K149" s="549"/>
      <c r="L149" s="549"/>
      <c r="M149" s="549"/>
      <c r="N149" s="549"/>
      <c r="O149" s="549"/>
      <c r="P149" s="549"/>
      <c r="Q149" s="549"/>
      <c r="R149" s="549"/>
      <c r="S149" s="558"/>
    </row>
    <row r="150" spans="1:19" x14ac:dyDescent="0.2">
      <c r="B150" s="589" t="s">
        <v>1072</v>
      </c>
      <c r="C150" s="491" t="e">
        <f t="shared" si="15"/>
        <v>#N/A</v>
      </c>
      <c r="D150" s="556">
        <f>D143+1</f>
        <v>105</v>
      </c>
      <c r="E150" s="555">
        <f t="shared" ref="E150:S150" si="17">E140+E142</f>
        <v>4000</v>
      </c>
      <c r="F150" s="555">
        <f t="shared" si="17"/>
        <v>4000</v>
      </c>
      <c r="G150" s="555">
        <f t="shared" si="17"/>
        <v>4000</v>
      </c>
      <c r="H150" s="555">
        <f t="shared" si="17"/>
        <v>4000</v>
      </c>
      <c r="I150" s="555">
        <f t="shared" si="17"/>
        <v>4000</v>
      </c>
      <c r="J150" s="555">
        <f t="shared" si="17"/>
        <v>4000</v>
      </c>
      <c r="K150" s="555">
        <f t="shared" si="17"/>
        <v>4000</v>
      </c>
      <c r="L150" s="555">
        <f t="shared" si="17"/>
        <v>4000</v>
      </c>
      <c r="M150" s="555">
        <f t="shared" si="17"/>
        <v>4000</v>
      </c>
      <c r="N150" s="555">
        <f t="shared" si="17"/>
        <v>4000</v>
      </c>
      <c r="O150" s="555">
        <f t="shared" si="17"/>
        <v>4000</v>
      </c>
      <c r="P150" s="555">
        <f t="shared" si="17"/>
        <v>4000</v>
      </c>
      <c r="Q150" s="555">
        <f t="shared" si="17"/>
        <v>4000</v>
      </c>
      <c r="R150" s="555">
        <f t="shared" si="17"/>
        <v>4000</v>
      </c>
      <c r="S150" s="555">
        <f t="shared" si="17"/>
        <v>58800</v>
      </c>
    </row>
    <row r="151" spans="1:19" x14ac:dyDescent="0.2">
      <c r="B151" s="561" t="s">
        <v>1121</v>
      </c>
      <c r="C151" s="491" t="str">
        <f t="shared" si="15"/>
        <v>FundBalances</v>
      </c>
      <c r="D151" s="556">
        <f>D150+1</f>
        <v>106</v>
      </c>
      <c r="E151" s="566"/>
      <c r="F151" s="566"/>
      <c r="G151" s="566"/>
      <c r="H151" s="566"/>
      <c r="I151" s="566"/>
      <c r="J151" s="566"/>
      <c r="K151" s="566"/>
      <c r="L151" s="566"/>
      <c r="M151" s="566"/>
      <c r="N151" s="566"/>
      <c r="O151" s="566"/>
      <c r="P151" s="566"/>
      <c r="Q151" s="566"/>
      <c r="R151" s="566"/>
      <c r="S151" s="566"/>
    </row>
    <row r="152" spans="1:19" x14ac:dyDescent="0.2">
      <c r="B152" s="571" t="s">
        <v>2918</v>
      </c>
      <c r="C152" s="491" t="e">
        <f t="shared" si="15"/>
        <v>#N/A</v>
      </c>
      <c r="D152" s="556">
        <f>D151+1</f>
        <v>107</v>
      </c>
      <c r="E152" s="555">
        <f t="shared" ref="E152:R152" si="18">SUM(E153:E158)</f>
        <v>100</v>
      </c>
      <c r="F152" s="555">
        <f t="shared" si="18"/>
        <v>100</v>
      </c>
      <c r="G152" s="555">
        <f t="shared" si="18"/>
        <v>100</v>
      </c>
      <c r="H152" s="555">
        <f t="shared" si="18"/>
        <v>100</v>
      </c>
      <c r="I152" s="555">
        <f t="shared" si="18"/>
        <v>100</v>
      </c>
      <c r="J152" s="555">
        <f t="shared" si="18"/>
        <v>100</v>
      </c>
      <c r="K152" s="555">
        <f t="shared" si="18"/>
        <v>100</v>
      </c>
      <c r="L152" s="555">
        <f t="shared" si="18"/>
        <v>100</v>
      </c>
      <c r="M152" s="555">
        <f t="shared" si="18"/>
        <v>100</v>
      </c>
      <c r="N152" s="555">
        <f t="shared" si="18"/>
        <v>100</v>
      </c>
      <c r="O152" s="555">
        <f t="shared" si="18"/>
        <v>100</v>
      </c>
      <c r="P152" s="555">
        <f t="shared" si="18"/>
        <v>100</v>
      </c>
      <c r="Q152" s="555">
        <f t="shared" si="18"/>
        <v>100</v>
      </c>
      <c r="R152" s="555">
        <f t="shared" si="18"/>
        <v>100</v>
      </c>
      <c r="S152" s="555">
        <f>SUM(E152:R152)</f>
        <v>1400</v>
      </c>
    </row>
    <row r="153" spans="1:19" x14ac:dyDescent="0.2">
      <c r="A153" s="565" t="s">
        <v>936</v>
      </c>
      <c r="B153" s="573" t="s">
        <v>2917</v>
      </c>
      <c r="C153" s="491" t="e">
        <f t="shared" si="15"/>
        <v>#N/A</v>
      </c>
      <c r="D153" s="556">
        <f>D152+1</f>
        <v>108</v>
      </c>
      <c r="E153" s="564"/>
      <c r="F153" s="564"/>
      <c r="G153" s="564"/>
      <c r="H153" s="564"/>
      <c r="I153" s="564"/>
      <c r="J153" s="564"/>
      <c r="K153" s="564"/>
      <c r="L153" s="564"/>
      <c r="M153" s="564"/>
      <c r="N153" s="564"/>
      <c r="O153" s="564"/>
      <c r="P153" s="564"/>
      <c r="Q153" s="564"/>
      <c r="R153" s="564"/>
      <c r="S153" s="564"/>
    </row>
    <row r="154" spans="1:19" x14ac:dyDescent="0.2">
      <c r="B154" s="572" t="s">
        <v>2916</v>
      </c>
      <c r="C154" s="491" t="e">
        <f t="shared" si="15"/>
        <v>#N/A</v>
      </c>
      <c r="D154" s="556">
        <f>D153+0.1</f>
        <v>108.1</v>
      </c>
      <c r="E154" s="549">
        <v>10</v>
      </c>
      <c r="F154" s="549">
        <v>10</v>
      </c>
      <c r="G154" s="549">
        <v>10</v>
      </c>
      <c r="H154" s="549">
        <v>10</v>
      </c>
      <c r="I154" s="549">
        <v>10</v>
      </c>
      <c r="J154" s="549">
        <v>10</v>
      </c>
      <c r="K154" s="549">
        <v>10</v>
      </c>
      <c r="L154" s="549">
        <v>10</v>
      </c>
      <c r="M154" s="549">
        <v>10</v>
      </c>
      <c r="N154" s="549">
        <v>10</v>
      </c>
      <c r="O154" s="549">
        <v>10</v>
      </c>
      <c r="P154" s="549">
        <v>10</v>
      </c>
      <c r="Q154" s="549">
        <v>10</v>
      </c>
      <c r="R154" s="549">
        <v>10</v>
      </c>
      <c r="S154" s="558">
        <f>SUM(E154:R154)</f>
        <v>140</v>
      </c>
    </row>
    <row r="155" spans="1:19" x14ac:dyDescent="0.2">
      <c r="B155" s="572" t="s">
        <v>2915</v>
      </c>
      <c r="C155" s="491" t="e">
        <f t="shared" si="15"/>
        <v>#N/A</v>
      </c>
      <c r="D155" s="556">
        <f>D154+0.1</f>
        <v>108.19999999999999</v>
      </c>
      <c r="E155" s="549">
        <v>10</v>
      </c>
      <c r="F155" s="549">
        <v>10</v>
      </c>
      <c r="G155" s="549">
        <v>10</v>
      </c>
      <c r="H155" s="549">
        <v>10</v>
      </c>
      <c r="I155" s="549">
        <v>10</v>
      </c>
      <c r="J155" s="549">
        <v>10</v>
      </c>
      <c r="K155" s="549">
        <v>10</v>
      </c>
      <c r="L155" s="549">
        <v>10</v>
      </c>
      <c r="M155" s="549">
        <v>10</v>
      </c>
      <c r="N155" s="549">
        <v>10</v>
      </c>
      <c r="O155" s="549">
        <v>10</v>
      </c>
      <c r="P155" s="549">
        <v>10</v>
      </c>
      <c r="Q155" s="549">
        <v>10</v>
      </c>
      <c r="R155" s="549">
        <v>10</v>
      </c>
      <c r="S155" s="558">
        <f>SUM(E155:R155)</f>
        <v>140</v>
      </c>
    </row>
    <row r="156" spans="1:19" x14ac:dyDescent="0.2">
      <c r="B156" s="572" t="s">
        <v>2914</v>
      </c>
      <c r="C156" s="491" t="e">
        <f t="shared" si="15"/>
        <v>#N/A</v>
      </c>
      <c r="D156" s="556">
        <f>D155+0.1</f>
        <v>108.29999999999998</v>
      </c>
      <c r="E156" s="549">
        <v>40</v>
      </c>
      <c r="F156" s="549">
        <v>40</v>
      </c>
      <c r="G156" s="549">
        <v>40</v>
      </c>
      <c r="H156" s="549">
        <v>40</v>
      </c>
      <c r="I156" s="549">
        <v>40</v>
      </c>
      <c r="J156" s="549">
        <v>40</v>
      </c>
      <c r="K156" s="549">
        <v>40</v>
      </c>
      <c r="L156" s="549">
        <v>40</v>
      </c>
      <c r="M156" s="549">
        <v>40</v>
      </c>
      <c r="N156" s="549">
        <v>40</v>
      </c>
      <c r="O156" s="549">
        <v>40</v>
      </c>
      <c r="P156" s="549">
        <v>40</v>
      </c>
      <c r="Q156" s="549">
        <v>40</v>
      </c>
      <c r="R156" s="549">
        <v>40</v>
      </c>
      <c r="S156" s="558">
        <f>SUM(E156:R156)</f>
        <v>560</v>
      </c>
    </row>
    <row r="157" spans="1:19" x14ac:dyDescent="0.2">
      <c r="B157" s="572" t="s">
        <v>941</v>
      </c>
      <c r="C157" s="491" t="e">
        <f t="shared" si="15"/>
        <v>#N/A</v>
      </c>
      <c r="D157" s="556">
        <f>D156+0.1</f>
        <v>108.39999999999998</v>
      </c>
      <c r="E157" s="549">
        <v>40</v>
      </c>
      <c r="F157" s="549">
        <v>40</v>
      </c>
      <c r="G157" s="549">
        <v>40</v>
      </c>
      <c r="H157" s="549">
        <v>40</v>
      </c>
      <c r="I157" s="549">
        <v>40</v>
      </c>
      <c r="J157" s="549">
        <v>40</v>
      </c>
      <c r="K157" s="549">
        <v>40</v>
      </c>
      <c r="L157" s="549">
        <v>40</v>
      </c>
      <c r="M157" s="549">
        <v>40</v>
      </c>
      <c r="N157" s="549">
        <v>40</v>
      </c>
      <c r="O157" s="549">
        <v>40</v>
      </c>
      <c r="P157" s="549">
        <v>40</v>
      </c>
      <c r="Q157" s="549">
        <v>40</v>
      </c>
      <c r="R157" s="549">
        <v>40</v>
      </c>
      <c r="S157" s="558">
        <f>SUM(E157:R157)</f>
        <v>560</v>
      </c>
    </row>
    <row r="158" spans="1:19" x14ac:dyDescent="0.2">
      <c r="B158" s="576"/>
      <c r="C158" s="491" t="e">
        <f t="shared" si="15"/>
        <v>#N/A</v>
      </c>
      <c r="D158" s="556"/>
      <c r="E158" s="549"/>
      <c r="F158" s="549"/>
      <c r="G158" s="549"/>
      <c r="H158" s="549"/>
      <c r="I158" s="549"/>
      <c r="J158" s="549"/>
      <c r="K158" s="549"/>
      <c r="L158" s="549"/>
      <c r="M158" s="549"/>
      <c r="N158" s="549"/>
      <c r="O158" s="549"/>
      <c r="P158" s="549"/>
      <c r="Q158" s="549"/>
      <c r="R158" s="549"/>
      <c r="S158" s="558"/>
    </row>
    <row r="159" spans="1:19" x14ac:dyDescent="0.2">
      <c r="B159" s="576"/>
      <c r="C159" s="491" t="e">
        <f t="shared" si="15"/>
        <v>#N/A</v>
      </c>
      <c r="D159" s="556"/>
      <c r="E159" s="549"/>
      <c r="F159" s="549"/>
      <c r="G159" s="549"/>
      <c r="H159" s="549"/>
      <c r="I159" s="549"/>
      <c r="J159" s="549"/>
      <c r="K159" s="549"/>
      <c r="L159" s="549"/>
      <c r="M159" s="549"/>
      <c r="N159" s="549"/>
      <c r="O159" s="549"/>
      <c r="P159" s="549"/>
      <c r="Q159" s="549"/>
      <c r="R159" s="549"/>
      <c r="S159" s="558"/>
    </row>
    <row r="160" spans="1:19" x14ac:dyDescent="0.2">
      <c r="B160" s="576"/>
      <c r="C160" s="491" t="e">
        <f t="shared" si="15"/>
        <v>#N/A</v>
      </c>
      <c r="D160" s="556"/>
      <c r="E160" s="549"/>
      <c r="F160" s="549"/>
      <c r="G160" s="549"/>
      <c r="H160" s="549"/>
      <c r="I160" s="549"/>
      <c r="J160" s="549"/>
      <c r="K160" s="549"/>
      <c r="L160" s="549"/>
      <c r="M160" s="549"/>
      <c r="N160" s="549"/>
      <c r="O160" s="549"/>
      <c r="P160" s="549"/>
      <c r="Q160" s="549"/>
      <c r="R160" s="549"/>
      <c r="S160" s="558"/>
    </row>
    <row r="161" spans="1:19" x14ac:dyDescent="0.2">
      <c r="B161" s="571" t="s">
        <v>2913</v>
      </c>
      <c r="C161" s="491" t="e">
        <f t="shared" si="15"/>
        <v>#N/A</v>
      </c>
      <c r="D161" s="556">
        <f>D153+1</f>
        <v>109</v>
      </c>
      <c r="E161" s="555">
        <f t="shared" ref="E161:R161" si="19">SUM(E162:E167)</f>
        <v>100</v>
      </c>
      <c r="F161" s="555">
        <f t="shared" si="19"/>
        <v>100</v>
      </c>
      <c r="G161" s="555">
        <f t="shared" si="19"/>
        <v>100</v>
      </c>
      <c r="H161" s="555">
        <f t="shared" si="19"/>
        <v>100</v>
      </c>
      <c r="I161" s="555">
        <f t="shared" si="19"/>
        <v>100</v>
      </c>
      <c r="J161" s="555">
        <f t="shared" si="19"/>
        <v>100</v>
      </c>
      <c r="K161" s="555">
        <f t="shared" si="19"/>
        <v>100</v>
      </c>
      <c r="L161" s="555">
        <f t="shared" si="19"/>
        <v>100</v>
      </c>
      <c r="M161" s="555">
        <f t="shared" si="19"/>
        <v>100</v>
      </c>
      <c r="N161" s="555">
        <f t="shared" si="19"/>
        <v>100</v>
      </c>
      <c r="O161" s="555">
        <f t="shared" si="19"/>
        <v>100</v>
      </c>
      <c r="P161" s="555">
        <f t="shared" si="19"/>
        <v>100</v>
      </c>
      <c r="Q161" s="555">
        <f t="shared" si="19"/>
        <v>100</v>
      </c>
      <c r="R161" s="555">
        <f t="shared" si="19"/>
        <v>100</v>
      </c>
      <c r="S161" s="555">
        <f>SUM(E161:R161)</f>
        <v>1400</v>
      </c>
    </row>
    <row r="162" spans="1:19" x14ac:dyDescent="0.2">
      <c r="A162" s="565" t="s">
        <v>936</v>
      </c>
      <c r="B162" s="573" t="s">
        <v>2912</v>
      </c>
      <c r="C162" s="491" t="e">
        <f t="shared" si="15"/>
        <v>#N/A</v>
      </c>
      <c r="D162" s="556">
        <f>D161+1</f>
        <v>110</v>
      </c>
      <c r="E162" s="564"/>
      <c r="F162" s="564"/>
      <c r="G162" s="564"/>
      <c r="H162" s="564"/>
      <c r="I162" s="564"/>
      <c r="J162" s="564"/>
      <c r="K162" s="564"/>
      <c r="L162" s="564"/>
      <c r="M162" s="564"/>
      <c r="N162" s="564"/>
      <c r="O162" s="564"/>
      <c r="P162" s="564"/>
      <c r="Q162" s="564"/>
      <c r="R162" s="564"/>
      <c r="S162" s="564"/>
    </row>
    <row r="163" spans="1:19" x14ac:dyDescent="0.2">
      <c r="B163" s="572" t="s">
        <v>2911</v>
      </c>
      <c r="C163" s="491" t="e">
        <f t="shared" si="15"/>
        <v>#N/A</v>
      </c>
      <c r="D163" s="556">
        <f>D162+0.1</f>
        <v>110.1</v>
      </c>
      <c r="E163" s="549">
        <v>10</v>
      </c>
      <c r="F163" s="549">
        <v>10</v>
      </c>
      <c r="G163" s="549">
        <v>10</v>
      </c>
      <c r="H163" s="549">
        <v>10</v>
      </c>
      <c r="I163" s="549">
        <v>10</v>
      </c>
      <c r="J163" s="549">
        <v>10</v>
      </c>
      <c r="K163" s="549">
        <v>10</v>
      </c>
      <c r="L163" s="549">
        <v>10</v>
      </c>
      <c r="M163" s="549">
        <v>10</v>
      </c>
      <c r="N163" s="549">
        <v>10</v>
      </c>
      <c r="O163" s="549">
        <v>10</v>
      </c>
      <c r="P163" s="549">
        <v>10</v>
      </c>
      <c r="Q163" s="549">
        <v>10</v>
      </c>
      <c r="R163" s="549">
        <v>10</v>
      </c>
      <c r="S163" s="558">
        <f>SUM(E163:R163)</f>
        <v>140</v>
      </c>
    </row>
    <row r="164" spans="1:19" x14ac:dyDescent="0.2">
      <c r="B164" s="572" t="s">
        <v>2910</v>
      </c>
      <c r="C164" s="491" t="e">
        <f t="shared" si="15"/>
        <v>#N/A</v>
      </c>
      <c r="D164" s="556">
        <f>D163+0.1</f>
        <v>110.19999999999999</v>
      </c>
      <c r="E164" s="549">
        <v>10</v>
      </c>
      <c r="F164" s="549">
        <v>10</v>
      </c>
      <c r="G164" s="549">
        <v>10</v>
      </c>
      <c r="H164" s="549">
        <v>10</v>
      </c>
      <c r="I164" s="549">
        <v>10</v>
      </c>
      <c r="J164" s="549">
        <v>10</v>
      </c>
      <c r="K164" s="549">
        <v>10</v>
      </c>
      <c r="L164" s="549">
        <v>10</v>
      </c>
      <c r="M164" s="549">
        <v>10</v>
      </c>
      <c r="N164" s="549">
        <v>10</v>
      </c>
      <c r="O164" s="549">
        <v>10</v>
      </c>
      <c r="P164" s="549">
        <v>10</v>
      </c>
      <c r="Q164" s="549">
        <v>10</v>
      </c>
      <c r="R164" s="549">
        <v>10</v>
      </c>
      <c r="S164" s="558">
        <f>SUM(E164:R164)</f>
        <v>140</v>
      </c>
    </row>
    <row r="165" spans="1:19" x14ac:dyDescent="0.2">
      <c r="B165" s="572" t="s">
        <v>2909</v>
      </c>
      <c r="C165" s="491" t="e">
        <f t="shared" si="15"/>
        <v>#N/A</v>
      </c>
      <c r="D165" s="556">
        <f>D164+0.1</f>
        <v>110.29999999999998</v>
      </c>
      <c r="E165" s="549">
        <v>40</v>
      </c>
      <c r="F165" s="549">
        <v>40</v>
      </c>
      <c r="G165" s="549">
        <v>40</v>
      </c>
      <c r="H165" s="549">
        <v>40</v>
      </c>
      <c r="I165" s="549">
        <v>40</v>
      </c>
      <c r="J165" s="549">
        <v>40</v>
      </c>
      <c r="K165" s="549">
        <v>40</v>
      </c>
      <c r="L165" s="549">
        <v>40</v>
      </c>
      <c r="M165" s="549">
        <v>40</v>
      </c>
      <c r="N165" s="549">
        <v>40</v>
      </c>
      <c r="O165" s="549">
        <v>40</v>
      </c>
      <c r="P165" s="549">
        <v>40</v>
      </c>
      <c r="Q165" s="549">
        <v>40</v>
      </c>
      <c r="R165" s="549">
        <v>40</v>
      </c>
      <c r="S165" s="558">
        <f>SUM(E165:R165)</f>
        <v>560</v>
      </c>
    </row>
    <row r="166" spans="1:19" x14ac:dyDescent="0.2">
      <c r="B166" s="572" t="s">
        <v>941</v>
      </c>
      <c r="C166" s="491" t="e">
        <f t="shared" si="15"/>
        <v>#N/A</v>
      </c>
      <c r="D166" s="556">
        <f>D165+0.1</f>
        <v>110.39999999999998</v>
      </c>
      <c r="E166" s="549">
        <v>40</v>
      </c>
      <c r="F166" s="549">
        <v>40</v>
      </c>
      <c r="G166" s="549">
        <v>40</v>
      </c>
      <c r="H166" s="549">
        <v>40</v>
      </c>
      <c r="I166" s="549">
        <v>40</v>
      </c>
      <c r="J166" s="549">
        <v>40</v>
      </c>
      <c r="K166" s="549">
        <v>40</v>
      </c>
      <c r="L166" s="549">
        <v>40</v>
      </c>
      <c r="M166" s="549">
        <v>40</v>
      </c>
      <c r="N166" s="549">
        <v>40</v>
      </c>
      <c r="O166" s="549">
        <v>40</v>
      </c>
      <c r="P166" s="549">
        <v>40</v>
      </c>
      <c r="Q166" s="549">
        <v>40</v>
      </c>
      <c r="R166" s="549">
        <v>40</v>
      </c>
      <c r="S166" s="558">
        <f>SUM(E166:R166)</f>
        <v>560</v>
      </c>
    </row>
    <row r="167" spans="1:19" x14ac:dyDescent="0.2">
      <c r="B167" s="576"/>
      <c r="C167" s="491" t="e">
        <f t="shared" si="15"/>
        <v>#N/A</v>
      </c>
      <c r="D167" s="556"/>
      <c r="E167" s="549"/>
      <c r="F167" s="549"/>
      <c r="G167" s="549"/>
      <c r="H167" s="549"/>
      <c r="I167" s="549"/>
      <c r="J167" s="549"/>
      <c r="K167" s="549"/>
      <c r="L167" s="549"/>
      <c r="M167" s="549"/>
      <c r="N167" s="549"/>
      <c r="O167" s="549"/>
      <c r="P167" s="549"/>
      <c r="Q167" s="549"/>
      <c r="R167" s="549"/>
      <c r="S167" s="558"/>
    </row>
    <row r="168" spans="1:19" x14ac:dyDescent="0.2">
      <c r="B168" s="576"/>
      <c r="C168" s="491" t="e">
        <f t="shared" si="15"/>
        <v>#N/A</v>
      </c>
      <c r="D168" s="556"/>
      <c r="E168" s="549"/>
      <c r="F168" s="549"/>
      <c r="G168" s="549"/>
      <c r="H168" s="549"/>
      <c r="I168" s="549"/>
      <c r="J168" s="549"/>
      <c r="K168" s="549"/>
      <c r="L168" s="549"/>
      <c r="M168" s="549"/>
      <c r="N168" s="549"/>
      <c r="O168" s="549"/>
      <c r="P168" s="549"/>
      <c r="Q168" s="549"/>
      <c r="R168" s="549"/>
      <c r="S168" s="558"/>
    </row>
    <row r="169" spans="1:19" x14ac:dyDescent="0.2">
      <c r="B169" s="571" t="s">
        <v>2908</v>
      </c>
      <c r="C169" s="491" t="e">
        <f t="shared" si="15"/>
        <v>#N/A</v>
      </c>
      <c r="D169" s="556">
        <f>D162+1</f>
        <v>111</v>
      </c>
      <c r="E169" s="555">
        <f t="shared" ref="E169:R169" si="20">SUM(E170:E175)</f>
        <v>100</v>
      </c>
      <c r="F169" s="555">
        <f t="shared" si="20"/>
        <v>100</v>
      </c>
      <c r="G169" s="555">
        <f t="shared" si="20"/>
        <v>100</v>
      </c>
      <c r="H169" s="555">
        <f t="shared" si="20"/>
        <v>100</v>
      </c>
      <c r="I169" s="555">
        <f t="shared" si="20"/>
        <v>100</v>
      </c>
      <c r="J169" s="555">
        <f t="shared" si="20"/>
        <v>100</v>
      </c>
      <c r="K169" s="555">
        <f t="shared" si="20"/>
        <v>100</v>
      </c>
      <c r="L169" s="555">
        <f t="shared" si="20"/>
        <v>100</v>
      </c>
      <c r="M169" s="555">
        <f t="shared" si="20"/>
        <v>100</v>
      </c>
      <c r="N169" s="555">
        <f t="shared" si="20"/>
        <v>100</v>
      </c>
      <c r="O169" s="555">
        <f t="shared" si="20"/>
        <v>100</v>
      </c>
      <c r="P169" s="555">
        <f t="shared" si="20"/>
        <v>100</v>
      </c>
      <c r="Q169" s="555">
        <f t="shared" si="20"/>
        <v>100</v>
      </c>
      <c r="R169" s="555">
        <f t="shared" si="20"/>
        <v>100</v>
      </c>
      <c r="S169" s="555">
        <f>SUM(E169:R169)</f>
        <v>1400</v>
      </c>
    </row>
    <row r="170" spans="1:19" x14ac:dyDescent="0.2">
      <c r="A170" s="565" t="s">
        <v>936</v>
      </c>
      <c r="B170" s="573" t="s">
        <v>2907</v>
      </c>
      <c r="C170" s="491" t="e">
        <f t="shared" si="15"/>
        <v>#N/A</v>
      </c>
      <c r="D170" s="556">
        <f>D169+1</f>
        <v>112</v>
      </c>
      <c r="E170" s="564"/>
      <c r="F170" s="564"/>
      <c r="G170" s="564"/>
      <c r="H170" s="564"/>
      <c r="I170" s="564"/>
      <c r="J170" s="564"/>
      <c r="K170" s="564"/>
      <c r="L170" s="564"/>
      <c r="M170" s="564"/>
      <c r="N170" s="564"/>
      <c r="O170" s="564"/>
      <c r="P170" s="564"/>
      <c r="Q170" s="564"/>
      <c r="R170" s="564"/>
      <c r="S170" s="564"/>
    </row>
    <row r="171" spans="1:19" x14ac:dyDescent="0.2">
      <c r="B171" s="572" t="s">
        <v>2906</v>
      </c>
      <c r="C171" s="491" t="e">
        <f t="shared" si="15"/>
        <v>#N/A</v>
      </c>
      <c r="D171" s="556">
        <f>D170+0.1</f>
        <v>112.1</v>
      </c>
      <c r="E171" s="549">
        <v>10</v>
      </c>
      <c r="F171" s="549">
        <v>10</v>
      </c>
      <c r="G171" s="549">
        <v>10</v>
      </c>
      <c r="H171" s="549">
        <v>10</v>
      </c>
      <c r="I171" s="549">
        <v>10</v>
      </c>
      <c r="J171" s="549">
        <v>10</v>
      </c>
      <c r="K171" s="549">
        <v>10</v>
      </c>
      <c r="L171" s="549">
        <v>10</v>
      </c>
      <c r="M171" s="549">
        <v>10</v>
      </c>
      <c r="N171" s="549">
        <v>10</v>
      </c>
      <c r="O171" s="549">
        <v>10</v>
      </c>
      <c r="P171" s="549">
        <v>10</v>
      </c>
      <c r="Q171" s="549">
        <v>10</v>
      </c>
      <c r="R171" s="549">
        <v>10</v>
      </c>
      <c r="S171" s="558">
        <f>SUM(E171:R171)</f>
        <v>140</v>
      </c>
    </row>
    <row r="172" spans="1:19" x14ac:dyDescent="0.2">
      <c r="B172" s="572" t="s">
        <v>2905</v>
      </c>
      <c r="C172" s="491" t="e">
        <f t="shared" si="15"/>
        <v>#N/A</v>
      </c>
      <c r="D172" s="556">
        <f>D171+0.1</f>
        <v>112.19999999999999</v>
      </c>
      <c r="E172" s="549">
        <v>10</v>
      </c>
      <c r="F172" s="549">
        <v>10</v>
      </c>
      <c r="G172" s="549">
        <v>10</v>
      </c>
      <c r="H172" s="549">
        <v>10</v>
      </c>
      <c r="I172" s="549">
        <v>10</v>
      </c>
      <c r="J172" s="549">
        <v>10</v>
      </c>
      <c r="K172" s="549">
        <v>10</v>
      </c>
      <c r="L172" s="549">
        <v>10</v>
      </c>
      <c r="M172" s="549">
        <v>10</v>
      </c>
      <c r="N172" s="549">
        <v>10</v>
      </c>
      <c r="O172" s="549">
        <v>10</v>
      </c>
      <c r="P172" s="549">
        <v>10</v>
      </c>
      <c r="Q172" s="549">
        <v>10</v>
      </c>
      <c r="R172" s="549">
        <v>10</v>
      </c>
      <c r="S172" s="558">
        <f>SUM(E172:R172)</f>
        <v>140</v>
      </c>
    </row>
    <row r="173" spans="1:19" x14ac:dyDescent="0.2">
      <c r="B173" s="572" t="s">
        <v>2904</v>
      </c>
      <c r="C173" s="491" t="e">
        <f t="shared" si="15"/>
        <v>#N/A</v>
      </c>
      <c r="D173" s="556">
        <f>D172+0.1</f>
        <v>112.29999999999998</v>
      </c>
      <c r="E173" s="549">
        <v>40</v>
      </c>
      <c r="F173" s="549">
        <v>40</v>
      </c>
      <c r="G173" s="549">
        <v>40</v>
      </c>
      <c r="H173" s="549">
        <v>40</v>
      </c>
      <c r="I173" s="549">
        <v>40</v>
      </c>
      <c r="J173" s="549">
        <v>40</v>
      </c>
      <c r="K173" s="549">
        <v>40</v>
      </c>
      <c r="L173" s="549">
        <v>40</v>
      </c>
      <c r="M173" s="549">
        <v>40</v>
      </c>
      <c r="N173" s="549">
        <v>40</v>
      </c>
      <c r="O173" s="549">
        <v>40</v>
      </c>
      <c r="P173" s="549">
        <v>40</v>
      </c>
      <c r="Q173" s="549">
        <v>40</v>
      </c>
      <c r="R173" s="549">
        <v>40</v>
      </c>
      <c r="S173" s="558">
        <f>SUM(E173:R173)</f>
        <v>560</v>
      </c>
    </row>
    <row r="174" spans="1:19" x14ac:dyDescent="0.2">
      <c r="B174" s="572" t="s">
        <v>941</v>
      </c>
      <c r="C174" s="491" t="e">
        <f t="shared" si="15"/>
        <v>#N/A</v>
      </c>
      <c r="D174" s="556">
        <f>D173+0.1</f>
        <v>112.39999999999998</v>
      </c>
      <c r="E174" s="549">
        <v>40</v>
      </c>
      <c r="F174" s="549">
        <v>40</v>
      </c>
      <c r="G174" s="549">
        <v>40</v>
      </c>
      <c r="H174" s="549">
        <v>40</v>
      </c>
      <c r="I174" s="549">
        <v>40</v>
      </c>
      <c r="J174" s="549">
        <v>40</v>
      </c>
      <c r="K174" s="549">
        <v>40</v>
      </c>
      <c r="L174" s="549">
        <v>40</v>
      </c>
      <c r="M174" s="549">
        <v>40</v>
      </c>
      <c r="N174" s="549">
        <v>40</v>
      </c>
      <c r="O174" s="549">
        <v>40</v>
      </c>
      <c r="P174" s="549">
        <v>40</v>
      </c>
      <c r="Q174" s="549">
        <v>40</v>
      </c>
      <c r="R174" s="549">
        <v>40</v>
      </c>
      <c r="S174" s="558">
        <f>SUM(E174:R174)</f>
        <v>560</v>
      </c>
    </row>
    <row r="175" spans="1:19" x14ac:dyDescent="0.2">
      <c r="B175" s="576"/>
      <c r="C175" s="491" t="e">
        <f t="shared" si="15"/>
        <v>#N/A</v>
      </c>
      <c r="D175" s="556"/>
      <c r="E175" s="549"/>
      <c r="F175" s="549"/>
      <c r="G175" s="549"/>
      <c r="H175" s="549"/>
      <c r="I175" s="549"/>
      <c r="J175" s="549"/>
      <c r="K175" s="549"/>
      <c r="L175" s="549"/>
      <c r="M175" s="549"/>
      <c r="N175" s="549"/>
      <c r="O175" s="549"/>
      <c r="P175" s="549"/>
      <c r="Q175" s="549"/>
      <c r="R175" s="549"/>
      <c r="S175" s="558"/>
    </row>
    <row r="176" spans="1:19" x14ac:dyDescent="0.2">
      <c r="B176" s="576"/>
      <c r="C176" s="491" t="e">
        <f t="shared" si="15"/>
        <v>#N/A</v>
      </c>
      <c r="D176" s="556"/>
      <c r="E176" s="549"/>
      <c r="F176" s="549"/>
      <c r="G176" s="549"/>
      <c r="H176" s="549"/>
      <c r="I176" s="549"/>
      <c r="J176" s="549"/>
      <c r="K176" s="549"/>
      <c r="L176" s="549"/>
      <c r="M176" s="549"/>
      <c r="N176" s="549"/>
      <c r="O176" s="549"/>
      <c r="P176" s="549"/>
      <c r="Q176" s="549"/>
      <c r="R176" s="549"/>
      <c r="S176" s="558"/>
    </row>
    <row r="177" spans="1:19" x14ac:dyDescent="0.2">
      <c r="B177" s="576"/>
      <c r="C177" s="491" t="e">
        <f t="shared" si="15"/>
        <v>#N/A</v>
      </c>
      <c r="D177" s="556"/>
      <c r="E177" s="549"/>
      <c r="F177" s="549"/>
      <c r="G177" s="549"/>
      <c r="H177" s="549"/>
      <c r="I177" s="549"/>
      <c r="J177" s="549"/>
      <c r="K177" s="549"/>
      <c r="L177" s="549"/>
      <c r="M177" s="549"/>
      <c r="N177" s="549"/>
      <c r="O177" s="549"/>
      <c r="P177" s="549"/>
      <c r="Q177" s="549"/>
      <c r="R177" s="549"/>
      <c r="S177" s="558"/>
    </row>
    <row r="178" spans="1:19" x14ac:dyDescent="0.2">
      <c r="B178" s="571" t="s">
        <v>2903</v>
      </c>
      <c r="C178" s="491" t="e">
        <f t="shared" si="15"/>
        <v>#N/A</v>
      </c>
      <c r="D178" s="556">
        <f>D170+1</f>
        <v>113</v>
      </c>
      <c r="E178" s="555">
        <f t="shared" ref="E178:R178" si="21">SUM(E179:E184)</f>
        <v>100</v>
      </c>
      <c r="F178" s="555">
        <f t="shared" si="21"/>
        <v>100</v>
      </c>
      <c r="G178" s="555">
        <f t="shared" si="21"/>
        <v>100</v>
      </c>
      <c r="H178" s="555">
        <f t="shared" si="21"/>
        <v>100</v>
      </c>
      <c r="I178" s="555">
        <f t="shared" si="21"/>
        <v>100</v>
      </c>
      <c r="J178" s="555">
        <f t="shared" si="21"/>
        <v>100</v>
      </c>
      <c r="K178" s="555">
        <f t="shared" si="21"/>
        <v>100</v>
      </c>
      <c r="L178" s="555">
        <f t="shared" si="21"/>
        <v>100</v>
      </c>
      <c r="M178" s="555">
        <f t="shared" si="21"/>
        <v>100</v>
      </c>
      <c r="N178" s="555">
        <f t="shared" si="21"/>
        <v>100</v>
      </c>
      <c r="O178" s="555">
        <f t="shared" si="21"/>
        <v>100</v>
      </c>
      <c r="P178" s="555">
        <f t="shared" si="21"/>
        <v>100</v>
      </c>
      <c r="Q178" s="555">
        <f t="shared" si="21"/>
        <v>100</v>
      </c>
      <c r="R178" s="555">
        <f t="shared" si="21"/>
        <v>100</v>
      </c>
      <c r="S178" s="555">
        <f>SUM(E178:R178)</f>
        <v>1400</v>
      </c>
    </row>
    <row r="179" spans="1:19" x14ac:dyDescent="0.2">
      <c r="A179" s="565" t="s">
        <v>936</v>
      </c>
      <c r="B179" s="573" t="s">
        <v>2902</v>
      </c>
      <c r="C179" s="491" t="e">
        <f t="shared" si="15"/>
        <v>#N/A</v>
      </c>
      <c r="D179" s="556">
        <f>D178+1</f>
        <v>114</v>
      </c>
      <c r="E179" s="564"/>
      <c r="F179" s="564"/>
      <c r="G179" s="564"/>
      <c r="H179" s="564"/>
      <c r="I179" s="564"/>
      <c r="J179" s="564"/>
      <c r="K179" s="564"/>
      <c r="L179" s="564"/>
      <c r="M179" s="564"/>
      <c r="N179" s="564"/>
      <c r="O179" s="564"/>
      <c r="P179" s="564"/>
      <c r="Q179" s="564"/>
      <c r="R179" s="564"/>
      <c r="S179" s="564"/>
    </row>
    <row r="180" spans="1:19" x14ac:dyDescent="0.2">
      <c r="B180" s="572" t="s">
        <v>2901</v>
      </c>
      <c r="C180" s="491" t="e">
        <f t="shared" si="15"/>
        <v>#N/A</v>
      </c>
      <c r="D180" s="556">
        <f>D179+0.1</f>
        <v>114.1</v>
      </c>
      <c r="E180" s="549">
        <v>10</v>
      </c>
      <c r="F180" s="549">
        <v>10</v>
      </c>
      <c r="G180" s="549">
        <v>10</v>
      </c>
      <c r="H180" s="549">
        <v>10</v>
      </c>
      <c r="I180" s="549">
        <v>10</v>
      </c>
      <c r="J180" s="549">
        <v>10</v>
      </c>
      <c r="K180" s="549">
        <v>10</v>
      </c>
      <c r="L180" s="549">
        <v>10</v>
      </c>
      <c r="M180" s="549">
        <v>10</v>
      </c>
      <c r="N180" s="549">
        <v>10</v>
      </c>
      <c r="O180" s="549">
        <v>10</v>
      </c>
      <c r="P180" s="549">
        <v>10</v>
      </c>
      <c r="Q180" s="549">
        <v>10</v>
      </c>
      <c r="R180" s="549">
        <v>10</v>
      </c>
      <c r="S180" s="558">
        <f>SUM(E180:R180)</f>
        <v>140</v>
      </c>
    </row>
    <row r="181" spans="1:19" x14ac:dyDescent="0.2">
      <c r="B181" s="572" t="s">
        <v>2900</v>
      </c>
      <c r="C181" s="491" t="e">
        <f t="shared" si="15"/>
        <v>#N/A</v>
      </c>
      <c r="D181" s="556">
        <f>D180+0.1</f>
        <v>114.19999999999999</v>
      </c>
      <c r="E181" s="549">
        <v>10</v>
      </c>
      <c r="F181" s="549">
        <v>10</v>
      </c>
      <c r="G181" s="549">
        <v>10</v>
      </c>
      <c r="H181" s="549">
        <v>10</v>
      </c>
      <c r="I181" s="549">
        <v>10</v>
      </c>
      <c r="J181" s="549">
        <v>10</v>
      </c>
      <c r="K181" s="549">
        <v>10</v>
      </c>
      <c r="L181" s="549">
        <v>10</v>
      </c>
      <c r="M181" s="549">
        <v>10</v>
      </c>
      <c r="N181" s="549">
        <v>10</v>
      </c>
      <c r="O181" s="549">
        <v>10</v>
      </c>
      <c r="P181" s="549">
        <v>10</v>
      </c>
      <c r="Q181" s="549">
        <v>10</v>
      </c>
      <c r="R181" s="549">
        <v>10</v>
      </c>
      <c r="S181" s="558">
        <f>SUM(E181:R181)</f>
        <v>140</v>
      </c>
    </row>
    <row r="182" spans="1:19" x14ac:dyDescent="0.2">
      <c r="B182" s="572" t="s">
        <v>2899</v>
      </c>
      <c r="C182" s="491" t="e">
        <f t="shared" si="15"/>
        <v>#N/A</v>
      </c>
      <c r="D182" s="556">
        <f>D181+0.1</f>
        <v>114.29999999999998</v>
      </c>
      <c r="E182" s="549">
        <v>40</v>
      </c>
      <c r="F182" s="549">
        <v>40</v>
      </c>
      <c r="G182" s="549">
        <v>40</v>
      </c>
      <c r="H182" s="549">
        <v>40</v>
      </c>
      <c r="I182" s="549">
        <v>40</v>
      </c>
      <c r="J182" s="549">
        <v>40</v>
      </c>
      <c r="K182" s="549">
        <v>40</v>
      </c>
      <c r="L182" s="549">
        <v>40</v>
      </c>
      <c r="M182" s="549">
        <v>40</v>
      </c>
      <c r="N182" s="549">
        <v>40</v>
      </c>
      <c r="O182" s="549">
        <v>40</v>
      </c>
      <c r="P182" s="549">
        <v>40</v>
      </c>
      <c r="Q182" s="549">
        <v>40</v>
      </c>
      <c r="R182" s="549">
        <v>40</v>
      </c>
      <c r="S182" s="558">
        <f>SUM(E182:R182)</f>
        <v>560</v>
      </c>
    </row>
    <row r="183" spans="1:19" x14ac:dyDescent="0.2">
      <c r="B183" s="572" t="s">
        <v>941</v>
      </c>
      <c r="C183" s="491" t="e">
        <f t="shared" si="15"/>
        <v>#N/A</v>
      </c>
      <c r="D183" s="556">
        <f>D182+0.1</f>
        <v>114.39999999999998</v>
      </c>
      <c r="E183" s="549">
        <v>40</v>
      </c>
      <c r="F183" s="549">
        <v>40</v>
      </c>
      <c r="G183" s="549">
        <v>40</v>
      </c>
      <c r="H183" s="549">
        <v>40</v>
      </c>
      <c r="I183" s="549">
        <v>40</v>
      </c>
      <c r="J183" s="549">
        <v>40</v>
      </c>
      <c r="K183" s="549">
        <v>40</v>
      </c>
      <c r="L183" s="549">
        <v>40</v>
      </c>
      <c r="M183" s="549">
        <v>40</v>
      </c>
      <c r="N183" s="549">
        <v>40</v>
      </c>
      <c r="O183" s="549">
        <v>40</v>
      </c>
      <c r="P183" s="549">
        <v>40</v>
      </c>
      <c r="Q183" s="549">
        <v>40</v>
      </c>
      <c r="R183" s="549">
        <v>40</v>
      </c>
      <c r="S183" s="558">
        <f>SUM(E183:R183)</f>
        <v>560</v>
      </c>
    </row>
    <row r="184" spans="1:19" x14ac:dyDescent="0.2">
      <c r="B184" s="576"/>
      <c r="C184" s="491" t="e">
        <f t="shared" si="15"/>
        <v>#N/A</v>
      </c>
      <c r="D184" s="556"/>
      <c r="E184" s="549"/>
      <c r="F184" s="549"/>
      <c r="G184" s="549"/>
      <c r="H184" s="549"/>
      <c r="I184" s="549"/>
      <c r="J184" s="549"/>
      <c r="K184" s="549"/>
      <c r="L184" s="549"/>
      <c r="M184" s="549"/>
      <c r="N184" s="549"/>
      <c r="O184" s="549"/>
      <c r="P184" s="549"/>
      <c r="Q184" s="549"/>
      <c r="R184" s="549"/>
      <c r="S184" s="555"/>
    </row>
    <row r="185" spans="1:19" x14ac:dyDescent="0.2">
      <c r="B185" s="576"/>
      <c r="C185" s="491" t="e">
        <f t="shared" si="15"/>
        <v>#N/A</v>
      </c>
      <c r="D185" s="556"/>
      <c r="E185" s="549"/>
      <c r="F185" s="549"/>
      <c r="G185" s="549"/>
      <c r="H185" s="549"/>
      <c r="I185" s="549"/>
      <c r="J185" s="549"/>
      <c r="K185" s="549"/>
      <c r="L185" s="549"/>
      <c r="M185" s="549"/>
      <c r="N185" s="549"/>
      <c r="O185" s="549"/>
      <c r="P185" s="549"/>
      <c r="Q185" s="549"/>
      <c r="R185" s="549"/>
      <c r="S185" s="555"/>
    </row>
    <row r="186" spans="1:19" x14ac:dyDescent="0.2">
      <c r="B186" s="576" t="s">
        <v>2898</v>
      </c>
      <c r="C186" s="491" t="e">
        <f t="shared" si="15"/>
        <v>#N/A</v>
      </c>
      <c r="D186" s="556">
        <f>D179+1</f>
        <v>115</v>
      </c>
      <c r="E186" s="549">
        <v>20400</v>
      </c>
      <c r="F186" s="549">
        <v>20400</v>
      </c>
      <c r="G186" s="549">
        <v>20400</v>
      </c>
      <c r="H186" s="549">
        <v>20400</v>
      </c>
      <c r="I186" s="549">
        <v>20400</v>
      </c>
      <c r="J186" s="549">
        <v>20400</v>
      </c>
      <c r="K186" s="549">
        <v>20400</v>
      </c>
      <c r="L186" s="549">
        <v>20400</v>
      </c>
      <c r="M186" s="549">
        <v>20400</v>
      </c>
      <c r="N186" s="549">
        <v>20400</v>
      </c>
      <c r="O186" s="549">
        <v>20400</v>
      </c>
      <c r="P186" s="549">
        <v>20400</v>
      </c>
      <c r="Q186" s="549">
        <v>20400</v>
      </c>
      <c r="R186" s="549">
        <v>20400</v>
      </c>
      <c r="S186" s="558">
        <f>SUM(E186:R186)</f>
        <v>285600</v>
      </c>
    </row>
    <row r="187" spans="1:19" x14ac:dyDescent="0.2">
      <c r="B187" s="557" t="s">
        <v>1823</v>
      </c>
      <c r="C187" s="491" t="e">
        <f t="shared" si="15"/>
        <v>#N/A</v>
      </c>
      <c r="D187" s="556">
        <f>D186+1</f>
        <v>116</v>
      </c>
      <c r="E187" s="555">
        <f t="shared" ref="E187:S187" si="22">E152+E161+E169+E178+E186</f>
        <v>20800</v>
      </c>
      <c r="F187" s="555">
        <f t="shared" si="22"/>
        <v>20800</v>
      </c>
      <c r="G187" s="555">
        <f t="shared" si="22"/>
        <v>20800</v>
      </c>
      <c r="H187" s="555">
        <f t="shared" si="22"/>
        <v>20800</v>
      </c>
      <c r="I187" s="555">
        <f t="shared" si="22"/>
        <v>20800</v>
      </c>
      <c r="J187" s="555">
        <f t="shared" si="22"/>
        <v>20800</v>
      </c>
      <c r="K187" s="555">
        <f t="shared" si="22"/>
        <v>20800</v>
      </c>
      <c r="L187" s="555">
        <f t="shared" si="22"/>
        <v>20800</v>
      </c>
      <c r="M187" s="555">
        <f t="shared" si="22"/>
        <v>20800</v>
      </c>
      <c r="N187" s="555">
        <f t="shared" si="22"/>
        <v>20800</v>
      </c>
      <c r="O187" s="555">
        <f t="shared" si="22"/>
        <v>20800</v>
      </c>
      <c r="P187" s="555">
        <f t="shared" si="22"/>
        <v>20800</v>
      </c>
      <c r="Q187" s="555">
        <f t="shared" si="22"/>
        <v>20800</v>
      </c>
      <c r="R187" s="555">
        <f t="shared" si="22"/>
        <v>20800</v>
      </c>
      <c r="S187" s="555">
        <f t="shared" si="22"/>
        <v>291200</v>
      </c>
    </row>
    <row r="188" spans="1:19" ht="25.5" x14ac:dyDescent="0.2">
      <c r="B188" s="589" t="s">
        <v>1781</v>
      </c>
      <c r="C188" s="491" t="e">
        <f t="shared" si="15"/>
        <v>#N/A</v>
      </c>
      <c r="D188" s="556">
        <f>D187+1</f>
        <v>117</v>
      </c>
      <c r="E188" s="555">
        <f t="shared" ref="E188:S188" si="23">E150+E187</f>
        <v>24800</v>
      </c>
      <c r="F188" s="555">
        <f t="shared" si="23"/>
        <v>24800</v>
      </c>
      <c r="G188" s="555">
        <f t="shared" si="23"/>
        <v>24800</v>
      </c>
      <c r="H188" s="555">
        <f t="shared" si="23"/>
        <v>24800</v>
      </c>
      <c r="I188" s="555">
        <f t="shared" si="23"/>
        <v>24800</v>
      </c>
      <c r="J188" s="555">
        <f t="shared" si="23"/>
        <v>24800</v>
      </c>
      <c r="K188" s="555">
        <f t="shared" si="23"/>
        <v>24800</v>
      </c>
      <c r="L188" s="555">
        <f t="shared" si="23"/>
        <v>24800</v>
      </c>
      <c r="M188" s="555">
        <f t="shared" si="23"/>
        <v>24800</v>
      </c>
      <c r="N188" s="555">
        <f t="shared" si="23"/>
        <v>24800</v>
      </c>
      <c r="O188" s="555">
        <f t="shared" si="23"/>
        <v>24800</v>
      </c>
      <c r="P188" s="555">
        <f t="shared" si="23"/>
        <v>24800</v>
      </c>
      <c r="Q188" s="555">
        <f t="shared" si="23"/>
        <v>24800</v>
      </c>
      <c r="R188" s="555">
        <f t="shared" si="23"/>
        <v>24800</v>
      </c>
      <c r="S188" s="555">
        <f t="shared" si="23"/>
        <v>350000</v>
      </c>
    </row>
    <row r="189" spans="1:19" x14ac:dyDescent="0.2">
      <c r="B189" s="554" t="s">
        <v>1082</v>
      </c>
      <c r="C189" s="491" t="e">
        <f t="shared" si="15"/>
        <v>#N/A</v>
      </c>
      <c r="D189" s="554"/>
      <c r="E189" s="553"/>
      <c r="F189" s="553"/>
      <c r="G189" s="553"/>
      <c r="H189" s="553"/>
      <c r="I189" s="553"/>
      <c r="J189" s="553"/>
      <c r="K189" s="553"/>
      <c r="L189" s="553"/>
      <c r="M189" s="553"/>
      <c r="N189" s="553"/>
      <c r="O189" s="553"/>
      <c r="P189" s="553"/>
      <c r="Q189" s="553"/>
      <c r="R189" s="553"/>
      <c r="S189" s="553"/>
    </row>
    <row r="190" spans="1:19" x14ac:dyDescent="0.2">
      <c r="E190" s="552"/>
      <c r="F190" s="552"/>
      <c r="G190" s="552"/>
      <c r="H190" s="552"/>
      <c r="I190" s="552"/>
      <c r="J190" s="552"/>
      <c r="K190" s="552"/>
      <c r="L190" s="552"/>
      <c r="M190" s="552"/>
      <c r="N190" s="552"/>
      <c r="O190" s="552"/>
      <c r="P190" s="552"/>
      <c r="Q190" s="552"/>
      <c r="R190" s="552"/>
      <c r="S190" s="552"/>
    </row>
    <row r="191" spans="1:19" x14ac:dyDescent="0.2">
      <c r="E191" s="552"/>
      <c r="F191" s="552"/>
      <c r="G191" s="552"/>
      <c r="H191" s="552"/>
      <c r="I191" s="552"/>
      <c r="J191" s="552"/>
      <c r="K191" s="552"/>
      <c r="L191" s="552"/>
      <c r="M191" s="552"/>
      <c r="N191" s="552"/>
      <c r="O191" s="552"/>
      <c r="P191" s="552"/>
      <c r="Q191" s="552"/>
      <c r="R191" s="552"/>
      <c r="S191" s="552"/>
    </row>
    <row r="193" spans="1:8" x14ac:dyDescent="0.2">
      <c r="A193" s="548" t="s">
        <v>2808</v>
      </c>
      <c r="B193" s="551" t="s">
        <v>2897</v>
      </c>
      <c r="C193" s="551"/>
      <c r="E193" s="552"/>
      <c r="F193" s="552"/>
      <c r="G193" s="552"/>
      <c r="H193" s="552"/>
    </row>
    <row r="194" spans="1:8" x14ac:dyDescent="0.2">
      <c r="B194" s="588" t="s">
        <v>2896</v>
      </c>
      <c r="C194" s="588"/>
      <c r="E194" s="552"/>
      <c r="F194" s="552"/>
      <c r="G194" s="552"/>
      <c r="H194" s="552"/>
    </row>
    <row r="195" spans="1:8" x14ac:dyDescent="0.2">
      <c r="B195" s="588" t="s">
        <v>2895</v>
      </c>
      <c r="C195" s="588"/>
      <c r="E195" s="552"/>
      <c r="F195" s="552"/>
      <c r="G195" s="552"/>
      <c r="H195" s="552"/>
    </row>
    <row r="196" spans="1:8" x14ac:dyDescent="0.2">
      <c r="B196" s="584" t="str">
        <f>B84</f>
        <v>Total assets and deferred outflows of resources</v>
      </c>
      <c r="C196" s="601"/>
      <c r="E196" s="549">
        <f>E84</f>
        <v>24800</v>
      </c>
      <c r="F196" s="549">
        <f>F84</f>
        <v>24800</v>
      </c>
      <c r="G196" s="549">
        <f>G84</f>
        <v>24800</v>
      </c>
      <c r="H196" s="549">
        <f>H84</f>
        <v>24800</v>
      </c>
    </row>
    <row r="197" spans="1:8" x14ac:dyDescent="0.2">
      <c r="A197" s="548" t="s">
        <v>2894</v>
      </c>
      <c r="B197" s="584" t="str">
        <f>B188</f>
        <v>Total liabilities and deferred inflows of resources and fund balances</v>
      </c>
      <c r="C197" s="601"/>
      <c r="E197" s="549">
        <f>E188</f>
        <v>24800</v>
      </c>
      <c r="F197" s="549">
        <f>F188</f>
        <v>24800</v>
      </c>
      <c r="G197" s="549">
        <f>G188</f>
        <v>24800</v>
      </c>
      <c r="H197" s="549">
        <f>H188</f>
        <v>24800</v>
      </c>
    </row>
    <row r="198" spans="1:8" x14ac:dyDescent="0.2">
      <c r="B198" s="584" t="s">
        <v>1086</v>
      </c>
      <c r="C198" s="601"/>
      <c r="E198" s="549">
        <f>E196-E197</f>
        <v>0</v>
      </c>
      <c r="F198" s="549">
        <f>F196-F197</f>
        <v>0</v>
      </c>
      <c r="G198" s="549">
        <f>G196-G197</f>
        <v>0</v>
      </c>
      <c r="H198" s="549">
        <f>H196-H197</f>
        <v>0</v>
      </c>
    </row>
    <row r="199" spans="1:8" x14ac:dyDescent="0.2">
      <c r="E199" s="552"/>
      <c r="F199" s="552"/>
      <c r="G199" s="552"/>
      <c r="H199" s="552"/>
    </row>
    <row r="200" spans="1:8" x14ac:dyDescent="0.2">
      <c r="B200" s="551" t="s">
        <v>2893</v>
      </c>
      <c r="C200" s="551"/>
      <c r="E200" s="552"/>
      <c r="F200" s="552"/>
      <c r="G200" s="552"/>
      <c r="H200" s="552"/>
    </row>
    <row r="201" spans="1:8" x14ac:dyDescent="0.2">
      <c r="B201" s="584" t="s">
        <v>2892</v>
      </c>
      <c r="C201" s="601"/>
      <c r="E201" s="549">
        <f>E187</f>
        <v>20800</v>
      </c>
      <c r="F201" s="549">
        <f>F187</f>
        <v>20800</v>
      </c>
      <c r="G201" s="549">
        <f>G187</f>
        <v>20800</v>
      </c>
      <c r="H201" s="549">
        <f>H187</f>
        <v>20800</v>
      </c>
    </row>
    <row r="202" spans="1:8" x14ac:dyDescent="0.2">
      <c r="B202" s="584" t="s">
        <v>2891</v>
      </c>
      <c r="C202" s="601"/>
      <c r="E202" s="549">
        <f>'CAFR04-Government Rev Exp'!E116</f>
        <v>20800</v>
      </c>
      <c r="F202" s="549">
        <f>'CAFR04-Government Rev Exp'!F116</f>
        <v>20800</v>
      </c>
      <c r="G202" s="549">
        <f>'CAFR04-Government Rev Exp'!G116</f>
        <v>20800</v>
      </c>
      <c r="H202" s="549">
        <f>'CAFR04-Government Rev Exp'!H116</f>
        <v>20800</v>
      </c>
    </row>
    <row r="203" spans="1:8" x14ac:dyDescent="0.2">
      <c r="B203" s="584" t="s">
        <v>1086</v>
      </c>
      <c r="C203" s="601"/>
      <c r="E203" s="549">
        <f>E201-E202</f>
        <v>0</v>
      </c>
      <c r="F203" s="549">
        <f>F201-F202</f>
        <v>0</v>
      </c>
      <c r="G203" s="549">
        <f>G201-G202</f>
        <v>0</v>
      </c>
      <c r="H203" s="549">
        <f>H201-H202</f>
        <v>0</v>
      </c>
    </row>
    <row r="204" spans="1:8" x14ac:dyDescent="0.2">
      <c r="E204" s="552"/>
      <c r="F204" s="552"/>
      <c r="G204" s="552"/>
      <c r="H204" s="552"/>
    </row>
    <row r="205" spans="1:8" x14ac:dyDescent="0.2">
      <c r="E205" s="552"/>
      <c r="F205" s="552"/>
      <c r="G205" s="552"/>
      <c r="H205" s="552"/>
    </row>
    <row r="206" spans="1:8" x14ac:dyDescent="0.2">
      <c r="E206" s="552"/>
      <c r="F206" s="552"/>
      <c r="G206" s="552"/>
      <c r="H206" s="552"/>
    </row>
  </sheetData>
  <mergeCells count="11">
    <mergeCell ref="R7:R8"/>
    <mergeCell ref="S7:S8"/>
    <mergeCell ref="B5:S5"/>
    <mergeCell ref="B6:B9"/>
    <mergeCell ref="D6:D9"/>
    <mergeCell ref="E6:S6"/>
    <mergeCell ref="E7:E8"/>
    <mergeCell ref="F7:H7"/>
    <mergeCell ref="I7:K7"/>
    <mergeCell ref="L7:N7"/>
    <mergeCell ref="O7:Q7"/>
  </mergeCells>
  <hyperlinks>
    <hyperlink ref="A2" location="Returns!A1" display="Index" xr:uid="{439007E5-826A-4037-A587-DDBA563D00E3}"/>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1:D37"/>
  <sheetViews>
    <sheetView workbookViewId="0"/>
  </sheetViews>
  <sheetFormatPr defaultRowHeight="12.75" x14ac:dyDescent="0.2"/>
  <cols>
    <col min="1" max="1" width="75.33203125" customWidth="1"/>
    <col min="2" max="2" width="17.33203125" customWidth="1"/>
    <col min="3" max="3" width="2.1640625" customWidth="1"/>
    <col min="4" max="4" width="18.1640625" customWidth="1"/>
  </cols>
  <sheetData>
    <row r="1" spans="1:4" ht="12.75" customHeight="1" x14ac:dyDescent="0.2">
      <c r="A1" s="94" t="s">
        <v>196</v>
      </c>
      <c r="B1" s="1"/>
      <c r="C1" s="1"/>
      <c r="D1" s="1"/>
    </row>
    <row r="2" spans="1:4" ht="13.5" customHeight="1" x14ac:dyDescent="0.2">
      <c r="A2" s="94" t="s">
        <v>197</v>
      </c>
      <c r="B2" s="1"/>
      <c r="C2" s="1"/>
      <c r="D2" s="1"/>
    </row>
    <row r="3" spans="1:4" ht="27" customHeight="1" x14ac:dyDescent="0.2">
      <c r="A3" s="40" t="s">
        <v>117</v>
      </c>
      <c r="B3" s="124"/>
      <c r="C3" s="124"/>
      <c r="D3" s="124"/>
    </row>
    <row r="4" spans="1:4" ht="33.4" customHeight="1" x14ac:dyDescent="0.2">
      <c r="A4" s="125" t="s">
        <v>198</v>
      </c>
      <c r="B4" s="4"/>
      <c r="C4" s="4"/>
      <c r="D4" s="126">
        <v>376943552</v>
      </c>
    </row>
    <row r="5" spans="1:4" ht="20.25" customHeight="1" x14ac:dyDescent="0.2">
      <c r="A5" s="41" t="s">
        <v>199</v>
      </c>
      <c r="B5" s="5"/>
      <c r="C5" s="5"/>
      <c r="D5" s="5"/>
    </row>
    <row r="6" spans="1:4" ht="20.25" customHeight="1" x14ac:dyDescent="0.2">
      <c r="A6" s="41" t="s">
        <v>200</v>
      </c>
      <c r="B6" s="5"/>
      <c r="C6" s="5"/>
      <c r="D6" s="5"/>
    </row>
    <row r="7" spans="1:4" ht="20.25" customHeight="1" x14ac:dyDescent="0.2">
      <c r="A7" s="674" t="s">
        <v>201</v>
      </c>
      <c r="B7" s="674"/>
      <c r="C7" s="674"/>
      <c r="D7" s="674"/>
    </row>
    <row r="8" spans="1:4" ht="13.5" customHeight="1" x14ac:dyDescent="0.2">
      <c r="A8" s="98" t="s">
        <v>202</v>
      </c>
      <c r="B8" s="1"/>
      <c r="C8" s="1"/>
      <c r="D8" s="1"/>
    </row>
    <row r="9" spans="1:4" ht="13.5" customHeight="1" x14ac:dyDescent="0.2">
      <c r="A9" s="95" t="s">
        <v>203</v>
      </c>
      <c r="B9" s="122">
        <v>809943273</v>
      </c>
      <c r="C9" s="1"/>
      <c r="D9" s="1"/>
    </row>
    <row r="10" spans="1:4" ht="13.9" customHeight="1" x14ac:dyDescent="0.2">
      <c r="A10" s="95" t="s">
        <v>204</v>
      </c>
      <c r="B10" s="109">
        <v>-219685527</v>
      </c>
      <c r="C10" s="1"/>
      <c r="D10" s="1"/>
    </row>
    <row r="11" spans="1:4" ht="19.899999999999999" customHeight="1" x14ac:dyDescent="0.2">
      <c r="A11" s="127" t="s">
        <v>205</v>
      </c>
      <c r="B11" s="4"/>
      <c r="C11" s="5"/>
      <c r="D11" s="48">
        <v>590257746</v>
      </c>
    </row>
    <row r="12" spans="1:4" ht="20.25" customHeight="1" x14ac:dyDescent="0.2">
      <c r="A12" s="98" t="s">
        <v>206</v>
      </c>
      <c r="B12" s="5"/>
      <c r="C12" s="5"/>
      <c r="D12" s="5"/>
    </row>
    <row r="13" spans="1:4" ht="20.25" customHeight="1" x14ac:dyDescent="0.2">
      <c r="A13" s="98" t="s">
        <v>207</v>
      </c>
      <c r="B13" s="5"/>
      <c r="C13" s="5"/>
      <c r="D13" s="48">
        <v>11695680</v>
      </c>
    </row>
    <row r="14" spans="1:4" ht="19.899999999999999" customHeight="1" x14ac:dyDescent="0.2">
      <c r="A14" s="98" t="s">
        <v>208</v>
      </c>
      <c r="B14" s="5"/>
      <c r="C14" s="5"/>
      <c r="D14" s="5"/>
    </row>
    <row r="15" spans="1:4" ht="20.25" customHeight="1" x14ac:dyDescent="0.2">
      <c r="A15" s="98" t="s">
        <v>209</v>
      </c>
      <c r="B15" s="5"/>
      <c r="C15" s="5"/>
      <c r="D15" s="48">
        <v>1666221</v>
      </c>
    </row>
    <row r="16" spans="1:4" ht="19.899999999999999" customHeight="1" x14ac:dyDescent="0.2">
      <c r="A16" s="98" t="s">
        <v>210</v>
      </c>
      <c r="B16" s="5"/>
      <c r="C16" s="5"/>
      <c r="D16" s="5"/>
    </row>
    <row r="17" spans="1:4" ht="20.25" customHeight="1" x14ac:dyDescent="0.2">
      <c r="A17" s="98" t="s">
        <v>211</v>
      </c>
      <c r="B17" s="5"/>
      <c r="C17" s="5"/>
      <c r="D17" s="48">
        <v>46104581</v>
      </c>
    </row>
    <row r="18" spans="1:4" ht="20.25" customHeight="1" x14ac:dyDescent="0.2">
      <c r="A18" s="98" t="s">
        <v>212</v>
      </c>
      <c r="B18" s="5"/>
      <c r="C18" s="5"/>
      <c r="D18" s="5"/>
    </row>
    <row r="19" spans="1:4" ht="20.25" customHeight="1" x14ac:dyDescent="0.2">
      <c r="A19" s="98" t="s">
        <v>211</v>
      </c>
      <c r="B19" s="5"/>
      <c r="C19" s="5"/>
      <c r="D19" s="46">
        <v>-60753479</v>
      </c>
    </row>
    <row r="20" spans="1:4" ht="20.25" customHeight="1" x14ac:dyDescent="0.2">
      <c r="A20" s="98" t="s">
        <v>213</v>
      </c>
      <c r="B20" s="5"/>
      <c r="C20" s="5"/>
      <c r="D20" s="5"/>
    </row>
    <row r="21" spans="1:4" ht="20.25" customHeight="1" x14ac:dyDescent="0.2">
      <c r="A21" s="98" t="s">
        <v>211</v>
      </c>
      <c r="B21" s="5"/>
      <c r="C21" s="5"/>
      <c r="D21" s="48">
        <v>2546032</v>
      </c>
    </row>
    <row r="22" spans="1:4" ht="20.25" customHeight="1" x14ac:dyDescent="0.2">
      <c r="A22" s="98" t="s">
        <v>214</v>
      </c>
      <c r="B22" s="5"/>
      <c r="C22" s="5"/>
      <c r="D22" s="5"/>
    </row>
    <row r="23" spans="1:4" ht="20.25" customHeight="1" x14ac:dyDescent="0.2">
      <c r="A23" s="98" t="s">
        <v>211</v>
      </c>
      <c r="B23" s="5"/>
      <c r="C23" s="5"/>
      <c r="D23" s="46">
        <v>-4501998</v>
      </c>
    </row>
    <row r="24" spans="1:4" ht="26.65" customHeight="1" x14ac:dyDescent="0.2">
      <c r="A24" s="674" t="s">
        <v>215</v>
      </c>
      <c r="B24" s="674"/>
      <c r="C24" s="5"/>
      <c r="D24" s="46">
        <v>-546986</v>
      </c>
    </row>
    <row r="25" spans="1:4" ht="20.25" customHeight="1" x14ac:dyDescent="0.2">
      <c r="A25" s="674" t="s">
        <v>216</v>
      </c>
      <c r="B25" s="674"/>
      <c r="C25" s="674"/>
      <c r="D25" s="674"/>
    </row>
    <row r="26" spans="1:4" ht="13.5" customHeight="1" x14ac:dyDescent="0.2">
      <c r="A26" s="674" t="s">
        <v>217</v>
      </c>
      <c r="B26" s="674"/>
      <c r="C26" s="674"/>
      <c r="D26" s="674"/>
    </row>
    <row r="27" spans="1:4" ht="13.5" customHeight="1" x14ac:dyDescent="0.2">
      <c r="A27" s="98" t="s">
        <v>218</v>
      </c>
      <c r="B27" s="1"/>
      <c r="C27" s="1"/>
      <c r="D27" s="1"/>
    </row>
    <row r="28" spans="1:4" ht="13.5" customHeight="1" x14ac:dyDescent="0.2">
      <c r="A28" s="95" t="s">
        <v>219</v>
      </c>
      <c r="B28" s="46">
        <v>-303100885</v>
      </c>
      <c r="C28" s="1"/>
      <c r="D28" s="1"/>
    </row>
    <row r="29" spans="1:4" ht="13.5" customHeight="1" x14ac:dyDescent="0.2">
      <c r="A29" s="95" t="s">
        <v>220</v>
      </c>
      <c r="B29" s="46">
        <v>-2096543</v>
      </c>
      <c r="C29" s="1"/>
      <c r="D29" s="1"/>
    </row>
    <row r="30" spans="1:4" ht="13.5" customHeight="1" x14ac:dyDescent="0.2">
      <c r="A30" s="95" t="s">
        <v>221</v>
      </c>
      <c r="B30" s="46">
        <v>-2118253</v>
      </c>
      <c r="C30" s="1"/>
      <c r="D30" s="1"/>
    </row>
    <row r="31" spans="1:4" ht="13.5" customHeight="1" x14ac:dyDescent="0.2">
      <c r="A31" s="95" t="s">
        <v>222</v>
      </c>
      <c r="B31" s="46">
        <v>-23490408</v>
      </c>
      <c r="C31" s="1"/>
      <c r="D31" s="1"/>
    </row>
    <row r="32" spans="1:4" ht="13.5" customHeight="1" x14ac:dyDescent="0.2">
      <c r="A32" s="95" t="s">
        <v>223</v>
      </c>
      <c r="B32" s="46">
        <v>-46623720</v>
      </c>
      <c r="C32" s="1"/>
      <c r="D32" s="1"/>
    </row>
    <row r="33" spans="1:4" ht="13.5" customHeight="1" x14ac:dyDescent="0.2">
      <c r="A33" s="95" t="s">
        <v>224</v>
      </c>
      <c r="B33" s="46">
        <v>-91765579</v>
      </c>
      <c r="C33" s="1"/>
      <c r="D33" s="1"/>
    </row>
    <row r="34" spans="1:4" ht="13.9" customHeight="1" x14ac:dyDescent="0.2">
      <c r="A34" s="95" t="s">
        <v>225</v>
      </c>
      <c r="B34" s="109">
        <v>-12448566</v>
      </c>
      <c r="C34" s="1"/>
      <c r="D34" s="1"/>
    </row>
    <row r="35" spans="1:4" ht="15.4" customHeight="1" x14ac:dyDescent="0.2">
      <c r="A35" s="127" t="s">
        <v>226</v>
      </c>
      <c r="B35" s="27"/>
      <c r="C35" s="1"/>
      <c r="D35" s="109">
        <v>-481643954</v>
      </c>
    </row>
    <row r="36" spans="1:4" ht="30" customHeight="1" x14ac:dyDescent="0.2">
      <c r="A36" s="87" t="s">
        <v>227</v>
      </c>
      <c r="B36" s="5"/>
      <c r="C36" s="5"/>
      <c r="D36" s="114">
        <v>481767395</v>
      </c>
    </row>
    <row r="37" spans="1:4" ht="30" customHeight="1" x14ac:dyDescent="0.2">
      <c r="A37" s="87" t="s">
        <v>169</v>
      </c>
      <c r="B37" s="5"/>
      <c r="C37" s="5"/>
      <c r="D37" s="4"/>
    </row>
  </sheetData>
  <mergeCells count="4">
    <mergeCell ref="A7:D7"/>
    <mergeCell ref="A24:B24"/>
    <mergeCell ref="A25:D25"/>
    <mergeCell ref="A26:D26"/>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8"/>
  <dimension ref="A1:K39"/>
  <sheetViews>
    <sheetView workbookViewId="0">
      <selection activeCell="D16" sqref="D16"/>
    </sheetView>
  </sheetViews>
  <sheetFormatPr defaultRowHeight="12.75" x14ac:dyDescent="0.2"/>
  <cols>
    <col min="1" max="1" width="57.33203125" customWidth="1"/>
    <col min="2" max="2" width="45.1640625" bestFit="1" customWidth="1"/>
    <col min="3" max="3" width="4.5" customWidth="1"/>
    <col min="4" max="4" width="41.5" customWidth="1"/>
    <col min="5" max="5" width="14.5" bestFit="1" customWidth="1"/>
    <col min="6" max="7" width="23.6640625" bestFit="1" customWidth="1"/>
    <col min="8" max="8" width="25" bestFit="1" customWidth="1"/>
    <col min="9" max="9" width="22.83203125" bestFit="1" customWidth="1"/>
    <col min="11" max="11" width="65.33203125" bestFit="1" customWidth="1"/>
  </cols>
  <sheetData>
    <row r="1" spans="1:11" x14ac:dyDescent="0.2">
      <c r="D1" s="473" t="s">
        <v>867</v>
      </c>
      <c r="E1" s="474" t="s">
        <v>3426</v>
      </c>
      <c r="F1" s="474" t="s">
        <v>3426</v>
      </c>
      <c r="G1" s="474" t="s">
        <v>3426</v>
      </c>
      <c r="H1" s="474" t="s">
        <v>3426</v>
      </c>
      <c r="I1" s="474" t="s">
        <v>3426</v>
      </c>
      <c r="K1" s="529"/>
    </row>
    <row r="2" spans="1:11" x14ac:dyDescent="0.2">
      <c r="D2" s="473" t="s">
        <v>864</v>
      </c>
      <c r="E2" s="474" t="s">
        <v>2779</v>
      </c>
      <c r="F2" s="474" t="s">
        <v>2780</v>
      </c>
      <c r="G2" s="474" t="s">
        <v>2781</v>
      </c>
      <c r="H2" s="474" t="s">
        <v>2782</v>
      </c>
      <c r="I2" s="474" t="s">
        <v>2783</v>
      </c>
      <c r="K2" s="529"/>
    </row>
    <row r="3" spans="1:11" x14ac:dyDescent="0.2">
      <c r="K3" s="529"/>
    </row>
    <row r="4" spans="1:11" x14ac:dyDescent="0.2">
      <c r="D4" s="543" t="s">
        <v>3428</v>
      </c>
      <c r="E4" s="1"/>
      <c r="F4" s="1"/>
      <c r="G4" s="1"/>
      <c r="H4" s="1"/>
      <c r="I4" s="547" t="s">
        <v>3427</v>
      </c>
      <c r="K4" s="529"/>
    </row>
    <row r="5" spans="1:11" x14ac:dyDescent="0.2">
      <c r="D5" s="675" t="s">
        <v>3429</v>
      </c>
      <c r="E5" s="676"/>
      <c r="F5" s="676"/>
      <c r="G5" s="676"/>
      <c r="H5" s="676"/>
      <c r="I5" s="676"/>
      <c r="K5" s="529"/>
    </row>
    <row r="6" spans="1:11" ht="13.15" customHeight="1" x14ac:dyDescent="0.2">
      <c r="D6" s="543" t="s">
        <v>3430</v>
      </c>
      <c r="E6" s="1"/>
      <c r="F6" s="1"/>
      <c r="G6" s="1"/>
      <c r="H6" s="1"/>
      <c r="I6" s="1"/>
      <c r="K6" s="529"/>
    </row>
    <row r="7" spans="1:11" x14ac:dyDescent="0.2">
      <c r="D7" s="543" t="s">
        <v>3431</v>
      </c>
      <c r="E7" s="5"/>
      <c r="F7" s="5"/>
      <c r="G7" s="5"/>
      <c r="H7" s="5"/>
      <c r="I7" s="5"/>
      <c r="K7" s="529"/>
    </row>
    <row r="8" spans="1:11" ht="52.5" customHeight="1" x14ac:dyDescent="0.2">
      <c r="A8" s="473" t="s">
        <v>868</v>
      </c>
      <c r="B8" s="473" t="s">
        <v>869</v>
      </c>
      <c r="D8" s="39"/>
      <c r="E8" s="609" t="s">
        <v>179</v>
      </c>
      <c r="F8" s="609" t="s">
        <v>180</v>
      </c>
      <c r="G8" s="609" t="s">
        <v>181</v>
      </c>
      <c r="H8" s="609" t="s">
        <v>182</v>
      </c>
      <c r="I8" s="609" t="s">
        <v>183</v>
      </c>
      <c r="K8" s="529"/>
    </row>
    <row r="9" spans="1:11" ht="12.75" customHeight="1" x14ac:dyDescent="0.2">
      <c r="D9" s="102" t="s">
        <v>229</v>
      </c>
      <c r="E9" s="610"/>
      <c r="F9" s="610"/>
      <c r="G9" s="610"/>
      <c r="H9" s="610"/>
      <c r="I9" s="610"/>
      <c r="K9" s="529"/>
    </row>
    <row r="10" spans="1:11" ht="13.15" customHeight="1" x14ac:dyDescent="0.2">
      <c r="A10" s="474" t="s">
        <v>2050</v>
      </c>
      <c r="D10" s="51" t="s">
        <v>46</v>
      </c>
      <c r="E10" s="611">
        <v>106847023</v>
      </c>
      <c r="F10" s="612">
        <v>0</v>
      </c>
      <c r="G10" s="612">
        <v>0</v>
      </c>
      <c r="H10" s="611">
        <v>18745152</v>
      </c>
      <c r="I10" s="611">
        <v>125592175</v>
      </c>
      <c r="K10" s="529"/>
    </row>
    <row r="11" spans="1:11" ht="13.15" customHeight="1" x14ac:dyDescent="0.2">
      <c r="A11" s="474" t="s">
        <v>1990</v>
      </c>
      <c r="D11" s="51" t="s">
        <v>47</v>
      </c>
      <c r="E11" s="455">
        <v>1256963</v>
      </c>
      <c r="F11" s="454">
        <v>0</v>
      </c>
      <c r="G11" s="454">
        <v>0</v>
      </c>
      <c r="H11" s="455">
        <v>2015579</v>
      </c>
      <c r="I11" s="455">
        <v>3272542</v>
      </c>
      <c r="K11" s="529"/>
    </row>
    <row r="12" spans="1:11" ht="13.15" customHeight="1" x14ac:dyDescent="0.2">
      <c r="A12" s="474" t="s">
        <v>1975</v>
      </c>
      <c r="D12" s="51" t="s">
        <v>48</v>
      </c>
      <c r="E12" s="455">
        <v>65612678</v>
      </c>
      <c r="F12" s="455">
        <v>11456906</v>
      </c>
      <c r="G12" s="454">
        <v>0</v>
      </c>
      <c r="H12" s="455">
        <v>49906173</v>
      </c>
      <c r="I12" s="455">
        <v>126975757</v>
      </c>
      <c r="K12" s="529"/>
    </row>
    <row r="13" spans="1:11" ht="13.15" customHeight="1" x14ac:dyDescent="0.2">
      <c r="A13" s="474" t="s">
        <v>1767</v>
      </c>
      <c r="D13" s="51" t="s">
        <v>49</v>
      </c>
      <c r="E13" s="455">
        <v>31662657</v>
      </c>
      <c r="F13" s="454">
        <v>0</v>
      </c>
      <c r="G13" s="454">
        <v>0</v>
      </c>
      <c r="H13" s="455">
        <v>35843817</v>
      </c>
      <c r="I13" s="455">
        <v>67506474</v>
      </c>
      <c r="K13" s="529"/>
    </row>
    <row r="14" spans="1:11" ht="13.15" customHeight="1" x14ac:dyDescent="0.2">
      <c r="A14" s="474" t="s">
        <v>1987</v>
      </c>
      <c r="D14" s="51" t="s">
        <v>50</v>
      </c>
      <c r="E14" s="455">
        <v>2301237</v>
      </c>
      <c r="F14" s="454">
        <v>0</v>
      </c>
      <c r="G14" s="454">
        <v>0</v>
      </c>
      <c r="H14" s="455">
        <v>1279067</v>
      </c>
      <c r="I14" s="455">
        <v>3580304</v>
      </c>
      <c r="K14" s="529"/>
    </row>
    <row r="15" spans="1:11" ht="13.15" customHeight="1" x14ac:dyDescent="0.2">
      <c r="A15" s="474" t="s">
        <v>1993</v>
      </c>
      <c r="D15" s="51" t="s">
        <v>51</v>
      </c>
      <c r="E15" s="455">
        <v>1272623</v>
      </c>
      <c r="F15" s="455">
        <v>573401</v>
      </c>
      <c r="G15" s="455">
        <v>2321371</v>
      </c>
      <c r="H15" s="455">
        <v>556205</v>
      </c>
      <c r="I15" s="455">
        <v>4723600</v>
      </c>
      <c r="K15" s="529"/>
    </row>
    <row r="16" spans="1:11" ht="13.5" customHeight="1" x14ac:dyDescent="0.2">
      <c r="A16" s="474" t="s">
        <v>1964</v>
      </c>
      <c r="D16" s="51" t="s">
        <v>72</v>
      </c>
      <c r="E16" s="613">
        <v>337813</v>
      </c>
      <c r="F16" s="613">
        <v>78663</v>
      </c>
      <c r="G16" s="613">
        <v>1195</v>
      </c>
      <c r="H16" s="613">
        <v>7115432</v>
      </c>
      <c r="I16" s="613">
        <v>7533103</v>
      </c>
      <c r="K16" s="529"/>
    </row>
    <row r="17" spans="1:11" ht="13.15" customHeight="1" x14ac:dyDescent="0.2">
      <c r="A17" s="474" t="s">
        <v>1143</v>
      </c>
      <c r="D17" s="41" t="s">
        <v>231</v>
      </c>
      <c r="E17" s="460">
        <v>209290994</v>
      </c>
      <c r="F17" s="460">
        <v>12108970</v>
      </c>
      <c r="G17" s="460">
        <v>2322566</v>
      </c>
      <c r="H17" s="460">
        <v>115461425</v>
      </c>
      <c r="I17" s="460">
        <v>339183955</v>
      </c>
      <c r="K17" s="529"/>
    </row>
    <row r="18" spans="1:11" ht="30" customHeight="1" x14ac:dyDescent="0.2">
      <c r="D18" s="107" t="s">
        <v>232</v>
      </c>
      <c r="E18" s="614"/>
      <c r="F18" s="614"/>
      <c r="G18" s="614"/>
      <c r="H18" s="614"/>
      <c r="I18" s="614"/>
      <c r="K18" s="529"/>
    </row>
    <row r="19" spans="1:11" ht="13.15" customHeight="1" x14ac:dyDescent="0.2">
      <c r="D19" s="51" t="s">
        <v>233</v>
      </c>
      <c r="E19" s="615"/>
      <c r="F19" s="615"/>
      <c r="G19" s="615"/>
      <c r="H19" s="615"/>
      <c r="I19" s="615"/>
      <c r="K19" s="529"/>
    </row>
    <row r="20" spans="1:11" ht="13.15" customHeight="1" x14ac:dyDescent="0.2">
      <c r="A20" s="474" t="s">
        <v>1716</v>
      </c>
      <c r="D20" s="98" t="s">
        <v>170</v>
      </c>
      <c r="E20" s="455">
        <v>45514708</v>
      </c>
      <c r="F20" s="454">
        <v>0</v>
      </c>
      <c r="G20" s="455">
        <v>48534</v>
      </c>
      <c r="H20" s="455">
        <v>4113922</v>
      </c>
      <c r="I20" s="455">
        <v>49677164</v>
      </c>
      <c r="K20" s="529"/>
    </row>
    <row r="21" spans="1:11" ht="13.15" customHeight="1" x14ac:dyDescent="0.2">
      <c r="A21" s="608" t="s">
        <v>1761</v>
      </c>
      <c r="D21" s="98" t="s">
        <v>171</v>
      </c>
      <c r="E21" s="455">
        <v>80808095</v>
      </c>
      <c r="F21" s="454">
        <v>0</v>
      </c>
      <c r="G21" s="455">
        <v>5250</v>
      </c>
      <c r="H21" s="455">
        <v>15413191</v>
      </c>
      <c r="I21" s="455">
        <v>96226536</v>
      </c>
      <c r="K21" s="529"/>
    </row>
    <row r="22" spans="1:11" ht="13.15" customHeight="1" x14ac:dyDescent="0.2">
      <c r="A22" s="608" t="s">
        <v>1710</v>
      </c>
      <c r="D22" s="98" t="s">
        <v>172</v>
      </c>
      <c r="E22" s="455">
        <v>46040905</v>
      </c>
      <c r="F22" s="454">
        <v>0</v>
      </c>
      <c r="G22" s="455">
        <v>333093</v>
      </c>
      <c r="H22" s="455">
        <v>5539670</v>
      </c>
      <c r="I22" s="455">
        <v>51913668</v>
      </c>
      <c r="K22" s="529"/>
    </row>
    <row r="23" spans="1:11" ht="13.15" customHeight="1" x14ac:dyDescent="0.2">
      <c r="A23" s="608" t="s">
        <v>1746</v>
      </c>
      <c r="D23" s="98" t="s">
        <v>173</v>
      </c>
      <c r="E23" s="455">
        <v>17791667</v>
      </c>
      <c r="F23" s="454">
        <v>0</v>
      </c>
      <c r="G23" s="455">
        <v>45600</v>
      </c>
      <c r="H23" s="455">
        <v>39814432</v>
      </c>
      <c r="I23" s="455">
        <v>57651699</v>
      </c>
      <c r="K23" s="529"/>
    </row>
    <row r="24" spans="1:11" ht="13.15" customHeight="1" x14ac:dyDescent="0.2">
      <c r="A24" s="608" t="s">
        <v>1725</v>
      </c>
      <c r="D24" s="98" t="s">
        <v>174</v>
      </c>
      <c r="E24" s="454">
        <v>0</v>
      </c>
      <c r="F24" s="455">
        <v>1936007</v>
      </c>
      <c r="G24" s="454">
        <v>0</v>
      </c>
      <c r="H24" s="455">
        <v>10703024</v>
      </c>
      <c r="I24" s="455">
        <v>12639031</v>
      </c>
      <c r="K24" s="529"/>
    </row>
    <row r="25" spans="1:11" ht="13.15" customHeight="1" x14ac:dyDescent="0.2">
      <c r="A25" s="474" t="s">
        <v>1871</v>
      </c>
      <c r="D25" s="51" t="s">
        <v>234</v>
      </c>
      <c r="E25" s="455">
        <v>336000</v>
      </c>
      <c r="F25" s="454">
        <v>0</v>
      </c>
      <c r="G25" s="454">
        <v>0</v>
      </c>
      <c r="H25" s="455">
        <v>13391880</v>
      </c>
      <c r="I25" s="455">
        <v>13727880</v>
      </c>
      <c r="K25" s="529"/>
    </row>
    <row r="26" spans="1:11" ht="13.15" customHeight="1" x14ac:dyDescent="0.2">
      <c r="A26" s="474" t="s">
        <v>1868</v>
      </c>
      <c r="D26" s="51" t="s">
        <v>235</v>
      </c>
      <c r="E26" s="454">
        <v>0</v>
      </c>
      <c r="F26" s="454">
        <v>0</v>
      </c>
      <c r="G26" s="454">
        <v>0</v>
      </c>
      <c r="H26" s="455">
        <v>13705221</v>
      </c>
      <c r="I26" s="455">
        <v>13705221</v>
      </c>
      <c r="K26" s="529"/>
    </row>
    <row r="27" spans="1:11" ht="13.5" customHeight="1" x14ac:dyDescent="0.2">
      <c r="A27" s="608" t="s">
        <v>1674</v>
      </c>
      <c r="D27" s="51" t="s">
        <v>236</v>
      </c>
      <c r="E27" s="613">
        <v>4707367</v>
      </c>
      <c r="F27" s="613">
        <v>4544495</v>
      </c>
      <c r="G27" s="613">
        <v>63887263</v>
      </c>
      <c r="H27" s="613">
        <v>24561108</v>
      </c>
      <c r="I27" s="613">
        <v>97700233</v>
      </c>
      <c r="K27" s="529"/>
    </row>
    <row r="28" spans="1:11" ht="13.15" customHeight="1" x14ac:dyDescent="0.2">
      <c r="A28" s="474" t="s">
        <v>1118</v>
      </c>
      <c r="D28" s="41" t="s">
        <v>237</v>
      </c>
      <c r="E28" s="460">
        <v>195198742</v>
      </c>
      <c r="F28" s="460">
        <v>6480502</v>
      </c>
      <c r="G28" s="460">
        <v>64319740</v>
      </c>
      <c r="H28" s="460">
        <v>127242448</v>
      </c>
      <c r="I28" s="460">
        <v>393241432</v>
      </c>
      <c r="K28" s="529"/>
    </row>
    <row r="29" spans="1:11" ht="24" x14ac:dyDescent="0.2">
      <c r="A29" s="474" t="s">
        <v>1664</v>
      </c>
      <c r="D29" s="87" t="s">
        <v>238</v>
      </c>
      <c r="E29" s="616">
        <v>14092252</v>
      </c>
      <c r="F29" s="616">
        <v>5628468</v>
      </c>
      <c r="G29" s="617">
        <v>-61997174</v>
      </c>
      <c r="H29" s="617">
        <v>11781023</v>
      </c>
      <c r="I29" s="617">
        <v>-54057477</v>
      </c>
      <c r="K29" s="529"/>
    </row>
    <row r="30" spans="1:11" ht="30" customHeight="1" x14ac:dyDescent="0.2">
      <c r="D30" s="107" t="s">
        <v>239</v>
      </c>
      <c r="E30" s="614"/>
      <c r="F30" s="614"/>
      <c r="G30" s="614"/>
      <c r="H30" s="614"/>
      <c r="I30" s="614"/>
      <c r="K30" s="529"/>
    </row>
    <row r="31" spans="1:11" ht="13.15" customHeight="1" x14ac:dyDescent="0.2">
      <c r="A31" s="474" t="s">
        <v>1661</v>
      </c>
      <c r="B31" s="474" t="str">
        <f>"_"&amp;TRIM(SUBSTITUTE(PROPER(D31)," ","_"))</f>
        <v>_Transfers_In</v>
      </c>
      <c r="D31" s="51" t="s">
        <v>240</v>
      </c>
      <c r="E31" s="455">
        <v>413375</v>
      </c>
      <c r="F31" s="454">
        <v>0</v>
      </c>
      <c r="G31" s="454">
        <v>0</v>
      </c>
      <c r="H31" s="455">
        <v>28486524</v>
      </c>
      <c r="I31" s="455">
        <v>28899899</v>
      </c>
      <c r="K31" s="529"/>
    </row>
    <row r="32" spans="1:11" ht="13.15" customHeight="1" x14ac:dyDescent="0.2">
      <c r="A32" s="474" t="s">
        <v>1661</v>
      </c>
      <c r="B32" s="474" t="str">
        <f>"_"&amp;TRIM(SUBSTITUTE(PROPER(D32)," ","_"))</f>
        <v>_Value_Of_Intergovernmental_Agreement</v>
      </c>
      <c r="D32" s="51" t="s">
        <v>241</v>
      </c>
      <c r="E32" s="455">
        <v>2454253</v>
      </c>
      <c r="F32" s="454">
        <v>0</v>
      </c>
      <c r="G32" s="454">
        <v>0</v>
      </c>
      <c r="H32" s="454">
        <v>0</v>
      </c>
      <c r="I32" s="455">
        <v>2454253</v>
      </c>
      <c r="K32" s="529"/>
    </row>
    <row r="33" spans="1:11" ht="13.5" customHeight="1" x14ac:dyDescent="0.2">
      <c r="A33" s="474" t="s">
        <v>1661</v>
      </c>
      <c r="B33" s="474" t="str">
        <f>"_"&amp;TRIM(SUBSTITUTE(PROPER(D33)," ","_"))</f>
        <v>_Transfers_Out</v>
      </c>
      <c r="D33" s="51" t="s">
        <v>242</v>
      </c>
      <c r="E33" s="618">
        <v>-9783815</v>
      </c>
      <c r="F33" s="618">
        <v>2795459</v>
      </c>
      <c r="G33" s="619">
        <v>0</v>
      </c>
      <c r="H33" s="618">
        <v>16320625</v>
      </c>
      <c r="I33" s="618">
        <v>-28899899</v>
      </c>
      <c r="K33" s="529"/>
    </row>
    <row r="34" spans="1:11" ht="13.15" customHeight="1" x14ac:dyDescent="0.2">
      <c r="A34" s="474" t="s">
        <v>1661</v>
      </c>
      <c r="D34" s="41" t="s">
        <v>243</v>
      </c>
      <c r="E34" s="620">
        <v>-6916187</v>
      </c>
      <c r="F34" s="620">
        <v>2795459</v>
      </c>
      <c r="G34" s="621">
        <v>0</v>
      </c>
      <c r="H34" s="460">
        <v>12165899</v>
      </c>
      <c r="I34" s="460">
        <v>2454253</v>
      </c>
    </row>
    <row r="35" spans="1:11" x14ac:dyDescent="0.2">
      <c r="A35" s="474" t="s">
        <v>1659</v>
      </c>
      <c r="D35" s="87" t="s">
        <v>244</v>
      </c>
      <c r="E35" s="622">
        <v>7176065</v>
      </c>
      <c r="F35" s="622">
        <v>2833009</v>
      </c>
      <c r="G35" s="623">
        <v>-61997174</v>
      </c>
      <c r="H35" s="622">
        <v>384876</v>
      </c>
      <c r="I35" s="623">
        <v>-51603224</v>
      </c>
    </row>
    <row r="36" spans="1:11" ht="20.65" customHeight="1" x14ac:dyDescent="0.2">
      <c r="A36" s="474" t="s">
        <v>1650</v>
      </c>
      <c r="D36" s="41" t="s">
        <v>245</v>
      </c>
      <c r="E36" s="613">
        <v>80346613</v>
      </c>
      <c r="F36" s="613">
        <v>70910456</v>
      </c>
      <c r="G36" s="613">
        <v>163353508</v>
      </c>
      <c r="H36" s="613">
        <v>113936199</v>
      </c>
      <c r="I36" s="613">
        <v>428546776</v>
      </c>
    </row>
    <row r="37" spans="1:11" ht="30" customHeight="1" x14ac:dyDescent="0.2">
      <c r="A37" s="521" t="s">
        <v>1825</v>
      </c>
      <c r="D37" s="87" t="s">
        <v>246</v>
      </c>
      <c r="E37" s="624">
        <v>87522678</v>
      </c>
      <c r="F37" s="624">
        <v>73743465</v>
      </c>
      <c r="G37" s="624">
        <v>101356334</v>
      </c>
      <c r="H37" s="624">
        <v>114321075</v>
      </c>
      <c r="I37" s="624">
        <v>376943552</v>
      </c>
    </row>
    <row r="38" spans="1:11" ht="30" customHeight="1" x14ac:dyDescent="0.2">
      <c r="D38" s="87"/>
      <c r="E38" s="126"/>
      <c r="F38" s="126"/>
      <c r="G38" s="126"/>
      <c r="H38" s="126"/>
      <c r="I38" s="126"/>
    </row>
    <row r="39" spans="1:11" ht="45.75" customHeight="1" x14ac:dyDescent="0.2">
      <c r="D39" s="645" t="s">
        <v>169</v>
      </c>
      <c r="E39" s="645"/>
      <c r="F39" s="450"/>
      <c r="G39" s="450"/>
      <c r="H39" s="450"/>
      <c r="I39" s="450"/>
    </row>
  </sheetData>
  <mergeCells count="2">
    <mergeCell ref="D5:I5"/>
    <mergeCell ref="D39:E39"/>
  </mergeCells>
  <dataValidations disablePrompts="1" count="1">
    <dataValidation type="list" allowBlank="1" showInputMessage="1" showErrorMessage="1" sqref="A8" xr:uid="{4A26DBBE-E31C-4216-A7E5-433782BF8D6A}">
      <formula1>CurrentAssets</formula1>
    </dataValidation>
  </dataValidations>
  <pageMargins left="0.7" right="0.7" top="0.75" bottom="0.75" header="0.3" footer="0.3"/>
  <pageSetup orientation="portrait" horizontalDpi="4294967293" verticalDpi="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74019-EA2C-4663-9D60-D5A723E42644}">
  <sheetPr codeName="Sheet81"/>
  <dimension ref="B4:I68"/>
  <sheetViews>
    <sheetView workbookViewId="0">
      <selection activeCell="D19" sqref="D19"/>
    </sheetView>
  </sheetViews>
  <sheetFormatPr defaultRowHeight="15" x14ac:dyDescent="0.25"/>
  <cols>
    <col min="1" max="3" width="9.33203125" style="527"/>
    <col min="4" max="4" width="47.6640625" style="524" customWidth="1"/>
    <col min="5" max="5" width="186.33203125" style="527" bestFit="1" customWidth="1"/>
    <col min="6" max="6" width="185.33203125" style="527" bestFit="1" customWidth="1"/>
    <col min="7" max="7" width="199.5" style="527" bestFit="1" customWidth="1"/>
    <col min="8" max="8" width="201" style="527" bestFit="1" customWidth="1"/>
    <col min="9" max="9" width="198.6640625" style="527" bestFit="1" customWidth="1"/>
    <col min="10" max="16384" width="9.33203125" style="527"/>
  </cols>
  <sheetData>
    <row r="4" spans="2:9" x14ac:dyDescent="0.25">
      <c r="D4" s="525" t="str">
        <f>Table14!D4</f>
        <v>&lt;b&gt;Will County, Illinois &lt;/b&gt;</v>
      </c>
      <c r="E4" s="524"/>
      <c r="F4" s="524"/>
      <c r="G4" s="524"/>
      <c r="H4" s="524"/>
      <c r="I4" s="525" t="str">
        <f>Table12!I4</f>
        <v>&lt;b&gt;STATEMENT 3&lt;/b&gt;</v>
      </c>
    </row>
    <row r="5" spans="2:9" x14ac:dyDescent="0.25">
      <c r="D5" s="525" t="str">
        <f>Table14!D5</f>
        <v>&lt;b&gt;Statement of Revenues, Expenditures and Changes in Fund Balances &lt;/b&gt;</v>
      </c>
      <c r="E5" s="524"/>
      <c r="F5" s="524"/>
      <c r="G5" s="524"/>
      <c r="H5" s="524"/>
      <c r="I5" s="525"/>
    </row>
    <row r="6" spans="2:9" x14ac:dyDescent="0.25">
      <c r="D6" s="525" t="str">
        <f>Table14!D6</f>
        <v>&lt;b&gt;Governmental Funds &lt;/b&gt;</v>
      </c>
      <c r="E6" s="524"/>
      <c r="F6" s="524"/>
      <c r="G6" s="524"/>
      <c r="H6" s="524"/>
      <c r="I6" s="525"/>
    </row>
    <row r="7" spans="2:9" x14ac:dyDescent="0.25">
      <c r="D7" s="525" t="str">
        <f>Table14!D7</f>
        <v>&lt;b&gt;Year Ended November 30, 2018 &lt;/b&gt;</v>
      </c>
      <c r="E7" s="524"/>
      <c r="F7" s="524"/>
      <c r="G7" s="524"/>
      <c r="H7" s="524"/>
      <c r="I7" s="525"/>
    </row>
    <row r="8" spans="2:9" x14ac:dyDescent="0.25">
      <c r="D8" s="525"/>
      <c r="E8" s="524" t="str">
        <f>Table12!E8</f>
        <v>General Fund</v>
      </c>
      <c r="F8" s="524" t="str">
        <f>Table12!F8</f>
        <v>County Motor Fuel Tax Fund</v>
      </c>
      <c r="G8" s="524" t="str">
        <f>Table12!G8</f>
        <v>Building Will Fund</v>
      </c>
      <c r="H8" s="524" t="str">
        <f>Table12!H8</f>
        <v>Other Governmental Funds</v>
      </c>
      <c r="I8" s="524" t="str">
        <f>Table12!I8</f>
        <v>Total Governmental Funds</v>
      </c>
    </row>
    <row r="9" spans="2:9" x14ac:dyDescent="0.25">
      <c r="D9" s="524" t="str">
        <f>Table14!D9</f>
        <v>REVENUES</v>
      </c>
      <c r="E9" s="525"/>
      <c r="F9" s="525"/>
      <c r="G9" s="525"/>
      <c r="H9" s="525"/>
      <c r="I9" s="525"/>
    </row>
    <row r="10" spans="2:9" x14ac:dyDescent="0.25">
      <c r="B10" s="542" t="s">
        <v>2731</v>
      </c>
      <c r="D10" s="524" t="str">
        <f>Table14!D10</f>
        <v>Property taxes</v>
      </c>
      <c r="E10" s="533" t="str">
        <f>IF($C10="u","&lt;u&gt;","")&amp;$B10&amp;SUBSTITUTE(SUBSTITUTE(OpeningTag,"XXX",Table14!$A10),"YYY",Table14!E$1&amp;"_"&amp;Table14!E$2&amp;Table14!$B10)&amp;TEXT(Table14!E10,"#,##0")&amp;ClosingTag&amp;IF($C10="u","&lt;/u&gt;","")</f>
        <v>$&lt;ix:nonFraction name="RevenueFromPropertyTax" contextRef="CurrentPeriod_GeneralFund" unitRef="USD"&gt;106,847,023&lt;/ix:nonFraction&gt;</v>
      </c>
      <c r="F10" s="533" t="str">
        <f>IF($C10="u","&lt;u&gt;","")&amp;$B10&amp;SUBSTITUTE(SUBSTITUTE(OpeningTag,"XXX",Table14!$A10),"YYY",Table14!F$1&amp;"_"&amp;Table14!F$2&amp;Table14!$B10)&amp;TEXT(Table14!F10,"#,##0")&amp;ClosingTag&amp;IF($C10="u","&lt;/u&gt;","")</f>
        <v>$&lt;ix:nonFraction name="RevenueFromPropertyTax" contextRef="CurrentPeriod_SpecialRevenueFund001" unitRef="USD"&gt;0&lt;/ix:nonFraction&gt;</v>
      </c>
      <c r="G10" s="533" t="str">
        <f>IF($C10="u","&lt;u&gt;","")&amp;$B10&amp;SUBSTITUTE(SUBSTITUTE(OpeningTag,"XXX",Table14!$A10),"YYY",Table14!G$1&amp;"_"&amp;Table14!G$2&amp;Table14!$B10)&amp;TEXT(Table14!G10,"#,##0")&amp;ClosingTag&amp;IF($C10="u","&lt;/u&gt;","")</f>
        <v>$&lt;ix:nonFraction name="RevenueFromPropertyTax" contextRef="CurrentPeriod_SpecialRevenueFund002" unitRef="USD"&gt;0&lt;/ix:nonFraction&gt;</v>
      </c>
      <c r="H10" s="533" t="str">
        <f>IF($C10="u","&lt;u&gt;","")&amp;$B10&amp;SUBSTITUTE(SUBSTITUTE(OpeningTag,"XXX",Table14!$A10),"YYY",Table14!H$1&amp;"_"&amp;Table14!H$2&amp;Table14!$B10)&amp;TEXT(Table14!H10,"#,##0")&amp;ClosingTag&amp;IF($C10="u","&lt;/u&gt;","")</f>
        <v>$&lt;ix:nonFraction name="RevenueFromPropertyTax" contextRef="CurrentPeriod_AggregateNonMajorFunds" unitRef="USD"&gt;18,745,152&lt;/ix:nonFraction&gt;</v>
      </c>
      <c r="I10" s="533" t="str">
        <f>IF($C10="u","&lt;u&gt;","")&amp;$B10&amp;SUBSTITUTE(SUBSTITUTE(OpeningTag,"XXX",Table14!$A10),"YYY",Table14!I$1&amp;"_"&amp;Table14!I$2&amp;Table14!$B10)&amp;TEXT(Table14!I10,"#,##0")&amp;ClosingTag&amp;IF($C10="u","&lt;/u&gt;","")</f>
        <v>$&lt;ix:nonFraction name="RevenueFromPropertyTax" contextRef="CurrentPeriod_TotalGovernmentFunds" unitRef="USD"&gt;125,592,175&lt;/ix:nonFraction&gt;</v>
      </c>
    </row>
    <row r="11" spans="2:9" x14ac:dyDescent="0.25">
      <c r="B11" s="542"/>
      <c r="D11" s="524" t="str">
        <f>Table14!D11</f>
        <v>Licenses and permits</v>
      </c>
      <c r="E11" s="533" t="str">
        <f>IF($C11="u","&lt;u&gt;","")&amp;$B11&amp;SUBSTITUTE(SUBSTITUTE(OpeningTag,"XXX",Table14!$A11),"YYY",Table14!E$1&amp;"_"&amp;Table14!E$2&amp;Table14!$B11)&amp;TEXT(Table14!E11,"#,##0")&amp;ClosingTag&amp;IF($C11="u","&lt;/u&gt;","")</f>
        <v>&lt;ix:nonFraction name="RevenueFromLicensesAndPermitsAndFranchiseFees" contextRef="CurrentPeriod_GeneralFund" unitRef="USD"&gt;1,256,963&lt;/ix:nonFraction&gt;</v>
      </c>
      <c r="F11" s="533" t="str">
        <f>IF($C11="u","&lt;u&gt;","")&amp;$B11&amp;SUBSTITUTE(SUBSTITUTE(OpeningTag,"XXX",Table14!$A11),"YYY",Table14!F$1&amp;"_"&amp;Table14!F$2&amp;Table14!$B11)&amp;TEXT(Table14!F11,"#,##0")&amp;ClosingTag&amp;IF($C11="u","&lt;/u&gt;","")</f>
        <v>&lt;ix:nonFraction name="RevenueFromLicensesAndPermitsAndFranchiseFees" contextRef="CurrentPeriod_SpecialRevenueFund001" unitRef="USD"&gt;0&lt;/ix:nonFraction&gt;</v>
      </c>
      <c r="G11" s="533" t="str">
        <f>IF($C11="u","&lt;u&gt;","")&amp;$B11&amp;SUBSTITUTE(SUBSTITUTE(OpeningTag,"XXX",Table14!$A11),"YYY",Table14!G$1&amp;"_"&amp;Table14!G$2&amp;Table14!$B11)&amp;TEXT(Table14!G11,"#,##0")&amp;ClosingTag&amp;IF($C11="u","&lt;/u&gt;","")</f>
        <v>&lt;ix:nonFraction name="RevenueFromLicensesAndPermitsAndFranchiseFees" contextRef="CurrentPeriod_SpecialRevenueFund002" unitRef="USD"&gt;0&lt;/ix:nonFraction&gt;</v>
      </c>
      <c r="H11" s="533" t="str">
        <f>IF($C11="u","&lt;u&gt;","")&amp;$B11&amp;SUBSTITUTE(SUBSTITUTE(OpeningTag,"XXX",Table14!$A11),"YYY",Table14!H$1&amp;"_"&amp;Table14!H$2&amp;Table14!$B11)&amp;TEXT(Table14!H11,"#,##0")&amp;ClosingTag&amp;IF($C11="u","&lt;/u&gt;","")</f>
        <v>&lt;ix:nonFraction name="RevenueFromLicensesAndPermitsAndFranchiseFees" contextRef="CurrentPeriod_AggregateNonMajorFunds" unitRef="USD"&gt;2,015,579&lt;/ix:nonFraction&gt;</v>
      </c>
      <c r="I11" s="533" t="str">
        <f>IF($C11="u","&lt;u&gt;","")&amp;$B11&amp;SUBSTITUTE(SUBSTITUTE(OpeningTag,"XXX",Table14!$A11),"YYY",Table14!I$1&amp;"_"&amp;Table14!I$2&amp;Table14!$B11)&amp;TEXT(Table14!I11,"#,##0")&amp;ClosingTag&amp;IF($C11="u","&lt;/u&gt;","")</f>
        <v>&lt;ix:nonFraction name="RevenueFromLicensesAndPermitsAndFranchiseFees" contextRef="CurrentPeriod_TotalGovernmentFunds" unitRef="USD"&gt;3,272,542&lt;/ix:nonFraction&gt;</v>
      </c>
    </row>
    <row r="12" spans="2:9" x14ac:dyDescent="0.25">
      <c r="D12" s="524" t="str">
        <f>Table14!D12</f>
        <v>Intergovernmental</v>
      </c>
      <c r="E12" s="533" t="str">
        <f>IF($C12="u","&lt;u&gt;","")&amp;$B12&amp;SUBSTITUTE(SUBSTITUTE(OpeningTag,"XXX",Table14!$A12),"YYY",Table14!E$1&amp;"_"&amp;Table14!E$2&amp;Table14!$B12)&amp;TEXT(Table14!E12,"#,##0")&amp;ClosingTag&amp;IF($C12="u","&lt;/u&gt;","")</f>
        <v>&lt;ix:nonFraction name="RevenueFromInterGovernmentalActivities" contextRef="CurrentPeriod_GeneralFund" unitRef="USD"&gt;65,612,678&lt;/ix:nonFraction&gt;</v>
      </c>
      <c r="F12" s="533" t="str">
        <f>IF($C12="u","&lt;u&gt;","")&amp;$B12&amp;SUBSTITUTE(SUBSTITUTE(OpeningTag,"XXX",Table14!$A12),"YYY",Table14!F$1&amp;"_"&amp;Table14!F$2&amp;Table14!$B12)&amp;TEXT(Table14!F12,"#,##0")&amp;ClosingTag&amp;IF($C12="u","&lt;/u&gt;","")</f>
        <v>&lt;ix:nonFraction name="RevenueFromInterGovernmentalActivities" contextRef="CurrentPeriod_SpecialRevenueFund001" unitRef="USD"&gt;11,456,906&lt;/ix:nonFraction&gt;</v>
      </c>
      <c r="G12" s="533" t="str">
        <f>IF($C12="u","&lt;u&gt;","")&amp;$B12&amp;SUBSTITUTE(SUBSTITUTE(OpeningTag,"XXX",Table14!$A12),"YYY",Table14!G$1&amp;"_"&amp;Table14!G$2&amp;Table14!$B12)&amp;TEXT(Table14!G12,"#,##0")&amp;ClosingTag&amp;IF($C12="u","&lt;/u&gt;","")</f>
        <v>&lt;ix:nonFraction name="RevenueFromInterGovernmentalActivities" contextRef="CurrentPeriod_SpecialRevenueFund002" unitRef="USD"&gt;0&lt;/ix:nonFraction&gt;</v>
      </c>
      <c r="H12" s="533" t="str">
        <f>IF($C12="u","&lt;u&gt;","")&amp;$B12&amp;SUBSTITUTE(SUBSTITUTE(OpeningTag,"XXX",Table14!$A12),"YYY",Table14!H$1&amp;"_"&amp;Table14!H$2&amp;Table14!$B12)&amp;TEXT(Table14!H12,"#,##0")&amp;ClosingTag&amp;IF($C12="u","&lt;/u&gt;","")</f>
        <v>&lt;ix:nonFraction name="RevenueFromInterGovernmentalActivities" contextRef="CurrentPeriod_AggregateNonMajorFunds" unitRef="USD"&gt;49,906,173&lt;/ix:nonFraction&gt;</v>
      </c>
      <c r="I12" s="533" t="str">
        <f>IF($C12="u","&lt;u&gt;","")&amp;$B12&amp;SUBSTITUTE(SUBSTITUTE(OpeningTag,"XXX",Table14!$A12),"YYY",Table14!I$1&amp;"_"&amp;Table14!I$2&amp;Table14!$B12)&amp;TEXT(Table14!I12,"#,##0")&amp;ClosingTag&amp;IF($C12="u","&lt;/u&gt;","")</f>
        <v>&lt;ix:nonFraction name="RevenueFromInterGovernmentalActivities" contextRef="CurrentPeriod_TotalGovernmentFunds" unitRef="USD"&gt;126,975,757&lt;/ix:nonFraction&gt;</v>
      </c>
    </row>
    <row r="13" spans="2:9" x14ac:dyDescent="0.25">
      <c r="D13" s="524" t="str">
        <f>Table14!D13</f>
        <v>Charges for services</v>
      </c>
      <c r="E13" s="533" t="str">
        <f>IF($C13="u","&lt;u&gt;","")&amp;$B13&amp;SUBSTITUTE(SUBSTITUTE(OpeningTag,"XXX",Table14!$A13),"YYY",Table14!E$1&amp;"_"&amp;Table14!E$2&amp;Table14!$B13)&amp;TEXT(Table14!E13,"#,##0")&amp;ClosingTag&amp;IF($C13="u","&lt;/u&gt;","")</f>
        <v>&lt;ix:nonFraction name="RevenueFromChargesForServicesAndSales" contextRef="CurrentPeriod_GeneralFund" unitRef="USD"&gt;31,662,657&lt;/ix:nonFraction&gt;</v>
      </c>
      <c r="F13" s="533" t="str">
        <f>IF($C13="u","&lt;u&gt;","")&amp;$B13&amp;SUBSTITUTE(SUBSTITUTE(OpeningTag,"XXX",Table14!$A13),"YYY",Table14!F$1&amp;"_"&amp;Table14!F$2&amp;Table14!$B13)&amp;TEXT(Table14!F13,"#,##0")&amp;ClosingTag&amp;IF($C13="u","&lt;/u&gt;","")</f>
        <v>&lt;ix:nonFraction name="RevenueFromChargesForServicesAndSales" contextRef="CurrentPeriod_SpecialRevenueFund001" unitRef="USD"&gt;0&lt;/ix:nonFraction&gt;</v>
      </c>
      <c r="G13" s="533" t="str">
        <f>IF($C13="u","&lt;u&gt;","")&amp;$B13&amp;SUBSTITUTE(SUBSTITUTE(OpeningTag,"XXX",Table14!$A13),"YYY",Table14!G$1&amp;"_"&amp;Table14!G$2&amp;Table14!$B13)&amp;TEXT(Table14!G13,"#,##0")&amp;ClosingTag&amp;IF($C13="u","&lt;/u&gt;","")</f>
        <v>&lt;ix:nonFraction name="RevenueFromChargesForServicesAndSales" contextRef="CurrentPeriod_SpecialRevenueFund002" unitRef="USD"&gt;0&lt;/ix:nonFraction&gt;</v>
      </c>
      <c r="H13" s="533" t="str">
        <f>IF($C13="u","&lt;u&gt;","")&amp;$B13&amp;SUBSTITUTE(SUBSTITUTE(OpeningTag,"XXX",Table14!$A13),"YYY",Table14!H$1&amp;"_"&amp;Table14!H$2&amp;Table14!$B13)&amp;TEXT(Table14!H13,"#,##0")&amp;ClosingTag&amp;IF($C13="u","&lt;/u&gt;","")</f>
        <v>&lt;ix:nonFraction name="RevenueFromChargesForServicesAndSales" contextRef="CurrentPeriod_AggregateNonMajorFunds" unitRef="USD"&gt;35,843,817&lt;/ix:nonFraction&gt;</v>
      </c>
      <c r="I13" s="533" t="str">
        <f>IF($C13="u","&lt;u&gt;","")&amp;$B13&amp;SUBSTITUTE(SUBSTITUTE(OpeningTag,"XXX",Table14!$A13),"YYY",Table14!I$1&amp;"_"&amp;Table14!I$2&amp;Table14!$B13)&amp;TEXT(Table14!I13,"#,##0")&amp;ClosingTag&amp;IF($C13="u","&lt;/u&gt;","")</f>
        <v>&lt;ix:nonFraction name="RevenueFromChargesForServicesAndSales" contextRef="CurrentPeriod_TotalGovernmentFunds" unitRef="USD"&gt;67,506,474&lt;/ix:nonFraction&gt;</v>
      </c>
    </row>
    <row r="14" spans="2:9" x14ac:dyDescent="0.25">
      <c r="D14" s="524" t="str">
        <f>Table14!D14</f>
        <v>Fines and forfeitures</v>
      </c>
      <c r="E14" s="533" t="str">
        <f>IF($C14="u","&lt;u&gt;","")&amp;$B14&amp;SUBSTITUTE(SUBSTITUTE(OpeningTag,"XXX",Table14!$A14),"YYY",Table14!E$1&amp;"_"&amp;Table14!E$2&amp;Table14!$B14)&amp;TEXT(Table14!E14,"#,##0")&amp;ClosingTag&amp;IF($C14="u","&lt;/u&gt;","")</f>
        <v>&lt;ix:nonFraction name="RevenueFromFinesAndForfeituresAndPenalties" contextRef="CurrentPeriod_GeneralFund" unitRef="USD"&gt;2,301,237&lt;/ix:nonFraction&gt;</v>
      </c>
      <c r="F14" s="533" t="str">
        <f>IF($C14="u","&lt;u&gt;","")&amp;$B14&amp;SUBSTITUTE(SUBSTITUTE(OpeningTag,"XXX",Table14!$A14),"YYY",Table14!F$1&amp;"_"&amp;Table14!F$2&amp;Table14!$B14)&amp;TEXT(Table14!F14,"#,##0")&amp;ClosingTag&amp;IF($C14="u","&lt;/u&gt;","")</f>
        <v>&lt;ix:nonFraction name="RevenueFromFinesAndForfeituresAndPenalties" contextRef="CurrentPeriod_SpecialRevenueFund001" unitRef="USD"&gt;0&lt;/ix:nonFraction&gt;</v>
      </c>
      <c r="G14" s="533" t="str">
        <f>IF($C14="u","&lt;u&gt;","")&amp;$B14&amp;SUBSTITUTE(SUBSTITUTE(OpeningTag,"XXX",Table14!$A14),"YYY",Table14!G$1&amp;"_"&amp;Table14!G$2&amp;Table14!$B14)&amp;TEXT(Table14!G14,"#,##0")&amp;ClosingTag&amp;IF($C14="u","&lt;/u&gt;","")</f>
        <v>&lt;ix:nonFraction name="RevenueFromFinesAndForfeituresAndPenalties" contextRef="CurrentPeriod_SpecialRevenueFund002" unitRef="USD"&gt;0&lt;/ix:nonFraction&gt;</v>
      </c>
      <c r="H14" s="533" t="str">
        <f>IF($C14="u","&lt;u&gt;","")&amp;$B14&amp;SUBSTITUTE(SUBSTITUTE(OpeningTag,"XXX",Table14!$A14),"YYY",Table14!H$1&amp;"_"&amp;Table14!H$2&amp;Table14!$B14)&amp;TEXT(Table14!H14,"#,##0")&amp;ClosingTag&amp;IF($C14="u","&lt;/u&gt;","")</f>
        <v>&lt;ix:nonFraction name="RevenueFromFinesAndForfeituresAndPenalties" contextRef="CurrentPeriod_AggregateNonMajorFunds" unitRef="USD"&gt;1,279,067&lt;/ix:nonFraction&gt;</v>
      </c>
      <c r="I14" s="533" t="str">
        <f>IF($C14="u","&lt;u&gt;","")&amp;$B14&amp;SUBSTITUTE(SUBSTITUTE(OpeningTag,"XXX",Table14!$A14),"YYY",Table14!I$1&amp;"_"&amp;Table14!I$2&amp;Table14!$B14)&amp;TEXT(Table14!I14,"#,##0")&amp;ClosingTag&amp;IF($C14="u","&lt;/u&gt;","")</f>
        <v>&lt;ix:nonFraction name="RevenueFromFinesAndForfeituresAndPenalties" contextRef="CurrentPeriod_TotalGovernmentFunds" unitRef="USD"&gt;3,580,304&lt;/ix:nonFraction&gt;</v>
      </c>
    </row>
    <row r="15" spans="2:9" x14ac:dyDescent="0.25">
      <c r="D15" s="524" t="str">
        <f>Table14!D15</f>
        <v>Investment income</v>
      </c>
      <c r="E15" s="533" t="str">
        <f>IF($C15="u","&lt;u&gt;","")&amp;$B15&amp;SUBSTITUTE(SUBSTITUTE(OpeningTag,"XXX",Table14!$A15),"YYY",Table14!E$1&amp;"_"&amp;Table14!E$2&amp;Table14!$B15)&amp;TEXT(Table14!E15,"#,##0")&amp;ClosingTag&amp;IF($C15="u","&lt;/u&gt;","")</f>
        <v>&lt;ix:nonFraction name="RevenueFromInvestmentIncome" contextRef="CurrentPeriod_GeneralFund" unitRef="USD"&gt;1,272,623&lt;/ix:nonFraction&gt;</v>
      </c>
      <c r="F15" s="533" t="str">
        <f>IF($C15="u","&lt;u&gt;","")&amp;$B15&amp;SUBSTITUTE(SUBSTITUTE(OpeningTag,"XXX",Table14!$A15),"YYY",Table14!F$1&amp;"_"&amp;Table14!F$2&amp;Table14!$B15)&amp;TEXT(Table14!F15,"#,##0")&amp;ClosingTag&amp;IF($C15="u","&lt;/u&gt;","")</f>
        <v>&lt;ix:nonFraction name="RevenueFromInvestmentIncome" contextRef="CurrentPeriod_SpecialRevenueFund001" unitRef="USD"&gt;573,401&lt;/ix:nonFraction&gt;</v>
      </c>
      <c r="G15" s="533" t="str">
        <f>IF($C15="u","&lt;u&gt;","")&amp;$B15&amp;SUBSTITUTE(SUBSTITUTE(OpeningTag,"XXX",Table14!$A15),"YYY",Table14!G$1&amp;"_"&amp;Table14!G$2&amp;Table14!$B15)&amp;TEXT(Table14!G15,"#,##0")&amp;ClosingTag&amp;IF($C15="u","&lt;/u&gt;","")</f>
        <v>&lt;ix:nonFraction name="RevenueFromInvestmentIncome" contextRef="CurrentPeriod_SpecialRevenueFund002" unitRef="USD"&gt;2,321,371&lt;/ix:nonFraction&gt;</v>
      </c>
      <c r="H15" s="533" t="str">
        <f>IF($C15="u","&lt;u&gt;","")&amp;$B15&amp;SUBSTITUTE(SUBSTITUTE(OpeningTag,"XXX",Table14!$A15),"YYY",Table14!H$1&amp;"_"&amp;Table14!H$2&amp;Table14!$B15)&amp;TEXT(Table14!H15,"#,##0")&amp;ClosingTag&amp;IF($C15="u","&lt;/u&gt;","")</f>
        <v>&lt;ix:nonFraction name="RevenueFromInvestmentIncome" contextRef="CurrentPeriod_AggregateNonMajorFunds" unitRef="USD"&gt;556,205&lt;/ix:nonFraction&gt;</v>
      </c>
      <c r="I15" s="533" t="str">
        <f>IF($C15="u","&lt;u&gt;","")&amp;$B15&amp;SUBSTITUTE(SUBSTITUTE(OpeningTag,"XXX",Table14!$A15),"YYY",Table14!I$1&amp;"_"&amp;Table14!I$2&amp;Table14!$B15)&amp;TEXT(Table14!I15,"#,##0")&amp;ClosingTag&amp;IF($C15="u","&lt;/u&gt;","")</f>
        <v>&lt;ix:nonFraction name="RevenueFromInvestmentIncome" contextRef="CurrentPeriod_TotalGovernmentFunds" unitRef="USD"&gt;4,723,600&lt;/ix:nonFraction&gt;</v>
      </c>
    </row>
    <row r="16" spans="2:9" x14ac:dyDescent="0.25">
      <c r="C16" s="625" t="s">
        <v>2732</v>
      </c>
      <c r="D16" s="524" t="str">
        <f>Table14!D16</f>
        <v>Miscellaneous revenues</v>
      </c>
      <c r="E16" s="533" t="str">
        <f>IF($C16="u","&lt;u&gt;","")&amp;$B16&amp;SUBSTITUTE(SUBSTITUTE(OpeningTag,"XXX",Table14!$A16),"YYY",Table14!E$1&amp;"_"&amp;Table14!E$2&amp;Table14!$B16)&amp;TEXT(Table14!E16,"#,##0")&amp;ClosingTag&amp;IF($C16="u","&lt;/u&gt;","")</f>
        <v>&lt;u&gt;&lt;ix:nonFraction name="OtherGeneralRevenues" contextRef="CurrentPeriod_GeneralFund" unitRef="USD"&gt;337,813&lt;/ix:nonFraction&gt;&lt;/u&gt;</v>
      </c>
      <c r="F16" s="533" t="str">
        <f>IF($C16="u","&lt;u&gt;","")&amp;$B16&amp;SUBSTITUTE(SUBSTITUTE(OpeningTag,"XXX",Table14!$A16),"YYY",Table14!F$1&amp;"_"&amp;Table14!F$2&amp;Table14!$B16)&amp;TEXT(Table14!F16,"#,##0")&amp;ClosingTag&amp;IF($C16="u","&lt;/u&gt;","")</f>
        <v>&lt;u&gt;&lt;ix:nonFraction name="OtherGeneralRevenues" contextRef="CurrentPeriod_SpecialRevenueFund001" unitRef="USD"&gt;78,663&lt;/ix:nonFraction&gt;&lt;/u&gt;</v>
      </c>
      <c r="G16" s="533" t="str">
        <f>IF($C16="u","&lt;u&gt;","")&amp;$B16&amp;SUBSTITUTE(SUBSTITUTE(OpeningTag,"XXX",Table14!$A16),"YYY",Table14!G$1&amp;"_"&amp;Table14!G$2&amp;Table14!$B16)&amp;TEXT(Table14!G16,"#,##0")&amp;ClosingTag&amp;IF($C16="u","&lt;/u&gt;","")</f>
        <v>&lt;u&gt;&lt;ix:nonFraction name="OtherGeneralRevenues" contextRef="CurrentPeriod_SpecialRevenueFund002" unitRef="USD"&gt;1,195&lt;/ix:nonFraction&gt;&lt;/u&gt;</v>
      </c>
      <c r="H16" s="533" t="str">
        <f>IF($C16="u","&lt;u&gt;","")&amp;$B16&amp;SUBSTITUTE(SUBSTITUTE(OpeningTag,"XXX",Table14!$A16),"YYY",Table14!H$1&amp;"_"&amp;Table14!H$2&amp;Table14!$B16)&amp;TEXT(Table14!H16,"#,##0")&amp;ClosingTag&amp;IF($C16="u","&lt;/u&gt;","")</f>
        <v>&lt;u&gt;&lt;ix:nonFraction name="OtherGeneralRevenues" contextRef="CurrentPeriod_AggregateNonMajorFunds" unitRef="USD"&gt;7,115,432&lt;/ix:nonFraction&gt;&lt;/u&gt;</v>
      </c>
      <c r="I16" s="533" t="str">
        <f>IF($C16="u","&lt;u&gt;","")&amp;$B16&amp;SUBSTITUTE(SUBSTITUTE(OpeningTag,"XXX",Table14!$A16),"YYY",Table14!I$1&amp;"_"&amp;Table14!I$2&amp;Table14!$B16)&amp;TEXT(Table14!I16,"#,##0")&amp;ClosingTag&amp;IF($C16="u","&lt;/u&gt;","")</f>
        <v>&lt;u&gt;&lt;ix:nonFraction name="OtherGeneralRevenues" contextRef="CurrentPeriod_TotalGovernmentFunds" unitRef="USD"&gt;7,533,103&lt;/ix:nonFraction&gt;&lt;/u&gt;</v>
      </c>
    </row>
    <row r="17" spans="2:9" x14ac:dyDescent="0.25">
      <c r="B17" s="542" t="s">
        <v>2731</v>
      </c>
      <c r="C17" s="625" t="s">
        <v>2732</v>
      </c>
      <c r="D17" s="524" t="str">
        <f>Table14!D17</f>
        <v>Total revenues</v>
      </c>
      <c r="E17" s="533" t="str">
        <f>IF($C17="u","&lt;u&gt;","")&amp;$B17&amp;SUBSTITUTE(SUBSTITUTE(OpeningTag,"XXX",Table14!$A17),"YYY",Table14!E$1&amp;"_"&amp;Table14!E$2&amp;Table14!$B17)&amp;TEXT(Table14!E17,"#,##0")&amp;ClosingTag&amp;IF($C17="u","&lt;/u&gt;","")</f>
        <v>&lt;u&gt;$&lt;ix:nonFraction name="Revenues" contextRef="CurrentPeriod_GeneralFund" unitRef="USD"&gt;209,290,994&lt;/ix:nonFraction&gt;&lt;/u&gt;</v>
      </c>
      <c r="F17" s="533" t="str">
        <f>IF($C17="u","&lt;u&gt;","")&amp;$B17&amp;SUBSTITUTE(SUBSTITUTE(OpeningTag,"XXX",Table14!$A17),"YYY",Table14!F$1&amp;"_"&amp;Table14!F$2&amp;Table14!$B17)&amp;TEXT(Table14!F17,"#,##0")&amp;ClosingTag&amp;IF($C17="u","&lt;/u&gt;","")</f>
        <v>&lt;u&gt;$&lt;ix:nonFraction name="Revenues" contextRef="CurrentPeriod_SpecialRevenueFund001" unitRef="USD"&gt;12,108,970&lt;/ix:nonFraction&gt;&lt;/u&gt;</v>
      </c>
      <c r="G17" s="533" t="str">
        <f>IF($C17="u","&lt;u&gt;","")&amp;$B17&amp;SUBSTITUTE(SUBSTITUTE(OpeningTag,"XXX",Table14!$A17),"YYY",Table14!G$1&amp;"_"&amp;Table14!G$2&amp;Table14!$B17)&amp;TEXT(Table14!G17,"#,##0")&amp;ClosingTag&amp;IF($C17="u","&lt;/u&gt;","")</f>
        <v>&lt;u&gt;$&lt;ix:nonFraction name="Revenues" contextRef="CurrentPeriod_SpecialRevenueFund002" unitRef="USD"&gt;2,322,566&lt;/ix:nonFraction&gt;&lt;/u&gt;</v>
      </c>
      <c r="H17" s="533" t="str">
        <f>IF($C17="u","&lt;u&gt;","")&amp;$B17&amp;SUBSTITUTE(SUBSTITUTE(OpeningTag,"XXX",Table14!$A17),"YYY",Table14!H$1&amp;"_"&amp;Table14!H$2&amp;Table14!$B17)&amp;TEXT(Table14!H17,"#,##0")&amp;ClosingTag&amp;IF($C17="u","&lt;/u&gt;","")</f>
        <v>&lt;u&gt;$&lt;ix:nonFraction name="Revenues" contextRef="CurrentPeriod_AggregateNonMajorFunds" unitRef="USD"&gt;115,461,425&lt;/ix:nonFraction&gt;&lt;/u&gt;</v>
      </c>
      <c r="I17" s="533" t="str">
        <f>IF($C17="u","&lt;u&gt;","")&amp;$B17&amp;SUBSTITUTE(SUBSTITUTE(OpeningTag,"XXX",Table14!$A17),"YYY",Table14!I$1&amp;"_"&amp;Table14!I$2&amp;Table14!$B17)&amp;TEXT(Table14!I17,"#,##0")&amp;ClosingTag&amp;IF($C17="u","&lt;/u&gt;","")</f>
        <v>&lt;u&gt;$&lt;ix:nonFraction name="Revenues" contextRef="CurrentPeriod_TotalGovernmentFunds" unitRef="USD"&gt;339,183,955&lt;/ix:nonFraction&gt;&lt;/u&gt;</v>
      </c>
    </row>
    <row r="18" spans="2:9" x14ac:dyDescent="0.25">
      <c r="D18" s="524" t="str">
        <f>Table14!D18</f>
        <v>EXPENDITURES</v>
      </c>
      <c r="E18" s="525"/>
      <c r="F18" s="525"/>
      <c r="G18" s="525"/>
      <c r="H18" s="525"/>
      <c r="I18" s="525"/>
    </row>
    <row r="19" spans="2:9" x14ac:dyDescent="0.25">
      <c r="B19" s="626" t="s">
        <v>2731</v>
      </c>
      <c r="D19" s="524" t="str">
        <f>Table14!D19</f>
        <v>Current:</v>
      </c>
      <c r="E19" s="533" t="str">
        <f>IF($C19="u","&lt;u&gt;","")&amp;$B19&amp;SUBSTITUTE(SUBSTITUTE(OpeningTag,"XXX",Table14!$A19),"YYY",Table14!E$1&amp;"_"&amp;Table14!E$2&amp;Table14!$B19)&amp;TEXT(Table14!E19,"#,##0")&amp;ClosingTag&amp;IF($C19="u","&lt;/u&gt;","")</f>
        <v>$&lt;ix:nonFraction name="" contextRef="CurrentPeriod_GeneralFund" unitRef="USD"&gt;0&lt;/ix:nonFraction&gt;</v>
      </c>
      <c r="F19" s="533" t="str">
        <f>IF($C19="u","&lt;u&gt;","")&amp;$B19&amp;SUBSTITUTE(SUBSTITUTE(OpeningTag,"XXX",Table14!$A19),"YYY",Table14!F$1&amp;"_"&amp;Table14!F$2&amp;Table14!$B19)&amp;TEXT(Table14!F19,"#,##0")&amp;ClosingTag&amp;IF($C19="u","&lt;/u&gt;","")</f>
        <v>$&lt;ix:nonFraction name="" contextRef="CurrentPeriod_SpecialRevenueFund001" unitRef="USD"&gt;0&lt;/ix:nonFraction&gt;</v>
      </c>
      <c r="G19" s="533" t="str">
        <f>IF($C19="u","&lt;u&gt;","")&amp;$B19&amp;SUBSTITUTE(SUBSTITUTE(OpeningTag,"XXX",Table14!$A19),"YYY",Table14!G$1&amp;"_"&amp;Table14!G$2&amp;Table14!$B19)&amp;TEXT(Table14!G19,"#,##0")&amp;ClosingTag&amp;IF($C19="u","&lt;/u&gt;","")</f>
        <v>$&lt;ix:nonFraction name="" contextRef="CurrentPeriod_SpecialRevenueFund002" unitRef="USD"&gt;0&lt;/ix:nonFraction&gt;</v>
      </c>
      <c r="H19" s="533" t="str">
        <f>IF($C19="u","&lt;u&gt;","")&amp;$B19&amp;SUBSTITUTE(SUBSTITUTE(OpeningTag,"XXX",Table14!$A19),"YYY",Table14!H$1&amp;"_"&amp;Table14!H$2&amp;Table14!$B19)&amp;TEXT(Table14!H19,"#,##0")&amp;ClosingTag&amp;IF($C19="u","&lt;/u&gt;","")</f>
        <v>$&lt;ix:nonFraction name="" contextRef="CurrentPeriod_AggregateNonMajorFunds" unitRef="USD"&gt;0&lt;/ix:nonFraction&gt;</v>
      </c>
      <c r="I19" s="533" t="str">
        <f>IF($C19="u","&lt;u&gt;","")&amp;$B19&amp;SUBSTITUTE(SUBSTITUTE(OpeningTag,"XXX",Table14!$A19),"YYY",Table14!I$1&amp;"_"&amp;Table14!I$2&amp;Table14!$B19)&amp;TEXT(Table14!I19,"#,##0")&amp;ClosingTag&amp;IF($C19="u","&lt;/u&gt;","")</f>
        <v>$&lt;ix:nonFraction name="" contextRef="CurrentPeriod_TotalGovernmentFunds" unitRef="USD"&gt;0&lt;/ix:nonFraction&gt;</v>
      </c>
    </row>
    <row r="20" spans="2:9" x14ac:dyDescent="0.25">
      <c r="D20" s="524" t="str">
        <f>Table14!D20</f>
        <v>General and administrative</v>
      </c>
      <c r="E20" s="533" t="str">
        <f>IF($C20="u","&lt;u&gt;","")&amp;$B20&amp;SUBSTITUTE(SUBSTITUTE(OpeningTag,"XXX",Table14!$A20),"YYY",Table14!E$1&amp;"_"&amp;Table14!E$2&amp;Table14!$B20)&amp;TEXT(Table14!E20,"#,##0")&amp;ClosingTag&amp;IF($C20="u","&lt;/u&gt;","")</f>
        <v>&lt;ix:nonFraction name="ExpendituresForGeneralGovernmentServicesAdministration" contextRef="CurrentPeriod_GeneralFund" unitRef="USD"&gt;45,514,708&lt;/ix:nonFraction&gt;</v>
      </c>
      <c r="F20" s="533" t="str">
        <f>IF($C20="u","&lt;u&gt;","")&amp;$B20&amp;SUBSTITUTE(SUBSTITUTE(OpeningTag,"XXX",Table14!$A20),"YYY",Table14!F$1&amp;"_"&amp;Table14!F$2&amp;Table14!$B20)&amp;TEXT(Table14!F20,"#,##0")&amp;ClosingTag&amp;IF($C20="u","&lt;/u&gt;","")</f>
        <v>&lt;ix:nonFraction name="ExpendituresForGeneralGovernmentServicesAdministration" contextRef="CurrentPeriod_SpecialRevenueFund001" unitRef="USD"&gt;0&lt;/ix:nonFraction&gt;</v>
      </c>
      <c r="G20" s="533" t="str">
        <f>IF($C20="u","&lt;u&gt;","")&amp;$B20&amp;SUBSTITUTE(SUBSTITUTE(OpeningTag,"XXX",Table14!$A20),"YYY",Table14!G$1&amp;"_"&amp;Table14!G$2&amp;Table14!$B20)&amp;TEXT(Table14!G20,"#,##0")&amp;ClosingTag&amp;IF($C20="u","&lt;/u&gt;","")</f>
        <v>&lt;ix:nonFraction name="ExpendituresForGeneralGovernmentServicesAdministration" contextRef="CurrentPeriod_SpecialRevenueFund002" unitRef="USD"&gt;48,534&lt;/ix:nonFraction&gt;</v>
      </c>
      <c r="H20" s="533" t="str">
        <f>IF($C20="u","&lt;u&gt;","")&amp;$B20&amp;SUBSTITUTE(SUBSTITUTE(OpeningTag,"XXX",Table14!$A20),"YYY",Table14!H$1&amp;"_"&amp;Table14!H$2&amp;Table14!$B20)&amp;TEXT(Table14!H20,"#,##0")&amp;ClosingTag&amp;IF($C20="u","&lt;/u&gt;","")</f>
        <v>&lt;ix:nonFraction name="ExpendituresForGeneralGovernmentServicesAdministration" contextRef="CurrentPeriod_AggregateNonMajorFunds" unitRef="USD"&gt;4,113,922&lt;/ix:nonFraction&gt;</v>
      </c>
      <c r="I20" s="533" t="str">
        <f>IF($C20="u","&lt;u&gt;","")&amp;$B20&amp;SUBSTITUTE(SUBSTITUTE(OpeningTag,"XXX",Table14!$A20),"YYY",Table14!I$1&amp;"_"&amp;Table14!I$2&amp;Table14!$B20)&amp;TEXT(Table14!I20,"#,##0")&amp;ClosingTag&amp;IF($C20="u","&lt;/u&gt;","")</f>
        <v>&lt;ix:nonFraction name="ExpendituresForGeneralGovernmentServicesAdministration" contextRef="CurrentPeriod_TotalGovernmentFunds" unitRef="USD"&gt;49,677,164&lt;/ix:nonFraction&gt;</v>
      </c>
    </row>
    <row r="21" spans="2:9" x14ac:dyDescent="0.25">
      <c r="C21" s="603"/>
      <c r="D21" s="524" t="str">
        <f>Table14!D21</f>
        <v>Public safety</v>
      </c>
      <c r="E21" s="533" t="str">
        <f>IF($C21="u","&lt;u&gt;","")&amp;$B21&amp;SUBSTITUTE(SUBSTITUTE(OpeningTag,"XXX",Table14!$A21),"YYY",Table14!E$1&amp;"_"&amp;Table14!E$2&amp;Table14!$B21)&amp;TEXT(Table14!E21,"#,##0")&amp;ClosingTag&amp;IF($C21="u","&lt;/u&gt;","")</f>
        <v>&lt;ix:nonFraction name="ExpendituresForPublicSafetyServices" contextRef="CurrentPeriod_GeneralFund" unitRef="USD"&gt;80,808,095&lt;/ix:nonFraction&gt;</v>
      </c>
      <c r="F21" s="533" t="str">
        <f>IF($C21="u","&lt;u&gt;","")&amp;$B21&amp;SUBSTITUTE(SUBSTITUTE(OpeningTag,"XXX",Table14!$A21),"YYY",Table14!F$1&amp;"_"&amp;Table14!F$2&amp;Table14!$B21)&amp;TEXT(Table14!F21,"#,##0")&amp;ClosingTag&amp;IF($C21="u","&lt;/u&gt;","")</f>
        <v>&lt;ix:nonFraction name="ExpendituresForPublicSafetyServices" contextRef="CurrentPeriod_SpecialRevenueFund001" unitRef="USD"&gt;0&lt;/ix:nonFraction&gt;</v>
      </c>
      <c r="G21" s="533" t="str">
        <f>IF($C21="u","&lt;u&gt;","")&amp;$B21&amp;SUBSTITUTE(SUBSTITUTE(OpeningTag,"XXX",Table14!$A21),"YYY",Table14!G$1&amp;"_"&amp;Table14!G$2&amp;Table14!$B21)&amp;TEXT(Table14!G21,"#,##0")&amp;ClosingTag&amp;IF($C21="u","&lt;/u&gt;","")</f>
        <v>&lt;ix:nonFraction name="ExpendituresForPublicSafetyServices" contextRef="CurrentPeriod_SpecialRevenueFund002" unitRef="USD"&gt;5,250&lt;/ix:nonFraction&gt;</v>
      </c>
      <c r="H21" s="533" t="str">
        <f>IF($C21="u","&lt;u&gt;","")&amp;$B21&amp;SUBSTITUTE(SUBSTITUTE(OpeningTag,"XXX",Table14!$A21),"YYY",Table14!H$1&amp;"_"&amp;Table14!H$2&amp;Table14!$B21)&amp;TEXT(Table14!H21,"#,##0")&amp;ClosingTag&amp;IF($C21="u","&lt;/u&gt;","")</f>
        <v>&lt;ix:nonFraction name="ExpendituresForPublicSafetyServices" contextRef="CurrentPeriod_AggregateNonMajorFunds" unitRef="USD"&gt;15,413,191&lt;/ix:nonFraction&gt;</v>
      </c>
      <c r="I21" s="533" t="str">
        <f>IF($C21="u","&lt;u&gt;","")&amp;$B21&amp;SUBSTITUTE(SUBSTITUTE(OpeningTag,"XXX",Table14!$A21),"YYY",Table14!I$1&amp;"_"&amp;Table14!I$2&amp;Table14!$B21)&amp;TEXT(Table14!I21,"#,##0")&amp;ClosingTag&amp;IF($C21="u","&lt;/u&gt;","")</f>
        <v>&lt;ix:nonFraction name="ExpendituresForPublicSafetyServices" contextRef="CurrentPeriod_TotalGovernmentFunds" unitRef="USD"&gt;96,226,536&lt;/ix:nonFraction&gt;</v>
      </c>
    </row>
    <row r="22" spans="2:9" x14ac:dyDescent="0.25">
      <c r="B22" s="542"/>
      <c r="C22" s="603"/>
      <c r="D22" s="524" t="str">
        <f>Table14!D22</f>
        <v>Judicial</v>
      </c>
      <c r="E22" s="533" t="str">
        <f>IF($C22="u","&lt;u&gt;","")&amp;$B22&amp;SUBSTITUTE(SUBSTITUTE(OpeningTag,"XXX",Table14!$A22),"YYY",Table14!E$1&amp;"_"&amp;Table14!E$2&amp;Table14!$B22)&amp;TEXT(Table14!E22,"#,##0")&amp;ClosingTag&amp;IF($C22="u","&lt;/u&gt;","")</f>
        <v>&lt;ix:nonFraction name="ExpendituresForGeneralGovernmentServicesJudicial" contextRef="CurrentPeriod_GeneralFund" unitRef="USD"&gt;46,040,905&lt;/ix:nonFraction&gt;</v>
      </c>
      <c r="F22" s="533" t="str">
        <f>IF($C22="u","&lt;u&gt;","")&amp;$B22&amp;SUBSTITUTE(SUBSTITUTE(OpeningTag,"XXX",Table14!$A22),"YYY",Table14!F$1&amp;"_"&amp;Table14!F$2&amp;Table14!$B22)&amp;TEXT(Table14!F22,"#,##0")&amp;ClosingTag&amp;IF($C22="u","&lt;/u&gt;","")</f>
        <v>&lt;ix:nonFraction name="ExpendituresForGeneralGovernmentServicesJudicial" contextRef="CurrentPeriod_SpecialRevenueFund001" unitRef="USD"&gt;0&lt;/ix:nonFraction&gt;</v>
      </c>
      <c r="G22" s="533" t="str">
        <f>IF($C22="u","&lt;u&gt;","")&amp;$B22&amp;SUBSTITUTE(SUBSTITUTE(OpeningTag,"XXX",Table14!$A22),"YYY",Table14!G$1&amp;"_"&amp;Table14!G$2&amp;Table14!$B22)&amp;TEXT(Table14!G22,"#,##0")&amp;ClosingTag&amp;IF($C22="u","&lt;/u&gt;","")</f>
        <v>&lt;ix:nonFraction name="ExpendituresForGeneralGovernmentServicesJudicial" contextRef="CurrentPeriod_SpecialRevenueFund002" unitRef="USD"&gt;333,093&lt;/ix:nonFraction&gt;</v>
      </c>
      <c r="H22" s="533" t="str">
        <f>IF($C22="u","&lt;u&gt;","")&amp;$B22&amp;SUBSTITUTE(SUBSTITUTE(OpeningTag,"XXX",Table14!$A22),"YYY",Table14!H$1&amp;"_"&amp;Table14!H$2&amp;Table14!$B22)&amp;TEXT(Table14!H22,"#,##0")&amp;ClosingTag&amp;IF($C22="u","&lt;/u&gt;","")</f>
        <v>&lt;ix:nonFraction name="ExpendituresForGeneralGovernmentServicesJudicial" contextRef="CurrentPeriod_AggregateNonMajorFunds" unitRef="USD"&gt;5,539,670&lt;/ix:nonFraction&gt;</v>
      </c>
      <c r="I22" s="533" t="str">
        <f>IF($C22="u","&lt;u&gt;","")&amp;$B22&amp;SUBSTITUTE(SUBSTITUTE(OpeningTag,"XXX",Table14!$A22),"YYY",Table14!I$1&amp;"_"&amp;Table14!I$2&amp;Table14!$B22)&amp;TEXT(Table14!I22,"#,##0")&amp;ClosingTag&amp;IF($C22="u","&lt;/u&gt;","")</f>
        <v>&lt;ix:nonFraction name="ExpendituresForGeneralGovernmentServicesJudicial" contextRef="CurrentPeriod_TotalGovernmentFunds" unitRef="USD"&gt;51,913,668&lt;/ix:nonFraction&gt;</v>
      </c>
    </row>
    <row r="23" spans="2:9" x14ac:dyDescent="0.25">
      <c r="C23" s="540"/>
      <c r="D23" s="524" t="str">
        <f>Table14!D23</f>
        <v>Health and welfare</v>
      </c>
      <c r="E23" s="533" t="str">
        <f>IF($C23="u","&lt;u&gt;","")&amp;$B23&amp;SUBSTITUTE(SUBSTITUTE(OpeningTag,"XXX",Table14!$A23),"YYY",Table14!E$1&amp;"_"&amp;Table14!E$2&amp;Table14!$B23)&amp;TEXT(Table14!E23,"#,##0")&amp;ClosingTag&amp;IF($C23="u","&lt;/u&gt;","")</f>
        <v>&lt;ix:nonFraction name="ExpendituresForPublicAssistanceServices" contextRef="CurrentPeriod_GeneralFund" unitRef="USD"&gt;17,791,667&lt;/ix:nonFraction&gt;</v>
      </c>
      <c r="F23" s="533" t="str">
        <f>IF($C23="u","&lt;u&gt;","")&amp;$B23&amp;SUBSTITUTE(SUBSTITUTE(OpeningTag,"XXX",Table14!$A23),"YYY",Table14!F$1&amp;"_"&amp;Table14!F$2&amp;Table14!$B23)&amp;TEXT(Table14!F23,"#,##0")&amp;ClosingTag&amp;IF($C23="u","&lt;/u&gt;","")</f>
        <v>&lt;ix:nonFraction name="ExpendituresForPublicAssistanceServices" contextRef="CurrentPeriod_SpecialRevenueFund001" unitRef="USD"&gt;0&lt;/ix:nonFraction&gt;</v>
      </c>
      <c r="G23" s="533" t="str">
        <f>IF($C23="u","&lt;u&gt;","")&amp;$B23&amp;SUBSTITUTE(SUBSTITUTE(OpeningTag,"XXX",Table14!$A23),"YYY",Table14!G$1&amp;"_"&amp;Table14!G$2&amp;Table14!$B23)&amp;TEXT(Table14!G23,"#,##0")&amp;ClosingTag&amp;IF($C23="u","&lt;/u&gt;","")</f>
        <v>&lt;ix:nonFraction name="ExpendituresForPublicAssistanceServices" contextRef="CurrentPeriod_SpecialRevenueFund002" unitRef="USD"&gt;45,600&lt;/ix:nonFraction&gt;</v>
      </c>
      <c r="H23" s="533" t="str">
        <f>IF($C23="u","&lt;u&gt;","")&amp;$B23&amp;SUBSTITUTE(SUBSTITUTE(OpeningTag,"XXX",Table14!$A23),"YYY",Table14!H$1&amp;"_"&amp;Table14!H$2&amp;Table14!$B23)&amp;TEXT(Table14!H23,"#,##0")&amp;ClosingTag&amp;IF($C23="u","&lt;/u&gt;","")</f>
        <v>&lt;ix:nonFraction name="ExpendituresForPublicAssistanceServices" contextRef="CurrentPeriod_AggregateNonMajorFunds" unitRef="USD"&gt;39,814,432&lt;/ix:nonFraction&gt;</v>
      </c>
      <c r="I23" s="533" t="str">
        <f>IF($C23="u","&lt;u&gt;","")&amp;$B23&amp;SUBSTITUTE(SUBSTITUTE(OpeningTag,"XXX",Table14!$A23),"YYY",Table14!I$1&amp;"_"&amp;Table14!I$2&amp;Table14!$B23)&amp;TEXT(Table14!I23,"#,##0")&amp;ClosingTag&amp;IF($C23="u","&lt;/u&gt;","")</f>
        <v>&lt;ix:nonFraction name="ExpendituresForPublicAssistanceServices" contextRef="CurrentPeriod_TotalGovernmentFunds" unitRef="USD"&gt;57,651,699&lt;/ix:nonFraction&gt;</v>
      </c>
    </row>
    <row r="24" spans="2:9" x14ac:dyDescent="0.25">
      <c r="B24" s="542"/>
      <c r="C24" s="540"/>
      <c r="D24" s="524" t="str">
        <f>Table14!D24</f>
        <v>Highway and roads</v>
      </c>
      <c r="E24" s="533" t="str">
        <f>IF($C24="u","&lt;u&gt;","")&amp;$B24&amp;SUBSTITUTE(SUBSTITUTE(OpeningTag,"XXX",Table14!$A24),"YYY",Table14!E$1&amp;"_"&amp;Table14!E$2&amp;Table14!$B24)&amp;TEXT(Table14!E24,"#,##0")&amp;ClosingTag&amp;IF($C24="u","&lt;/u&gt;","")</f>
        <v>&lt;ix:nonFraction name="ExpendituresForTransportationServices" contextRef="CurrentPeriod_GeneralFund" unitRef="USD"&gt;0&lt;/ix:nonFraction&gt;</v>
      </c>
      <c r="F24" s="533" t="str">
        <f>IF($C24="u","&lt;u&gt;","")&amp;$B24&amp;SUBSTITUTE(SUBSTITUTE(OpeningTag,"XXX",Table14!$A24),"YYY",Table14!F$1&amp;"_"&amp;Table14!F$2&amp;Table14!$B24)&amp;TEXT(Table14!F24,"#,##0")&amp;ClosingTag&amp;IF($C24="u","&lt;/u&gt;","")</f>
        <v>&lt;ix:nonFraction name="ExpendituresForTransportationServices" contextRef="CurrentPeriod_SpecialRevenueFund001" unitRef="USD"&gt;1,936,007&lt;/ix:nonFraction&gt;</v>
      </c>
      <c r="G24" s="533" t="str">
        <f>IF($C24="u","&lt;u&gt;","")&amp;$B24&amp;SUBSTITUTE(SUBSTITUTE(OpeningTag,"XXX",Table14!$A24),"YYY",Table14!G$1&amp;"_"&amp;Table14!G$2&amp;Table14!$B24)&amp;TEXT(Table14!G24,"#,##0")&amp;ClosingTag&amp;IF($C24="u","&lt;/u&gt;","")</f>
        <v>&lt;ix:nonFraction name="ExpendituresForTransportationServices" contextRef="CurrentPeriod_SpecialRevenueFund002" unitRef="USD"&gt;0&lt;/ix:nonFraction&gt;</v>
      </c>
      <c r="H24" s="533" t="str">
        <f>IF($C24="u","&lt;u&gt;","")&amp;$B24&amp;SUBSTITUTE(SUBSTITUTE(OpeningTag,"XXX",Table14!$A24),"YYY",Table14!H$1&amp;"_"&amp;Table14!H$2&amp;Table14!$B24)&amp;TEXT(Table14!H24,"#,##0")&amp;ClosingTag&amp;IF($C24="u","&lt;/u&gt;","")</f>
        <v>&lt;ix:nonFraction name="ExpendituresForTransportationServices" contextRef="CurrentPeriod_AggregateNonMajorFunds" unitRef="USD"&gt;10,703,024&lt;/ix:nonFraction&gt;</v>
      </c>
      <c r="I24" s="533" t="str">
        <f>IF($C24="u","&lt;u&gt;","")&amp;$B24&amp;SUBSTITUTE(SUBSTITUTE(OpeningTag,"XXX",Table14!$A24),"YYY",Table14!I$1&amp;"_"&amp;Table14!I$2&amp;Table14!$B24)&amp;TEXT(Table14!I24,"#,##0")&amp;ClosingTag&amp;IF($C24="u","&lt;/u&gt;","")</f>
        <v>&lt;ix:nonFraction name="ExpendituresForTransportationServices" contextRef="CurrentPeriod_TotalGovernmentFunds" unitRef="USD"&gt;12,639,031&lt;/ix:nonFraction&gt;</v>
      </c>
    </row>
    <row r="25" spans="2:9" x14ac:dyDescent="0.25">
      <c r="B25" s="542"/>
      <c r="D25" s="524" t="str">
        <f>Table14!D25</f>
        <v>Debt service - principal</v>
      </c>
      <c r="E25" s="533" t="str">
        <f>IF($C25="u","&lt;u&gt;","")&amp;$B25&amp;SUBSTITUTE(SUBSTITUTE(OpeningTag,"XXX",Table14!$A25),"YYY",Table14!E$1&amp;"_"&amp;Table14!E$2&amp;Table14!$B25)&amp;TEXT(Table14!E25,"#,##0")&amp;ClosingTag&amp;IF($C25="u","&lt;/u&gt;","")</f>
        <v>&lt;ix:nonFraction name="DebtServicingOfPrincipalRepayment" contextRef="CurrentPeriod_GeneralFund" unitRef="USD"&gt;336,000&lt;/ix:nonFraction&gt;</v>
      </c>
      <c r="F25" s="533" t="str">
        <f>IF($C25="u","&lt;u&gt;","")&amp;$B25&amp;SUBSTITUTE(SUBSTITUTE(OpeningTag,"XXX",Table14!$A25),"YYY",Table14!F$1&amp;"_"&amp;Table14!F$2&amp;Table14!$B25)&amp;TEXT(Table14!F25,"#,##0")&amp;ClosingTag&amp;IF($C25="u","&lt;/u&gt;","")</f>
        <v>&lt;ix:nonFraction name="DebtServicingOfPrincipalRepayment" contextRef="CurrentPeriod_SpecialRevenueFund001" unitRef="USD"&gt;0&lt;/ix:nonFraction&gt;</v>
      </c>
      <c r="G25" s="533" t="str">
        <f>IF($C25="u","&lt;u&gt;","")&amp;$B25&amp;SUBSTITUTE(SUBSTITUTE(OpeningTag,"XXX",Table14!$A25),"YYY",Table14!G$1&amp;"_"&amp;Table14!G$2&amp;Table14!$B25)&amp;TEXT(Table14!G25,"#,##0")&amp;ClosingTag&amp;IF($C25="u","&lt;/u&gt;","")</f>
        <v>&lt;ix:nonFraction name="DebtServicingOfPrincipalRepayment" contextRef="CurrentPeriod_SpecialRevenueFund002" unitRef="USD"&gt;0&lt;/ix:nonFraction&gt;</v>
      </c>
      <c r="H25" s="533" t="str">
        <f>IF($C25="u","&lt;u&gt;","")&amp;$B25&amp;SUBSTITUTE(SUBSTITUTE(OpeningTag,"XXX",Table14!$A25),"YYY",Table14!H$1&amp;"_"&amp;Table14!H$2&amp;Table14!$B25)&amp;TEXT(Table14!H25,"#,##0")&amp;ClosingTag&amp;IF($C25="u","&lt;/u&gt;","")</f>
        <v>&lt;ix:nonFraction name="DebtServicingOfPrincipalRepayment" contextRef="CurrentPeriod_AggregateNonMajorFunds" unitRef="USD"&gt;13,391,880&lt;/ix:nonFraction&gt;</v>
      </c>
      <c r="I25" s="533" t="str">
        <f>IF($C25="u","&lt;u&gt;","")&amp;$B25&amp;SUBSTITUTE(SUBSTITUTE(OpeningTag,"XXX",Table14!$A25),"YYY",Table14!I$1&amp;"_"&amp;Table14!I$2&amp;Table14!$B25)&amp;TEXT(Table14!I25,"#,##0")&amp;ClosingTag&amp;IF($C25="u","&lt;/u&gt;","")</f>
        <v>&lt;ix:nonFraction name="DebtServicingOfPrincipalRepayment" contextRef="CurrentPeriod_TotalGovernmentFunds" unitRef="USD"&gt;13,727,880&lt;/ix:nonFraction&gt;</v>
      </c>
    </row>
    <row r="26" spans="2:9" x14ac:dyDescent="0.25">
      <c r="B26" s="542"/>
      <c r="D26" s="524" t="str">
        <f>Table14!D26</f>
        <v>Debt service - interest and fiscal charges</v>
      </c>
      <c r="E26" s="533" t="str">
        <f>IF($C26="u","&lt;u&gt;","")&amp;$B26&amp;SUBSTITUTE(SUBSTITUTE(OpeningTag,"XXX",Table14!$A26),"YYY",Table14!E$1&amp;"_"&amp;Table14!E$2&amp;Table14!$B26)&amp;TEXT(Table14!E26,"#,##0")&amp;ClosingTag&amp;IF($C26="u","&lt;/u&gt;","")</f>
        <v>&lt;ix:nonFraction name="DebtServicingOfInterestAndFiscalCharges" contextRef="CurrentPeriod_GeneralFund" unitRef="USD"&gt;0&lt;/ix:nonFraction&gt;</v>
      </c>
      <c r="F26" s="533" t="str">
        <f>IF($C26="u","&lt;u&gt;","")&amp;$B26&amp;SUBSTITUTE(SUBSTITUTE(OpeningTag,"XXX",Table14!$A26),"YYY",Table14!F$1&amp;"_"&amp;Table14!F$2&amp;Table14!$B26)&amp;TEXT(Table14!F26,"#,##0")&amp;ClosingTag&amp;IF($C26="u","&lt;/u&gt;","")</f>
        <v>&lt;ix:nonFraction name="DebtServicingOfInterestAndFiscalCharges" contextRef="CurrentPeriod_SpecialRevenueFund001" unitRef="USD"&gt;0&lt;/ix:nonFraction&gt;</v>
      </c>
      <c r="G26" s="533" t="str">
        <f>IF($C26="u","&lt;u&gt;","")&amp;$B26&amp;SUBSTITUTE(SUBSTITUTE(OpeningTag,"XXX",Table14!$A26),"YYY",Table14!G$1&amp;"_"&amp;Table14!G$2&amp;Table14!$B26)&amp;TEXT(Table14!G26,"#,##0")&amp;ClosingTag&amp;IF($C26="u","&lt;/u&gt;","")</f>
        <v>&lt;ix:nonFraction name="DebtServicingOfInterestAndFiscalCharges" contextRef="CurrentPeriod_SpecialRevenueFund002" unitRef="USD"&gt;0&lt;/ix:nonFraction&gt;</v>
      </c>
      <c r="H26" s="533" t="str">
        <f>IF($C26="u","&lt;u&gt;","")&amp;$B26&amp;SUBSTITUTE(SUBSTITUTE(OpeningTag,"XXX",Table14!$A26),"YYY",Table14!H$1&amp;"_"&amp;Table14!H$2&amp;Table14!$B26)&amp;TEXT(Table14!H26,"#,##0")&amp;ClosingTag&amp;IF($C26="u","&lt;/u&gt;","")</f>
        <v>&lt;ix:nonFraction name="DebtServicingOfInterestAndFiscalCharges" contextRef="CurrentPeriod_AggregateNonMajorFunds" unitRef="USD"&gt;13,705,221&lt;/ix:nonFraction&gt;</v>
      </c>
      <c r="I26" s="533" t="str">
        <f>IF($C26="u","&lt;u&gt;","")&amp;$B26&amp;SUBSTITUTE(SUBSTITUTE(OpeningTag,"XXX",Table14!$A26),"YYY",Table14!I$1&amp;"_"&amp;Table14!I$2&amp;Table14!$B26)&amp;TEXT(Table14!I26,"#,##0")&amp;ClosingTag&amp;IF($C26="u","&lt;/u&gt;","")</f>
        <v>&lt;ix:nonFraction name="DebtServicingOfInterestAndFiscalCharges" contextRef="CurrentPeriod_TotalGovernmentFunds" unitRef="USD"&gt;13,705,221&lt;/ix:nonFraction&gt;</v>
      </c>
    </row>
    <row r="27" spans="2:9" x14ac:dyDescent="0.25">
      <c r="C27" s="625" t="s">
        <v>2732</v>
      </c>
      <c r="D27" s="524" t="str">
        <f>Table14!D27</f>
        <v>Capital outlay</v>
      </c>
      <c r="E27" s="533" t="str">
        <f>IF($C27="u","&lt;u&gt;","")&amp;$B27&amp;SUBSTITUTE(SUBSTITUTE(OpeningTag,"XXX",Table14!$A27),"YYY",Table14!E$1&amp;"_"&amp;Table14!E$2&amp;Table14!$B27)&amp;TEXT(Table14!E27,"#,##0")&amp;ClosingTag&amp;IF($C27="u","&lt;/u&gt;","")</f>
        <v>&lt;u&gt;&lt;ix:nonFraction name="ExpendituresForCapitalOutlay" contextRef="CurrentPeriod_GeneralFund" unitRef="USD"&gt;4,707,367&lt;/ix:nonFraction&gt;&lt;/u&gt;</v>
      </c>
      <c r="F27" s="533" t="str">
        <f>IF($C27="u","&lt;u&gt;","")&amp;$B27&amp;SUBSTITUTE(SUBSTITUTE(OpeningTag,"XXX",Table14!$A27),"YYY",Table14!F$1&amp;"_"&amp;Table14!F$2&amp;Table14!$B27)&amp;TEXT(Table14!F27,"#,##0")&amp;ClosingTag&amp;IF($C27="u","&lt;/u&gt;","")</f>
        <v>&lt;u&gt;&lt;ix:nonFraction name="ExpendituresForCapitalOutlay" contextRef="CurrentPeriod_SpecialRevenueFund001" unitRef="USD"&gt;4,544,495&lt;/ix:nonFraction&gt;&lt;/u&gt;</v>
      </c>
      <c r="G27" s="533" t="str">
        <f>IF($C27="u","&lt;u&gt;","")&amp;$B27&amp;SUBSTITUTE(SUBSTITUTE(OpeningTag,"XXX",Table14!$A27),"YYY",Table14!G$1&amp;"_"&amp;Table14!G$2&amp;Table14!$B27)&amp;TEXT(Table14!G27,"#,##0")&amp;ClosingTag&amp;IF($C27="u","&lt;/u&gt;","")</f>
        <v>&lt;u&gt;&lt;ix:nonFraction name="ExpendituresForCapitalOutlay" contextRef="CurrentPeriod_SpecialRevenueFund002" unitRef="USD"&gt;63,887,263&lt;/ix:nonFraction&gt;&lt;/u&gt;</v>
      </c>
      <c r="H27" s="533" t="str">
        <f>IF($C27="u","&lt;u&gt;","")&amp;$B27&amp;SUBSTITUTE(SUBSTITUTE(OpeningTag,"XXX",Table14!$A27),"YYY",Table14!H$1&amp;"_"&amp;Table14!H$2&amp;Table14!$B27)&amp;TEXT(Table14!H27,"#,##0")&amp;ClosingTag&amp;IF($C27="u","&lt;/u&gt;","")</f>
        <v>&lt;u&gt;&lt;ix:nonFraction name="ExpendituresForCapitalOutlay" contextRef="CurrentPeriod_AggregateNonMajorFunds" unitRef="USD"&gt;24,561,108&lt;/ix:nonFraction&gt;&lt;/u&gt;</v>
      </c>
      <c r="I27" s="533" t="str">
        <f>IF($C27="u","&lt;u&gt;","")&amp;$B27&amp;SUBSTITUTE(SUBSTITUTE(OpeningTag,"XXX",Table14!$A27),"YYY",Table14!I$1&amp;"_"&amp;Table14!I$2&amp;Table14!$B27)&amp;TEXT(Table14!I27,"#,##0")&amp;ClosingTag&amp;IF($C27="u","&lt;/u&gt;","")</f>
        <v>&lt;u&gt;&lt;ix:nonFraction name="ExpendituresForCapitalOutlay" contextRef="CurrentPeriod_TotalGovernmentFunds" unitRef="USD"&gt;97,700,233&lt;/ix:nonFraction&gt;&lt;/u&gt;</v>
      </c>
    </row>
    <row r="28" spans="2:9" x14ac:dyDescent="0.25">
      <c r="B28" s="626" t="s">
        <v>2731</v>
      </c>
      <c r="C28" s="625" t="s">
        <v>2732</v>
      </c>
      <c r="D28" s="524" t="str">
        <f>Table14!D28</f>
        <v>Total expenditures</v>
      </c>
      <c r="E28" s="533" t="str">
        <f>IF($C28="u","&lt;u&gt;","")&amp;$B28&amp;SUBSTITUTE(SUBSTITUTE(OpeningTag,"XXX",Table14!$A28),"YYY",Table14!E$1&amp;"_"&amp;Table14!E$2&amp;Table14!$B28)&amp;TEXT(Table14!E28,"#,##0")&amp;ClosingTag&amp;IF($C28="u","&lt;/u&gt;","")</f>
        <v>&lt;u&gt;$&lt;ix:nonFraction name="Expenditures" contextRef="CurrentPeriod_GeneralFund" unitRef="USD"&gt;195,198,742&lt;/ix:nonFraction&gt;&lt;/u&gt;</v>
      </c>
      <c r="F28" s="533" t="str">
        <f>IF($C28="u","&lt;u&gt;","")&amp;$B28&amp;SUBSTITUTE(SUBSTITUTE(OpeningTag,"XXX",Table14!$A28),"YYY",Table14!F$1&amp;"_"&amp;Table14!F$2&amp;Table14!$B28)&amp;TEXT(Table14!F28,"#,##0")&amp;ClosingTag&amp;IF($C28="u","&lt;/u&gt;","")</f>
        <v>&lt;u&gt;$&lt;ix:nonFraction name="Expenditures" contextRef="CurrentPeriod_SpecialRevenueFund001" unitRef="USD"&gt;6,480,502&lt;/ix:nonFraction&gt;&lt;/u&gt;</v>
      </c>
      <c r="G28" s="533" t="str">
        <f>IF($C28="u","&lt;u&gt;","")&amp;$B28&amp;SUBSTITUTE(SUBSTITUTE(OpeningTag,"XXX",Table14!$A28),"YYY",Table14!G$1&amp;"_"&amp;Table14!G$2&amp;Table14!$B28)&amp;TEXT(Table14!G28,"#,##0")&amp;ClosingTag&amp;IF($C28="u","&lt;/u&gt;","")</f>
        <v>&lt;u&gt;$&lt;ix:nonFraction name="Expenditures" contextRef="CurrentPeriod_SpecialRevenueFund002" unitRef="USD"&gt;64,319,740&lt;/ix:nonFraction&gt;&lt;/u&gt;</v>
      </c>
      <c r="H28" s="533" t="str">
        <f>IF($C28="u","&lt;u&gt;","")&amp;$B28&amp;SUBSTITUTE(SUBSTITUTE(OpeningTag,"XXX",Table14!$A28),"YYY",Table14!H$1&amp;"_"&amp;Table14!H$2&amp;Table14!$B28)&amp;TEXT(Table14!H28,"#,##0")&amp;ClosingTag&amp;IF($C28="u","&lt;/u&gt;","")</f>
        <v>&lt;u&gt;$&lt;ix:nonFraction name="Expenditures" contextRef="CurrentPeriod_AggregateNonMajorFunds" unitRef="USD"&gt;127,242,448&lt;/ix:nonFraction&gt;&lt;/u&gt;</v>
      </c>
      <c r="I28" s="533" t="str">
        <f>IF($C28="u","&lt;u&gt;","")&amp;$B28&amp;SUBSTITUTE(SUBSTITUTE(OpeningTag,"XXX",Table14!$A28),"YYY",Table14!I$1&amp;"_"&amp;Table14!I$2&amp;Table14!$B28)&amp;TEXT(Table14!I28,"#,##0")&amp;ClosingTag&amp;IF($C28="u","&lt;/u&gt;","")</f>
        <v>&lt;u&gt;$&lt;ix:nonFraction name="Expenditures" contextRef="CurrentPeriod_TotalGovernmentFunds" unitRef="USD"&gt;393,241,432&lt;/ix:nonFraction&gt;&lt;/u&gt;</v>
      </c>
    </row>
    <row r="29" spans="2:9" x14ac:dyDescent="0.25">
      <c r="B29" s="626" t="s">
        <v>2731</v>
      </c>
      <c r="C29" s="625" t="s">
        <v>2732</v>
      </c>
      <c r="D29" s="524" t="str">
        <f>Table14!D29</f>
        <v>Excess (deficiency) of revenues over expenditures</v>
      </c>
      <c r="E29" s="533" t="str">
        <f>IF($C29="u","&lt;u&gt;","")&amp;$B29&amp;SUBSTITUTE(SUBSTITUTE(OpeningTag,"XXX",Table14!$A29),"YYY",Table14!E$1&amp;"_"&amp;Table14!E$2&amp;Table14!$B29)&amp;TEXT(Table14!E29,"#,##0")&amp;ClosingTag&amp;IF($C29="u","&lt;/u&gt;","")</f>
        <v>&lt;u&gt;$&lt;ix:nonFraction name="ExcessDeficiencyOfRevenuesOverUnderExpenditures" contextRef="CurrentPeriod_GeneralFund" unitRef="USD"&gt;14,092,252&lt;/ix:nonFraction&gt;&lt;/u&gt;</v>
      </c>
      <c r="F29" s="533" t="str">
        <f>IF($C29="u","&lt;u&gt;","")&amp;$B29&amp;SUBSTITUTE(SUBSTITUTE(OpeningTag,"XXX",Table14!$A29),"YYY",Table14!F$1&amp;"_"&amp;Table14!F$2&amp;Table14!$B29)&amp;TEXT(Table14!F29,"#,##0")&amp;ClosingTag&amp;IF($C29="u","&lt;/u&gt;","")</f>
        <v>&lt;u&gt;$&lt;ix:nonFraction name="ExcessDeficiencyOfRevenuesOverUnderExpenditures" contextRef="CurrentPeriod_SpecialRevenueFund001" unitRef="USD"&gt;5,628,468&lt;/ix:nonFraction&gt;&lt;/u&gt;</v>
      </c>
      <c r="G29" s="604" t="str">
        <f>IF($C29="u","&lt;u&gt;","")&amp;$B29&amp;SUBSTITUTE(SUBSTITUTE(NegOpeningTag,"XXX",Table14!$A29),"YYY",Table14!G$1&amp;"_"&amp;Table14!G$2&amp;Table14!$B29)&amp;TEXT(ABS(Table14!G29),"#,##0")&amp;NegClosingTag&amp;IF($C29="u","&lt;/u&gt;","")</f>
        <v>&lt;u&gt;$(&lt;ix:nonFraction name="ExcessDeficiencyOfRevenuesOverUnderExpenditures" contextRef="CurrentPeriod_SpecialRevenueFund002" unitRef="USD" sign="-"&gt;61,997,174&lt;/ix:nonFraction&gt;)&lt;/u&gt;</v>
      </c>
      <c r="H29" s="533" t="str">
        <f>IF($C29="u","&lt;u&gt;","")&amp;$B29&amp;SUBSTITUTE(SUBSTITUTE(OpeningTag,"XXX",Table14!$A29),"YYY",Table14!H$1&amp;"_"&amp;Table14!H$2&amp;Table14!$B29)&amp;TEXT(Table14!H29,"#,##0")&amp;ClosingTag&amp;IF($C29="u","&lt;/u&gt;","")</f>
        <v>&lt;u&gt;$&lt;ix:nonFraction name="ExcessDeficiencyOfRevenuesOverUnderExpenditures" contextRef="CurrentPeriod_AggregateNonMajorFunds" unitRef="USD"&gt;11,781,023&lt;/ix:nonFraction&gt;&lt;/u&gt;</v>
      </c>
      <c r="I29" s="604" t="str">
        <f>IF($C29="u","&lt;u&gt;","")&amp;$B29&amp;SUBSTITUTE(SUBSTITUTE(NegOpeningTag,"XXX",Table14!$A29),"YYY",Table14!I$1&amp;"_"&amp;Table14!I$2&amp;Table14!$B29)&amp;TEXT(ABS(Table14!I29),"#,##0")&amp;NegClosingTag&amp;IF($C29="u","&lt;/u&gt;","")</f>
        <v>&lt;u&gt;$(&lt;ix:nonFraction name="ExcessDeficiencyOfRevenuesOverUnderExpenditures" contextRef="CurrentPeriod_TotalGovernmentFunds" unitRef="USD" sign="-"&gt;54,057,477&lt;/ix:nonFraction&gt;)&lt;/u&gt;</v>
      </c>
    </row>
    <row r="30" spans="2:9" x14ac:dyDescent="0.25">
      <c r="B30" s="542"/>
      <c r="C30" s="540"/>
      <c r="D30" s="524" t="str">
        <f>Table14!D30</f>
        <v>OTHER FINANCING SOURCES (USES)</v>
      </c>
      <c r="E30" s="525"/>
      <c r="F30" s="525"/>
      <c r="G30" s="525"/>
      <c r="H30" s="525"/>
      <c r="I30" s="525"/>
    </row>
    <row r="31" spans="2:9" x14ac:dyDescent="0.25">
      <c r="B31" s="626" t="s">
        <v>2731</v>
      </c>
      <c r="C31" s="603"/>
      <c r="D31" s="524" t="str">
        <f>Table14!D31</f>
        <v>Transfers in</v>
      </c>
      <c r="E31" s="533" t="str">
        <f>IF($C31="u","&lt;u&gt;","")&amp;$B31&amp;SUBSTITUTE(SUBSTITUTE(OpeningTag,"XXX",Table14!$A31),"YYY",Table14!E$1&amp;"_"&amp;Table14!E$2&amp;Table14!$B31)&amp;TEXT(Table14!E31,"#,##0")&amp;ClosingTag&amp;IF($C31="u","&lt;/u&gt;","")</f>
        <v>$&lt;ix:nonFraction name="OtherFinancingSourcesUses" contextRef="CurrentPeriod_GeneralFund_Transfers_In" unitRef="USD"&gt;413,375&lt;/ix:nonFraction&gt;</v>
      </c>
      <c r="F31" s="533" t="str">
        <f>IF($C31="u","&lt;u&gt;","")&amp;$B31&amp;SUBSTITUTE(SUBSTITUTE(OpeningTag,"XXX",Table14!$A31),"YYY",Table14!F$1&amp;"_"&amp;Table14!F$2&amp;Table14!$B31)&amp;TEXT(Table14!F31,"#,##0")&amp;ClosingTag&amp;IF($C31="u","&lt;/u&gt;","")</f>
        <v>$&lt;ix:nonFraction name="OtherFinancingSourcesUses" contextRef="CurrentPeriod_SpecialRevenueFund001_Transfers_In" unitRef="USD"&gt;0&lt;/ix:nonFraction&gt;</v>
      </c>
      <c r="G31" s="533" t="str">
        <f>IF($C31="u","&lt;u&gt;","")&amp;$B31&amp;SUBSTITUTE(SUBSTITUTE(OpeningTag,"XXX",Table14!$A31),"YYY",Table14!G$1&amp;"_"&amp;Table14!G$2&amp;Table14!$B31)&amp;TEXT(Table14!G31,"#,##0")&amp;ClosingTag&amp;IF($C31="u","&lt;/u&gt;","")</f>
        <v>$&lt;ix:nonFraction name="OtherFinancingSourcesUses" contextRef="CurrentPeriod_SpecialRevenueFund002_Transfers_In" unitRef="USD"&gt;0&lt;/ix:nonFraction&gt;</v>
      </c>
      <c r="H31" s="533" t="str">
        <f>IF($C31="u","&lt;u&gt;","")&amp;$B31&amp;SUBSTITUTE(SUBSTITUTE(OpeningTag,"XXX",Table14!$A31),"YYY",Table14!H$1&amp;"_"&amp;Table14!H$2&amp;Table14!$B31)&amp;TEXT(Table14!H31,"#,##0")&amp;ClosingTag&amp;IF($C31="u","&lt;/u&gt;","")</f>
        <v>$&lt;ix:nonFraction name="OtherFinancingSourcesUses" contextRef="CurrentPeriod_AggregateNonMajorFunds_Transfers_In" unitRef="USD"&gt;28,486,524&lt;/ix:nonFraction&gt;</v>
      </c>
      <c r="I31" s="533" t="str">
        <f>IF($C31="u","&lt;u&gt;","")&amp;$B31&amp;SUBSTITUTE(SUBSTITUTE(OpeningTag,"XXX",Table14!$A31),"YYY",Table14!I$1&amp;"_"&amp;Table14!I$2&amp;Table14!$B31)&amp;TEXT(Table14!I31,"#,##0")&amp;ClosingTag&amp;IF($C31="u","&lt;/u&gt;","")</f>
        <v>$&lt;ix:nonFraction name="OtherFinancingSourcesUses" contextRef="CurrentPeriod_TotalGovernmentFunds_Transfers_In" unitRef="USD"&gt;28,899,899&lt;/ix:nonFraction&gt;</v>
      </c>
    </row>
    <row r="32" spans="2:9" x14ac:dyDescent="0.25">
      <c r="B32" s="542"/>
      <c r="D32" s="524" t="str">
        <f>Table14!D32</f>
        <v>Value of Intergovernmental Agreement</v>
      </c>
      <c r="E32" s="533" t="str">
        <f>IF($C32="u","&lt;u&gt;","")&amp;$B32&amp;SUBSTITUTE(SUBSTITUTE(OpeningTag,"XXX",Table14!$A32),"YYY",Table14!E$1&amp;"_"&amp;Table14!E$2&amp;Table14!$B32)&amp;TEXT(Table14!E32,"#,##0")&amp;ClosingTag&amp;IF($C32="u","&lt;/u&gt;","")</f>
        <v>&lt;ix:nonFraction name="OtherFinancingSourcesUses" contextRef="CurrentPeriod_GeneralFund_Value_Of_Intergovernmental_Agreement" unitRef="USD"&gt;2,454,253&lt;/ix:nonFraction&gt;</v>
      </c>
      <c r="F32" s="533" t="str">
        <f>IF($C32="u","&lt;u&gt;","")&amp;$B32&amp;SUBSTITUTE(SUBSTITUTE(OpeningTag,"XXX",Table14!$A32),"YYY",Table14!F$1&amp;"_"&amp;Table14!F$2&amp;Table14!$B32)&amp;TEXT(Table14!F32,"#,##0")&amp;ClosingTag&amp;IF($C32="u","&lt;/u&gt;","")</f>
        <v>&lt;ix:nonFraction name="OtherFinancingSourcesUses" contextRef="CurrentPeriod_SpecialRevenueFund001_Value_Of_Intergovernmental_Agreement" unitRef="USD"&gt;0&lt;/ix:nonFraction&gt;</v>
      </c>
      <c r="G32" s="533" t="str">
        <f>IF($C32="u","&lt;u&gt;","")&amp;$B32&amp;SUBSTITUTE(SUBSTITUTE(OpeningTag,"XXX",Table14!$A32),"YYY",Table14!G$1&amp;"_"&amp;Table14!G$2&amp;Table14!$B32)&amp;TEXT(Table14!G32,"#,##0")&amp;ClosingTag&amp;IF($C32="u","&lt;/u&gt;","")</f>
        <v>&lt;ix:nonFraction name="OtherFinancingSourcesUses" contextRef="CurrentPeriod_SpecialRevenueFund002_Value_Of_Intergovernmental_Agreement" unitRef="USD"&gt;0&lt;/ix:nonFraction&gt;</v>
      </c>
      <c r="H32" s="533" t="str">
        <f>IF($C32="u","&lt;u&gt;","")&amp;$B32&amp;SUBSTITUTE(SUBSTITUTE(OpeningTag,"XXX",Table14!$A32),"YYY",Table14!H$1&amp;"_"&amp;Table14!H$2&amp;Table14!$B32)&amp;TEXT(Table14!H32,"#,##0")&amp;ClosingTag&amp;IF($C32="u","&lt;/u&gt;","")</f>
        <v>&lt;ix:nonFraction name="OtherFinancingSourcesUses" contextRef="CurrentPeriod_AggregateNonMajorFunds_Value_Of_Intergovernmental_Agreement" unitRef="USD"&gt;0&lt;/ix:nonFraction&gt;</v>
      </c>
      <c r="I32" s="533" t="str">
        <f>IF($C32="u","&lt;u&gt;","")&amp;$B32&amp;SUBSTITUTE(SUBSTITUTE(OpeningTag,"XXX",Table14!$A32),"YYY",Table14!I$1&amp;"_"&amp;Table14!I$2&amp;Table14!$B32)&amp;TEXT(Table14!I32,"#,##0")&amp;ClosingTag&amp;IF($C32="u","&lt;/u&gt;","")</f>
        <v>&lt;ix:nonFraction name="OtherFinancingSourcesUses" contextRef="CurrentPeriod_TotalGovernmentFunds_Value_Of_Intergovernmental_Agreement" unitRef="USD"&gt;2,454,253&lt;/ix:nonFraction&gt;</v>
      </c>
    </row>
    <row r="33" spans="2:9" x14ac:dyDescent="0.25">
      <c r="B33" s="542"/>
      <c r="D33" s="524" t="str">
        <f>Table14!D33</f>
        <v>Transfers out</v>
      </c>
      <c r="E33" s="604" t="str">
        <f>IF($C33="u","&lt;u&gt;","")&amp;$B33&amp;SUBSTITUTE(SUBSTITUTE(NegOpeningTag,"XXX",Table14!$A33),"YYY",Table14!E$1&amp;"_"&amp;Table14!E$2&amp;Table14!$B33)&amp;TEXT(ABS(Table14!E33),"#,##0")&amp;NegClosingTag&amp;IF($C33="u","&lt;/u&gt;","")</f>
        <v>(&lt;ix:nonFraction name="OtherFinancingSourcesUses" contextRef="CurrentPeriod_GeneralFund_Transfers_Out" unitRef="USD" sign="-"&gt;9,783,815&lt;/ix:nonFraction&gt;)</v>
      </c>
      <c r="F33" s="533" t="str">
        <f>IF($C33="u","&lt;u&gt;","")&amp;$B33&amp;SUBSTITUTE(SUBSTITUTE(OpeningTag,"XXX",Table14!$A33),"YYY",Table14!F$1&amp;"_"&amp;Table14!F$2&amp;Table14!$B33)&amp;TEXT(Table14!F33,"#,##0")&amp;ClosingTag&amp;IF($C33="u","&lt;/u&gt;","")</f>
        <v>&lt;ix:nonFraction name="OtherFinancingSourcesUses" contextRef="CurrentPeriod_SpecialRevenueFund001_Transfers_Out" unitRef="USD"&gt;2,795,459&lt;/ix:nonFraction&gt;</v>
      </c>
      <c r="G33" s="533" t="str">
        <f>IF($C33="u","&lt;u&gt;","")&amp;$B33&amp;SUBSTITUTE(SUBSTITUTE(OpeningTag,"XXX",Table14!$A33),"YYY",Table14!G$1&amp;"_"&amp;Table14!G$2&amp;Table14!$B33)&amp;TEXT(Table14!G33,"#,##0")&amp;ClosingTag&amp;IF($C33="u","&lt;/u&gt;","")</f>
        <v>&lt;ix:nonFraction name="OtherFinancingSourcesUses" contextRef="CurrentPeriod_SpecialRevenueFund002_Transfers_Out" unitRef="USD"&gt;0&lt;/ix:nonFraction&gt;</v>
      </c>
      <c r="H33" s="533" t="str">
        <f>IF($C33="u","&lt;u&gt;","")&amp;$B33&amp;SUBSTITUTE(SUBSTITUTE(OpeningTag,"XXX",Table14!$A33),"YYY",Table14!H$1&amp;"_"&amp;Table14!H$2&amp;Table14!$B33)&amp;TEXT(Table14!H33,"#,##0")&amp;ClosingTag&amp;IF($C33="u","&lt;/u&gt;","")</f>
        <v>&lt;ix:nonFraction name="OtherFinancingSourcesUses" contextRef="CurrentPeriod_AggregateNonMajorFunds_Transfers_Out" unitRef="USD"&gt;16,320,625&lt;/ix:nonFraction&gt;</v>
      </c>
      <c r="I33" s="604" t="str">
        <f>IF($C33="u","&lt;u&gt;","")&amp;$B33&amp;SUBSTITUTE(SUBSTITUTE(NegOpeningTag,"XXX",Table14!$A33),"YYY",Table14!I$1&amp;"_"&amp;Table14!I$2&amp;Table14!$B33)&amp;TEXT(ABS(Table14!I33),"#,##0")&amp;NegClosingTag&amp;IF($C33="u","&lt;/u&gt;","")</f>
        <v>(&lt;ix:nonFraction name="OtherFinancingSourcesUses" contextRef="CurrentPeriod_TotalGovernmentFunds_Transfers_Out" unitRef="USD" sign="-"&gt;28,899,899&lt;/ix:nonFraction&gt;)</v>
      </c>
    </row>
    <row r="34" spans="2:9" x14ac:dyDescent="0.25">
      <c r="D34" s="524" t="str">
        <f>Table14!D34</f>
        <v>Total other financing sources (uses)</v>
      </c>
      <c r="E34" s="604" t="str">
        <f>IF($C34="u","&lt;u&gt;","")&amp;$B34&amp;SUBSTITUTE(SUBSTITUTE(NegOpeningTag,"XXX",Table14!$A34),"YYY",Table14!E$1&amp;"_"&amp;Table14!E$2&amp;Table14!$B34)&amp;TEXT(ABS(Table14!E34),"#,##0")&amp;NegClosingTag&amp;IF($C34="u","&lt;/u&gt;","")</f>
        <v>(&lt;ix:nonFraction name="OtherFinancingSourcesUses" contextRef="CurrentPeriod_GeneralFund" unitRef="USD" sign="-"&gt;6,916,187&lt;/ix:nonFraction&gt;)</v>
      </c>
      <c r="F34" s="533" t="str">
        <f>IF($C34="u","&lt;u&gt;","")&amp;$B34&amp;SUBSTITUTE(SUBSTITUTE(OpeningTag,"XXX",Table14!$A34),"YYY",Table14!F$1&amp;"_"&amp;Table14!F$2&amp;Table14!$B34)&amp;TEXT(Table14!F34,"#,##0")&amp;ClosingTag&amp;IF($C34="u","&lt;/u&gt;","")</f>
        <v>&lt;ix:nonFraction name="OtherFinancingSourcesUses" contextRef="CurrentPeriod_SpecialRevenueFund001" unitRef="USD"&gt;2,795,459&lt;/ix:nonFraction&gt;</v>
      </c>
      <c r="G34" s="533" t="str">
        <f>IF($C34="u","&lt;u&gt;","")&amp;$B34&amp;SUBSTITUTE(SUBSTITUTE(OpeningTag,"XXX",Table14!$A34),"YYY",Table14!G$1&amp;"_"&amp;Table14!G$2&amp;Table14!$B34)&amp;TEXT(Table14!G34,"#,##0")&amp;ClosingTag&amp;IF($C34="u","&lt;/u&gt;","")</f>
        <v>&lt;ix:nonFraction name="OtherFinancingSourcesUses" contextRef="CurrentPeriod_SpecialRevenueFund002" unitRef="USD"&gt;0&lt;/ix:nonFraction&gt;</v>
      </c>
      <c r="H34" s="533" t="str">
        <f>IF($C34="u","&lt;u&gt;","")&amp;$B34&amp;SUBSTITUTE(SUBSTITUTE(OpeningTag,"XXX",Table14!$A34),"YYY",Table14!H$1&amp;"_"&amp;Table14!H$2&amp;Table14!$B34)&amp;TEXT(Table14!H34,"#,##0")&amp;ClosingTag&amp;IF($C34="u","&lt;/u&gt;","")</f>
        <v>&lt;ix:nonFraction name="OtherFinancingSourcesUses" contextRef="CurrentPeriod_AggregateNonMajorFunds" unitRef="USD"&gt;12,165,899&lt;/ix:nonFraction&gt;</v>
      </c>
      <c r="I34" s="533" t="str">
        <f>IF($C34="u","&lt;u&gt;","")&amp;$B34&amp;SUBSTITUTE(SUBSTITUTE(OpeningTag,"XXX",Table14!$A34),"YYY",Table14!I$1&amp;"_"&amp;Table14!I$2&amp;Table14!$B34)&amp;TEXT(Table14!I34,"#,##0")&amp;ClosingTag&amp;IF($C34="u","&lt;/u&gt;","")</f>
        <v>&lt;ix:nonFraction name="OtherFinancingSourcesUses" contextRef="CurrentPeriod_TotalGovernmentFunds" unitRef="USD"&gt;2,454,253&lt;/ix:nonFraction&gt;</v>
      </c>
    </row>
    <row r="35" spans="2:9" x14ac:dyDescent="0.25">
      <c r="C35" s="625" t="s">
        <v>2732</v>
      </c>
      <c r="D35" s="524" t="str">
        <f>Table14!D35</f>
        <v>Net change in fund balances</v>
      </c>
      <c r="E35" s="533" t="str">
        <f>IF($C35="u","&lt;u&gt;","")&amp;$B35&amp;SUBSTITUTE(SUBSTITUTE(OpeningTag,"XXX",Table14!$A35),"YYY",Table14!E$1&amp;"_"&amp;Table14!E$2&amp;Table14!$B35)&amp;TEXT(Table14!E35,"#,##0")&amp;ClosingTag&amp;IF($C35="u","&lt;/u&gt;","")</f>
        <v>&lt;u&gt;&lt;ix:nonFraction name="ChangesInFundBalances" contextRef="CurrentPeriod_GeneralFund" unitRef="USD"&gt;7,176,065&lt;/ix:nonFraction&gt;&lt;/u&gt;</v>
      </c>
      <c r="F35" s="533" t="str">
        <f>IF($C35="u","&lt;u&gt;","")&amp;$B35&amp;SUBSTITUTE(SUBSTITUTE(OpeningTag,"XXX",Table14!$A35),"YYY",Table14!F$1&amp;"_"&amp;Table14!F$2&amp;Table14!$B35)&amp;TEXT(Table14!F35,"#,##0")&amp;ClosingTag&amp;IF($C35="u","&lt;/u&gt;","")</f>
        <v>&lt;u&gt;&lt;ix:nonFraction name="ChangesInFundBalances" contextRef="CurrentPeriod_SpecialRevenueFund001" unitRef="USD"&gt;2,833,009&lt;/ix:nonFraction&gt;&lt;/u&gt;</v>
      </c>
      <c r="G35" s="604" t="str">
        <f>IF($C35="u","&lt;u&gt;","")&amp;$B35&amp;SUBSTITUTE(SUBSTITUTE(NegOpeningTag,"XXX",Table14!$A35),"YYY",Table14!G$1&amp;"_"&amp;Table14!G$2&amp;Table14!$B35)&amp;TEXT(ABS(Table14!G35),"#,##0")&amp;NegClosingTag&amp;IF($C35="u","&lt;/u&gt;","")</f>
        <v>&lt;u&gt;(&lt;ix:nonFraction name="ChangesInFundBalances" contextRef="CurrentPeriod_SpecialRevenueFund002" unitRef="USD" sign="-"&gt;61,997,174&lt;/ix:nonFraction&gt;)&lt;/u&gt;</v>
      </c>
      <c r="H35" s="533" t="str">
        <f>IF($C35="u","&lt;u&gt;","")&amp;$B35&amp;SUBSTITUTE(SUBSTITUTE(OpeningTag,"XXX",Table14!$A35),"YYY",Table14!H$1&amp;"_"&amp;Table14!H$2&amp;Table14!$B35)&amp;TEXT(Table14!H35,"#,##0")&amp;ClosingTag&amp;IF($C35="u","&lt;/u&gt;","")</f>
        <v>&lt;u&gt;&lt;ix:nonFraction name="ChangesInFundBalances" contextRef="CurrentPeriod_AggregateNonMajorFunds" unitRef="USD"&gt;384,876&lt;/ix:nonFraction&gt;&lt;/u&gt;</v>
      </c>
      <c r="I35" s="533" t="str">
        <f>IF($C35="u","&lt;u&gt;","")&amp;$B35&amp;SUBSTITUTE(SUBSTITUTE(OpeningTag,"XXX",Table14!$A35),"YYY",Table14!I$1&amp;"_"&amp;Table14!I$2&amp;Table14!$B35)&amp;TEXT(Table14!I35,"#,##0")&amp;ClosingTag&amp;IF($C35="u","&lt;/u&gt;","")</f>
        <v>&lt;u&gt;&lt;ix:nonFraction name="ChangesInFundBalances" contextRef="CurrentPeriod_TotalGovernmentFunds" unitRef="USD"&gt;-51,603,224&lt;/ix:nonFraction&gt;&lt;/u&gt;</v>
      </c>
    </row>
    <row r="36" spans="2:9" x14ac:dyDescent="0.25">
      <c r="B36" s="626" t="s">
        <v>2731</v>
      </c>
      <c r="C36" s="625" t="s">
        <v>2732</v>
      </c>
      <c r="D36" s="524" t="str">
        <f>Table14!D36</f>
        <v>Fund balances at beginning of year</v>
      </c>
      <c r="E36" s="533" t="str">
        <f>IF($C36="u","&lt;u&gt;","")&amp;$B36&amp;SUBSTITUTE(SUBSTITUTE(OpeningTag,"XXX",Table14!$A36),"YYY",Table14!E$1&amp;"_"&amp;Table14!E$2&amp;Table14!$B36)&amp;TEXT(Table14!E36,"#,##0")&amp;ClosingTag&amp;IF($C36="u","&lt;/u&gt;","")</f>
        <v>&lt;u&gt;$&lt;ix:nonFraction name="FundBalancesAtBeginningOfPeriodAfterAdjustments" contextRef="CurrentPeriod_GeneralFund" unitRef="USD"&gt;80,346,613&lt;/ix:nonFraction&gt;&lt;/u&gt;</v>
      </c>
      <c r="F36" s="533" t="str">
        <f>IF($C36="u","&lt;u&gt;","")&amp;$B36&amp;SUBSTITUTE(SUBSTITUTE(OpeningTag,"XXX",Table14!$A36),"YYY",Table14!F$1&amp;"_"&amp;Table14!F$2&amp;Table14!$B36)&amp;TEXT(Table14!F36,"#,##0")&amp;ClosingTag&amp;IF($C36="u","&lt;/u&gt;","")</f>
        <v>&lt;u&gt;$&lt;ix:nonFraction name="FundBalancesAtBeginningOfPeriodAfterAdjustments" contextRef="CurrentPeriod_SpecialRevenueFund001" unitRef="USD"&gt;70,910,456&lt;/ix:nonFraction&gt;&lt;/u&gt;</v>
      </c>
      <c r="G36" s="533" t="str">
        <f>IF($C36="u","&lt;u&gt;","")&amp;$B36&amp;SUBSTITUTE(SUBSTITUTE(OpeningTag,"XXX",Table14!$A36),"YYY",Table14!G$1&amp;"_"&amp;Table14!G$2&amp;Table14!$B36)&amp;TEXT(Table14!G36,"#,##0")&amp;ClosingTag&amp;IF($C36="u","&lt;/u&gt;","")</f>
        <v>&lt;u&gt;$&lt;ix:nonFraction name="FundBalancesAtBeginningOfPeriodAfterAdjustments" contextRef="CurrentPeriod_SpecialRevenueFund002" unitRef="USD"&gt;163,353,508&lt;/ix:nonFraction&gt;&lt;/u&gt;</v>
      </c>
      <c r="H36" s="533" t="str">
        <f>IF($C36="u","&lt;u&gt;","")&amp;$B36&amp;SUBSTITUTE(SUBSTITUTE(OpeningTag,"XXX",Table14!$A36),"YYY",Table14!H$1&amp;"_"&amp;Table14!H$2&amp;Table14!$B36)&amp;TEXT(Table14!H36,"#,##0")&amp;ClosingTag&amp;IF($C36="u","&lt;/u&gt;","")</f>
        <v>&lt;u&gt;$&lt;ix:nonFraction name="FundBalancesAtBeginningOfPeriodAfterAdjustments" contextRef="CurrentPeriod_AggregateNonMajorFunds" unitRef="USD"&gt;113,936,199&lt;/ix:nonFraction&gt;&lt;/u&gt;</v>
      </c>
      <c r="I36" s="533" t="str">
        <f>IF($C36="u","&lt;u&gt;","")&amp;$B36&amp;SUBSTITUTE(SUBSTITUTE(OpeningTag,"XXX",Table14!$A36),"YYY",Table14!I$1&amp;"_"&amp;Table14!I$2&amp;Table14!$B36)&amp;TEXT(Table14!I36,"#,##0")&amp;ClosingTag&amp;IF($C36="u","&lt;/u&gt;","")</f>
        <v>&lt;u&gt;$&lt;ix:nonFraction name="FundBalancesAtBeginningOfPeriodAfterAdjustments" contextRef="CurrentPeriod_TotalGovernmentFunds" unitRef="USD"&gt;428,546,776&lt;/ix:nonFraction&gt;&lt;/u&gt;</v>
      </c>
    </row>
    <row r="37" spans="2:9" x14ac:dyDescent="0.25">
      <c r="B37" s="626" t="s">
        <v>2731</v>
      </c>
      <c r="C37" s="625" t="s">
        <v>2732</v>
      </c>
      <c r="D37" s="524" t="str">
        <f>Table14!D37</f>
        <v>Fund balances at end of year</v>
      </c>
      <c r="E37" s="533" t="str">
        <f>IF($C37="u","&lt;u&gt;","")&amp;$B37&amp;SUBSTITUTE(SUBSTITUTE(OpeningTag,"XXX",Table14!$A37),"YYY",Table14!E$1&amp;"_"&amp;Table14!E$2&amp;Table14!$B37)&amp;TEXT(Table14!E37,"#,##0")&amp;ClosingTag&amp;IF($C37="u","&lt;/u&gt;","")</f>
        <v>&lt;u&gt;$&lt;ix:nonFraction name="FundBalances" contextRef="CurrentPeriod_GeneralFund" unitRef="USD"&gt;87,522,678&lt;/ix:nonFraction&gt;&lt;/u&gt;</v>
      </c>
      <c r="F37" s="533" t="str">
        <f>IF($C37="u","&lt;u&gt;","")&amp;$B37&amp;SUBSTITUTE(SUBSTITUTE(OpeningTag,"XXX",Table14!$A37),"YYY",Table14!F$1&amp;"_"&amp;Table14!F$2&amp;Table14!$B37)&amp;TEXT(Table14!F37,"#,##0")&amp;ClosingTag&amp;IF($C37="u","&lt;/u&gt;","")</f>
        <v>&lt;u&gt;$&lt;ix:nonFraction name="FundBalances" contextRef="CurrentPeriod_SpecialRevenueFund001" unitRef="USD"&gt;73,743,465&lt;/ix:nonFraction&gt;&lt;/u&gt;</v>
      </c>
      <c r="G37" s="533" t="str">
        <f>IF($C37="u","&lt;u&gt;","")&amp;$B37&amp;SUBSTITUTE(SUBSTITUTE(OpeningTag,"XXX",Table14!$A37),"YYY",Table14!G$1&amp;"_"&amp;Table14!G$2&amp;Table14!$B37)&amp;TEXT(Table14!G37,"#,##0")&amp;ClosingTag&amp;IF($C37="u","&lt;/u&gt;","")</f>
        <v>&lt;u&gt;$&lt;ix:nonFraction name="FundBalances" contextRef="CurrentPeriod_SpecialRevenueFund002" unitRef="USD"&gt;101,356,334&lt;/ix:nonFraction&gt;&lt;/u&gt;</v>
      </c>
      <c r="H37" s="533" t="str">
        <f>IF($C37="u","&lt;u&gt;","")&amp;$B37&amp;SUBSTITUTE(SUBSTITUTE(OpeningTag,"XXX",Table14!$A37),"YYY",Table14!H$1&amp;"_"&amp;Table14!H$2&amp;Table14!$B37)&amp;TEXT(Table14!H37,"#,##0")&amp;ClosingTag&amp;IF($C37="u","&lt;/u&gt;","")</f>
        <v>&lt;u&gt;$&lt;ix:nonFraction name="FundBalances" contextRef="CurrentPeriod_AggregateNonMajorFunds" unitRef="USD"&gt;114,321,075&lt;/ix:nonFraction&gt;&lt;/u&gt;</v>
      </c>
      <c r="I37" s="533" t="str">
        <f>IF($C37="u","&lt;u&gt;","")&amp;$B37&amp;SUBSTITUTE(SUBSTITUTE(OpeningTag,"XXX",Table14!$A37),"YYY",Table14!I$1&amp;"_"&amp;Table14!I$2&amp;Table14!$B37)&amp;TEXT(Table14!I37,"#,##0")&amp;ClosingTag&amp;IF($C37="u","&lt;/u&gt;","")</f>
        <v>&lt;u&gt;$&lt;ix:nonFraction name="FundBalances" contextRef="CurrentPeriod_TotalGovernmentFunds" unitRef="USD"&gt;376,943,552&lt;/ix:nonFraction&gt;&lt;/u&gt;</v>
      </c>
    </row>
    <row r="39" spans="2:9" x14ac:dyDescent="0.25">
      <c r="C39" s="540"/>
      <c r="D39" s="524" t="str">
        <f>Table14!D39</f>
        <v>See accompanying Notes to Financial Statements.</v>
      </c>
    </row>
    <row r="45" spans="2:9" x14ac:dyDescent="0.25">
      <c r="B45" s="542"/>
      <c r="C45" s="540"/>
    </row>
    <row r="47" spans="2:9" x14ac:dyDescent="0.25">
      <c r="D47" s="527"/>
    </row>
    <row r="48" spans="2:9" x14ac:dyDescent="0.25">
      <c r="D48" s="527"/>
    </row>
    <row r="49" spans="4:4" x14ac:dyDescent="0.25">
      <c r="D49" s="527"/>
    </row>
    <row r="50" spans="4:4" x14ac:dyDescent="0.25">
      <c r="D50" s="527"/>
    </row>
    <row r="51" spans="4:4" x14ac:dyDescent="0.25">
      <c r="D51" s="527"/>
    </row>
    <row r="52" spans="4:4" x14ac:dyDescent="0.25">
      <c r="D52" s="527"/>
    </row>
    <row r="53" spans="4:4" x14ac:dyDescent="0.25">
      <c r="D53" s="527"/>
    </row>
    <row r="54" spans="4:4" x14ac:dyDescent="0.25">
      <c r="D54" s="527"/>
    </row>
    <row r="55" spans="4:4" x14ac:dyDescent="0.25">
      <c r="D55" s="527"/>
    </row>
    <row r="56" spans="4:4" x14ac:dyDescent="0.25">
      <c r="D56" s="527"/>
    </row>
    <row r="57" spans="4:4" x14ac:dyDescent="0.25">
      <c r="D57" s="527"/>
    </row>
    <row r="58" spans="4:4" x14ac:dyDescent="0.25">
      <c r="D58" s="527"/>
    </row>
    <row r="59" spans="4:4" x14ac:dyDescent="0.25">
      <c r="D59" s="527"/>
    </row>
    <row r="60" spans="4:4" x14ac:dyDescent="0.25">
      <c r="D60" s="527"/>
    </row>
    <row r="61" spans="4:4" x14ac:dyDescent="0.25">
      <c r="D61" s="527"/>
    </row>
    <row r="62" spans="4:4" x14ac:dyDescent="0.25">
      <c r="D62" s="527"/>
    </row>
    <row r="63" spans="4:4" x14ac:dyDescent="0.25">
      <c r="D63" s="527"/>
    </row>
    <row r="64" spans="4:4" x14ac:dyDescent="0.25">
      <c r="D64" s="527"/>
    </row>
    <row r="65" spans="4:4" x14ac:dyDescent="0.25">
      <c r="D65" s="527"/>
    </row>
    <row r="66" spans="4:4" x14ac:dyDescent="0.25">
      <c r="D66" s="527"/>
    </row>
    <row r="67" spans="4:4" x14ac:dyDescent="0.25">
      <c r="D67" s="527"/>
    </row>
    <row r="68" spans="4:4" x14ac:dyDescent="0.25">
      <c r="D68" s="52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5361D-4DF1-4796-AE81-BB0C263E017D}">
  <sheetPr codeName="Sheet82"/>
  <dimension ref="A3:H54"/>
  <sheetViews>
    <sheetView workbookViewId="0">
      <selection sqref="A1:H43"/>
    </sheetView>
  </sheetViews>
  <sheetFormatPr defaultRowHeight="12.75" x14ac:dyDescent="0.2"/>
  <cols>
    <col min="1" max="1" width="14.33203125" bestFit="1" customWidth="1"/>
    <col min="2" max="2" width="94.33203125" bestFit="1" customWidth="1"/>
    <col min="3" max="3" width="225.5" bestFit="1" customWidth="1"/>
    <col min="4" max="4" width="248.33203125" bestFit="1" customWidth="1"/>
    <col min="5" max="5" width="197.6640625" bestFit="1" customWidth="1"/>
    <col min="6" max="6" width="190.5" bestFit="1" customWidth="1"/>
    <col min="7" max="7" width="224" bestFit="1" customWidth="1"/>
    <col min="8" max="8" width="197.6640625" bestFit="1" customWidth="1"/>
  </cols>
  <sheetData>
    <row r="3" spans="1:8" ht="15" x14ac:dyDescent="0.25">
      <c r="A3" s="540" t="s">
        <v>2613</v>
      </c>
      <c r="B3" s="541"/>
      <c r="C3" s="541"/>
      <c r="D3" s="541"/>
      <c r="E3" s="541"/>
      <c r="H3" s="541"/>
    </row>
    <row r="4" spans="1:8" ht="15" x14ac:dyDescent="0.2">
      <c r="A4" s="541" t="s">
        <v>3355</v>
      </c>
      <c r="B4" s="541"/>
      <c r="C4" s="541"/>
      <c r="D4" s="541"/>
      <c r="E4" s="541"/>
      <c r="H4" s="541"/>
    </row>
    <row r="5" spans="1:8" ht="15" x14ac:dyDescent="0.2">
      <c r="A5" s="541" t="s">
        <v>2585</v>
      </c>
      <c r="B5" s="541" t="str">
        <f>"&lt;td&gt;"&amp;Table14InlineXBRL!D4&amp;"&lt;/td&gt;"</f>
        <v>&lt;td&gt;&lt;b&gt;Will County, Illinois &lt;/b&gt;&lt;/td&gt;</v>
      </c>
      <c r="C5" s="541" t="str">
        <f>"&lt;td align="&amp;CHAR(34)&amp;"right"&amp;CHAR(34)&amp;"&gt;"&amp;Table14InlineXBRL!E4&amp;"&lt;/td&gt;"</f>
        <v>&lt;td align="right"&gt;&lt;/td&gt;</v>
      </c>
      <c r="D5" s="541" t="str">
        <f>"&lt;td align="&amp;CHAR(34)&amp;"right"&amp;CHAR(34)&amp;"&gt;"&amp;Table14InlineXBRL!F4&amp;"&lt;/td&gt;"</f>
        <v>&lt;td align="right"&gt;&lt;/td&gt;</v>
      </c>
      <c r="E5" s="541" t="str">
        <f>"&lt;td align="&amp;CHAR(34)&amp;"right"&amp;CHAR(34)&amp;"&gt;"&amp;Table14InlineXBRL!G4&amp;"&lt;/td&gt;"</f>
        <v>&lt;td align="right"&gt;&lt;/td&gt;</v>
      </c>
      <c r="F5" s="541" t="str">
        <f>"&lt;td align="&amp;CHAR(34)&amp;"right"&amp;CHAR(34)&amp;"&gt;"&amp;Table14InlineXBRL!H4&amp;"&lt;/td&gt;"</f>
        <v>&lt;td align="right"&gt;&lt;/td&gt;</v>
      </c>
      <c r="G5" s="541" t="str">
        <f>"&lt;td align="&amp;CHAR(34)&amp;"right"&amp;CHAR(34)&amp;"&gt;"&amp;Table14InlineXBRL!I4&amp;"&lt;/td&gt;"</f>
        <v>&lt;td align="right"&gt;&lt;b&gt;STATEMENT 3&lt;/b&gt;&lt;/td&gt;</v>
      </c>
      <c r="H5" s="541" t="s">
        <v>2586</v>
      </c>
    </row>
    <row r="6" spans="1:8" ht="15" x14ac:dyDescent="0.2">
      <c r="A6" s="541" t="s">
        <v>2585</v>
      </c>
      <c r="B6" s="541" t="str">
        <f>"&lt;td&gt;"&amp;Table14InlineXBRL!D5&amp;"&lt;/td&gt;"</f>
        <v>&lt;td&gt;&lt;b&gt;Statement of Revenues, Expenditures and Changes in Fund Balances &lt;/b&gt;&lt;/td&gt;</v>
      </c>
      <c r="C6" s="541" t="str">
        <f>"&lt;td align="&amp;CHAR(34)&amp;"right"&amp;CHAR(34)&amp;"&gt;"&amp;Table14InlineXBRL!E5&amp;"&lt;/td&gt;"</f>
        <v>&lt;td align="right"&gt;&lt;/td&gt;</v>
      </c>
      <c r="D6" s="541" t="str">
        <f>"&lt;td align="&amp;CHAR(34)&amp;"right"&amp;CHAR(34)&amp;"&gt;"&amp;Table14InlineXBRL!F5&amp;"&lt;/td&gt;"</f>
        <v>&lt;td align="right"&gt;&lt;/td&gt;</v>
      </c>
      <c r="E6" s="541" t="str">
        <f>"&lt;td align="&amp;CHAR(34)&amp;"right"&amp;CHAR(34)&amp;"&gt;"&amp;Table14InlineXBRL!G5&amp;"&lt;/td&gt;"</f>
        <v>&lt;td align="right"&gt;&lt;/td&gt;</v>
      </c>
      <c r="F6" s="541" t="str">
        <f>"&lt;td align="&amp;CHAR(34)&amp;"right"&amp;CHAR(34)&amp;"&gt;"&amp;Table14InlineXBRL!H5&amp;"&lt;/td&gt;"</f>
        <v>&lt;td align="right"&gt;&lt;/td&gt;</v>
      </c>
      <c r="G6" s="541" t="str">
        <f>"&lt;td align="&amp;CHAR(34)&amp;"right"&amp;CHAR(34)&amp;"&gt;"&amp;Table14InlineXBRL!I5&amp;"&lt;/td&gt;"</f>
        <v>&lt;td align="right"&gt;&lt;/td&gt;</v>
      </c>
      <c r="H6" s="541" t="s">
        <v>2586</v>
      </c>
    </row>
    <row r="7" spans="1:8" ht="15" x14ac:dyDescent="0.2">
      <c r="A7" s="541" t="s">
        <v>2585</v>
      </c>
      <c r="B7" s="541" t="str">
        <f>"&lt;td&gt;"&amp;Table14InlineXBRL!D6&amp;"&lt;/td&gt;"</f>
        <v>&lt;td&gt;&lt;b&gt;Governmental Funds &lt;/b&gt;&lt;/td&gt;</v>
      </c>
      <c r="C7" s="541" t="str">
        <f>"&lt;td align="&amp;CHAR(34)&amp;"right"&amp;CHAR(34)&amp;"&gt;"&amp;Table14InlineXBRL!E6&amp;"&lt;/td&gt;"</f>
        <v>&lt;td align="right"&gt;&lt;/td&gt;</v>
      </c>
      <c r="D7" s="541" t="str">
        <f>"&lt;td align="&amp;CHAR(34)&amp;"right"&amp;CHAR(34)&amp;"&gt;"&amp;Table14InlineXBRL!F6&amp;"&lt;/td&gt;"</f>
        <v>&lt;td align="right"&gt;&lt;/td&gt;</v>
      </c>
      <c r="E7" s="541" t="str">
        <f>"&lt;td align="&amp;CHAR(34)&amp;"right"&amp;CHAR(34)&amp;"&gt;"&amp;Table14InlineXBRL!G6&amp;"&lt;/td&gt;"</f>
        <v>&lt;td align="right"&gt;&lt;/td&gt;</v>
      </c>
      <c r="F7" s="541" t="str">
        <f>"&lt;td align="&amp;CHAR(34)&amp;"right"&amp;CHAR(34)&amp;"&gt;"&amp;Table14InlineXBRL!H6&amp;"&lt;/td&gt;"</f>
        <v>&lt;td align="right"&gt;&lt;/td&gt;</v>
      </c>
      <c r="G7" s="541" t="str">
        <f>"&lt;td align="&amp;CHAR(34)&amp;"right"&amp;CHAR(34)&amp;"&gt;"&amp;Table14InlineXBRL!I6&amp;"&lt;/td&gt;"</f>
        <v>&lt;td align="right"&gt;&lt;/td&gt;</v>
      </c>
      <c r="H7" s="541" t="s">
        <v>2586</v>
      </c>
    </row>
    <row r="8" spans="1:8" ht="15" x14ac:dyDescent="0.2">
      <c r="A8" s="541" t="s">
        <v>2585</v>
      </c>
      <c r="B8" s="541" t="str">
        <f>"&lt;td&gt;"&amp;Table14InlineXBRL!D7&amp;"&lt;/td&gt;"</f>
        <v>&lt;td&gt;&lt;b&gt;Year Ended November 30, 2018 &lt;/b&gt;&lt;/td&gt;</v>
      </c>
      <c r="C8" s="541" t="str">
        <f>"&lt;td align="&amp;CHAR(34)&amp;"right"&amp;CHAR(34)&amp;"&gt;"&amp;Table14InlineXBRL!E7&amp;"&lt;/td&gt;"</f>
        <v>&lt;td align="right"&gt;&lt;/td&gt;</v>
      </c>
      <c r="D8" s="541" t="str">
        <f>"&lt;td align="&amp;CHAR(34)&amp;"right"&amp;CHAR(34)&amp;"&gt;"&amp;Table14InlineXBRL!F7&amp;"&lt;/td&gt;"</f>
        <v>&lt;td align="right"&gt;&lt;/td&gt;</v>
      </c>
      <c r="E8" s="541" t="str">
        <f>"&lt;td align="&amp;CHAR(34)&amp;"right"&amp;CHAR(34)&amp;"&gt;"&amp;Table14InlineXBRL!G7&amp;"&lt;/td&gt;"</f>
        <v>&lt;td align="right"&gt;&lt;/td&gt;</v>
      </c>
      <c r="F8" s="541" t="str">
        <f>"&lt;td align="&amp;CHAR(34)&amp;"right"&amp;CHAR(34)&amp;"&gt;"&amp;Table14InlineXBRL!H7&amp;"&lt;/td&gt;"</f>
        <v>&lt;td align="right"&gt;&lt;/td&gt;</v>
      </c>
      <c r="G8" s="541" t="str">
        <f>"&lt;td align="&amp;CHAR(34)&amp;"right"&amp;CHAR(34)&amp;"&gt;"&amp;Table14InlineXBRL!I7&amp;"&lt;/td&gt;"</f>
        <v>&lt;td align="right"&gt;&lt;/td&gt;</v>
      </c>
      <c r="H8" s="541" t="s">
        <v>2586</v>
      </c>
    </row>
    <row r="9" spans="1:8" ht="15" x14ac:dyDescent="0.2">
      <c r="A9" s="541" t="s">
        <v>2585</v>
      </c>
      <c r="B9" s="541" t="str">
        <f>"&lt;td&gt;"&amp;Table14InlineXBRL!D8&amp;"&lt;/td&gt;"</f>
        <v>&lt;td&gt;&lt;/td&gt;</v>
      </c>
      <c r="C9" s="541" t="str">
        <f>"&lt;td align="&amp;CHAR(34)&amp;"right"&amp;CHAR(34)&amp;"&gt;"&amp;Table14InlineXBRL!E8&amp;"&lt;/td&gt;"</f>
        <v>&lt;td align="right"&gt;General Fund&lt;/td&gt;</v>
      </c>
      <c r="D9" s="541" t="str">
        <f>"&lt;td align="&amp;CHAR(34)&amp;"right"&amp;CHAR(34)&amp;"&gt;"&amp;Table14InlineXBRL!F8&amp;"&lt;/td&gt;"</f>
        <v>&lt;td align="right"&gt;County Motor Fuel Tax Fund&lt;/td&gt;</v>
      </c>
      <c r="E9" s="541" t="str">
        <f>"&lt;td align="&amp;CHAR(34)&amp;"right"&amp;CHAR(34)&amp;"&gt;"&amp;Table14InlineXBRL!G8&amp;"&lt;/td&gt;"</f>
        <v>&lt;td align="right"&gt;Building Will Fund&lt;/td&gt;</v>
      </c>
      <c r="F9" s="541" t="str">
        <f>"&lt;td align="&amp;CHAR(34)&amp;"right"&amp;CHAR(34)&amp;"&gt;"&amp;Table14InlineXBRL!H8&amp;"&lt;/td&gt;"</f>
        <v>&lt;td align="right"&gt;Other Governmental Funds&lt;/td&gt;</v>
      </c>
      <c r="G9" s="541" t="str">
        <f>"&lt;td align="&amp;CHAR(34)&amp;"right"&amp;CHAR(34)&amp;"&gt;"&amp;Table14InlineXBRL!I8&amp;"&lt;/td&gt;"</f>
        <v>&lt;td align="right"&gt;Total Governmental Funds&lt;/td&gt;</v>
      </c>
      <c r="H9" s="541" t="s">
        <v>2586</v>
      </c>
    </row>
    <row r="10" spans="1:8" ht="15" x14ac:dyDescent="0.2">
      <c r="A10" s="541" t="s">
        <v>2725</v>
      </c>
      <c r="B10" s="541" t="str">
        <f>"&lt;td&gt;"&amp;Table14InlineXBRL!D9&amp;"&lt;/td&gt;"</f>
        <v>&lt;td&gt;REVENUES&lt;/td&gt;</v>
      </c>
      <c r="C10" s="541" t="str">
        <f>"&lt;td align="&amp;CHAR(34)&amp;"right"&amp;CHAR(34)&amp;"&gt;"&amp;Table14InlineXBRL!E9&amp;"&lt;/td&gt;"</f>
        <v>&lt;td align="right"&gt;&lt;/td&gt;</v>
      </c>
      <c r="D10" s="541" t="str">
        <f>"&lt;td align="&amp;CHAR(34)&amp;"right"&amp;CHAR(34)&amp;"&gt;"&amp;Table14InlineXBRL!F9&amp;"&lt;/td&gt;"</f>
        <v>&lt;td align="right"&gt;&lt;/td&gt;</v>
      </c>
      <c r="E10" s="541" t="str">
        <f>"&lt;td align="&amp;CHAR(34)&amp;"right"&amp;CHAR(34)&amp;"&gt;"&amp;Table14InlineXBRL!G9&amp;"&lt;/td&gt;"</f>
        <v>&lt;td align="right"&gt;&lt;/td&gt;</v>
      </c>
      <c r="F10" s="541" t="str">
        <f>"&lt;td align="&amp;CHAR(34)&amp;"right"&amp;CHAR(34)&amp;"&gt;"&amp;Table14InlineXBRL!H9&amp;"&lt;/td&gt;"</f>
        <v>&lt;td align="right"&gt;&lt;/td&gt;</v>
      </c>
      <c r="G10" s="541" t="str">
        <f>"&lt;td align="&amp;CHAR(34)&amp;"right"&amp;CHAR(34)&amp;"&gt;"&amp;Table14InlineXBRL!I9&amp;"&lt;/td&gt;"</f>
        <v>&lt;td align="right"&gt;&lt;/td&gt;</v>
      </c>
      <c r="H10" s="541" t="s">
        <v>2586</v>
      </c>
    </row>
    <row r="11" spans="1:8" ht="15" x14ac:dyDescent="0.2">
      <c r="A11" s="541" t="s">
        <v>2585</v>
      </c>
      <c r="B11" s="541" t="str">
        <f>"&lt;td&gt;"&amp;Table14InlineXBRL!D10&amp;"&lt;/td&gt;"</f>
        <v>&lt;td&gt;Property taxes&lt;/td&gt;</v>
      </c>
      <c r="C11" s="541" t="str">
        <f>"&lt;td align="&amp;CHAR(34)&amp;"right"&amp;CHAR(34)&amp;"&gt;"&amp;Table14InlineXBRL!E10&amp;"&lt;/td&gt;"</f>
        <v>&lt;td align="right"&gt;$&lt;ix:nonFraction name="RevenueFromPropertyTax" contextRef="CurrentPeriod_GeneralFund" unitRef="USD"&gt;106,847,023&lt;/ix:nonFraction&gt;&lt;/td&gt;</v>
      </c>
      <c r="D11" s="541" t="str">
        <f>"&lt;td align="&amp;CHAR(34)&amp;"right"&amp;CHAR(34)&amp;"&gt;"&amp;Table14InlineXBRL!F10&amp;"&lt;/td&gt;"</f>
        <v>&lt;td align="right"&gt;$&lt;ix:nonFraction name="RevenueFromPropertyTax" contextRef="CurrentPeriod_SpecialRevenueFund001" unitRef="USD"&gt;0&lt;/ix:nonFraction&gt;&lt;/td&gt;</v>
      </c>
      <c r="E11" s="541" t="str">
        <f>"&lt;td align="&amp;CHAR(34)&amp;"right"&amp;CHAR(34)&amp;"&gt;"&amp;Table14InlineXBRL!G10&amp;"&lt;/td&gt;"</f>
        <v>&lt;td align="right"&gt;$&lt;ix:nonFraction name="RevenueFromPropertyTax" contextRef="CurrentPeriod_SpecialRevenueFund002" unitRef="USD"&gt;0&lt;/ix:nonFraction&gt;&lt;/td&gt;</v>
      </c>
      <c r="F11" s="541" t="str">
        <f>"&lt;td align="&amp;CHAR(34)&amp;"right"&amp;CHAR(34)&amp;"&gt;"&amp;Table14InlineXBRL!H10&amp;"&lt;/td&gt;"</f>
        <v>&lt;td align="right"&gt;$&lt;ix:nonFraction name="RevenueFromPropertyTax" contextRef="CurrentPeriod_AggregateNonMajorFunds" unitRef="USD"&gt;18,745,152&lt;/ix:nonFraction&gt;&lt;/td&gt;</v>
      </c>
      <c r="G11" s="541" t="str">
        <f>"&lt;td align="&amp;CHAR(34)&amp;"right"&amp;CHAR(34)&amp;"&gt;"&amp;Table14InlineXBRL!I10&amp;"&lt;/td&gt;"</f>
        <v>&lt;td align="right"&gt;$&lt;ix:nonFraction name="RevenueFromPropertyTax" contextRef="CurrentPeriod_TotalGovernmentFunds" unitRef="USD"&gt;125,592,175&lt;/ix:nonFraction&gt;&lt;/td&gt;</v>
      </c>
      <c r="H11" s="541" t="s">
        <v>2586</v>
      </c>
    </row>
    <row r="12" spans="1:8" ht="15" x14ac:dyDescent="0.2">
      <c r="A12" s="541" t="s">
        <v>2585</v>
      </c>
      <c r="B12" s="541" t="str">
        <f>"&lt;td&gt;"&amp;Table14InlineXBRL!D11&amp;"&lt;/td&gt;"</f>
        <v>&lt;td&gt;Licenses and permits&lt;/td&gt;</v>
      </c>
      <c r="C12" s="541" t="str">
        <f>"&lt;td align="&amp;CHAR(34)&amp;"right"&amp;CHAR(34)&amp;"&gt;"&amp;Table14InlineXBRL!E11&amp;"&lt;/td&gt;"</f>
        <v>&lt;td align="right"&gt;&lt;ix:nonFraction name="RevenueFromLicensesAndPermitsAndFranchiseFees" contextRef="CurrentPeriod_GeneralFund" unitRef="USD"&gt;1,256,963&lt;/ix:nonFraction&gt;&lt;/td&gt;</v>
      </c>
      <c r="D12" s="541" t="str">
        <f>"&lt;td align="&amp;CHAR(34)&amp;"right"&amp;CHAR(34)&amp;"&gt;"&amp;Table14InlineXBRL!F11&amp;"&lt;/td&gt;"</f>
        <v>&lt;td align="right"&gt;&lt;ix:nonFraction name="RevenueFromLicensesAndPermitsAndFranchiseFees" contextRef="CurrentPeriod_SpecialRevenueFund001" unitRef="USD"&gt;0&lt;/ix:nonFraction&gt;&lt;/td&gt;</v>
      </c>
      <c r="E12" s="541" t="str">
        <f>"&lt;td align="&amp;CHAR(34)&amp;"right"&amp;CHAR(34)&amp;"&gt;"&amp;Table14InlineXBRL!G11&amp;"&lt;/td&gt;"</f>
        <v>&lt;td align="right"&gt;&lt;ix:nonFraction name="RevenueFromLicensesAndPermitsAndFranchiseFees" contextRef="CurrentPeriod_SpecialRevenueFund002" unitRef="USD"&gt;0&lt;/ix:nonFraction&gt;&lt;/td&gt;</v>
      </c>
      <c r="F12" s="541" t="str">
        <f>"&lt;td align="&amp;CHAR(34)&amp;"right"&amp;CHAR(34)&amp;"&gt;"&amp;Table14InlineXBRL!H11&amp;"&lt;/td&gt;"</f>
        <v>&lt;td align="right"&gt;&lt;ix:nonFraction name="RevenueFromLicensesAndPermitsAndFranchiseFees" contextRef="CurrentPeriod_AggregateNonMajorFunds" unitRef="USD"&gt;2,015,579&lt;/ix:nonFraction&gt;&lt;/td&gt;</v>
      </c>
      <c r="G12" s="541" t="str">
        <f>"&lt;td align="&amp;CHAR(34)&amp;"right"&amp;CHAR(34)&amp;"&gt;"&amp;Table14InlineXBRL!I11&amp;"&lt;/td&gt;"</f>
        <v>&lt;td align="right"&gt;&lt;ix:nonFraction name="RevenueFromLicensesAndPermitsAndFranchiseFees" contextRef="CurrentPeriod_TotalGovernmentFunds" unitRef="USD"&gt;3,272,542&lt;/ix:nonFraction&gt;&lt;/td&gt;</v>
      </c>
      <c r="H12" s="541" t="s">
        <v>2586</v>
      </c>
    </row>
    <row r="13" spans="1:8" ht="15" x14ac:dyDescent="0.2">
      <c r="A13" s="541" t="s">
        <v>2585</v>
      </c>
      <c r="B13" s="541" t="str">
        <f>"&lt;td&gt;"&amp;Table14InlineXBRL!D12&amp;"&lt;/td&gt;"</f>
        <v>&lt;td&gt;Intergovernmental&lt;/td&gt;</v>
      </c>
      <c r="C13" s="541" t="str">
        <f>"&lt;td align="&amp;CHAR(34)&amp;"right"&amp;CHAR(34)&amp;"&gt;"&amp;Table14InlineXBRL!E12&amp;"&lt;/td&gt;"</f>
        <v>&lt;td align="right"&gt;&lt;ix:nonFraction name="RevenueFromInterGovernmentalActivities" contextRef="CurrentPeriod_GeneralFund" unitRef="USD"&gt;65,612,678&lt;/ix:nonFraction&gt;&lt;/td&gt;</v>
      </c>
      <c r="D13" s="541" t="str">
        <f>"&lt;td align="&amp;CHAR(34)&amp;"right"&amp;CHAR(34)&amp;"&gt;"&amp;Table14InlineXBRL!F12&amp;"&lt;/td&gt;"</f>
        <v>&lt;td align="right"&gt;&lt;ix:nonFraction name="RevenueFromInterGovernmentalActivities" contextRef="CurrentPeriod_SpecialRevenueFund001" unitRef="USD"&gt;11,456,906&lt;/ix:nonFraction&gt;&lt;/td&gt;</v>
      </c>
      <c r="E13" s="541" t="str">
        <f>"&lt;td align="&amp;CHAR(34)&amp;"right"&amp;CHAR(34)&amp;"&gt;"&amp;Table14InlineXBRL!G12&amp;"&lt;/td&gt;"</f>
        <v>&lt;td align="right"&gt;&lt;ix:nonFraction name="RevenueFromInterGovernmentalActivities" contextRef="CurrentPeriod_SpecialRevenueFund002" unitRef="USD"&gt;0&lt;/ix:nonFraction&gt;&lt;/td&gt;</v>
      </c>
      <c r="F13" s="541" t="str">
        <f>"&lt;td align="&amp;CHAR(34)&amp;"right"&amp;CHAR(34)&amp;"&gt;"&amp;Table14InlineXBRL!H12&amp;"&lt;/td&gt;"</f>
        <v>&lt;td align="right"&gt;&lt;ix:nonFraction name="RevenueFromInterGovernmentalActivities" contextRef="CurrentPeriod_AggregateNonMajorFunds" unitRef="USD"&gt;49,906,173&lt;/ix:nonFraction&gt;&lt;/td&gt;</v>
      </c>
      <c r="G13" s="541" t="str">
        <f>"&lt;td align="&amp;CHAR(34)&amp;"right"&amp;CHAR(34)&amp;"&gt;"&amp;Table14InlineXBRL!I12&amp;"&lt;/td&gt;"</f>
        <v>&lt;td align="right"&gt;&lt;ix:nonFraction name="RevenueFromInterGovernmentalActivities" contextRef="CurrentPeriod_TotalGovernmentFunds" unitRef="USD"&gt;126,975,757&lt;/ix:nonFraction&gt;&lt;/td&gt;</v>
      </c>
      <c r="H13" s="541" t="s">
        <v>2586</v>
      </c>
    </row>
    <row r="14" spans="1:8" ht="15" x14ac:dyDescent="0.2">
      <c r="A14" s="541" t="s">
        <v>2585</v>
      </c>
      <c r="B14" s="541" t="str">
        <f>"&lt;td&gt;"&amp;Table14InlineXBRL!D13&amp;"&lt;/td&gt;"</f>
        <v>&lt;td&gt;Charges for services&lt;/td&gt;</v>
      </c>
      <c r="C14" s="541" t="str">
        <f>"&lt;td align="&amp;CHAR(34)&amp;"right"&amp;CHAR(34)&amp;"&gt;"&amp;Table14InlineXBRL!E13&amp;"&lt;/td&gt;"</f>
        <v>&lt;td align="right"&gt;&lt;ix:nonFraction name="RevenueFromChargesForServicesAndSales" contextRef="CurrentPeriod_GeneralFund" unitRef="USD"&gt;31,662,657&lt;/ix:nonFraction&gt;&lt;/td&gt;</v>
      </c>
      <c r="D14" s="541" t="str">
        <f>"&lt;td align="&amp;CHAR(34)&amp;"right"&amp;CHAR(34)&amp;"&gt;"&amp;Table14InlineXBRL!F13&amp;"&lt;/td&gt;"</f>
        <v>&lt;td align="right"&gt;&lt;ix:nonFraction name="RevenueFromChargesForServicesAndSales" contextRef="CurrentPeriod_SpecialRevenueFund001" unitRef="USD"&gt;0&lt;/ix:nonFraction&gt;&lt;/td&gt;</v>
      </c>
      <c r="E14" s="541" t="str">
        <f>"&lt;td align="&amp;CHAR(34)&amp;"right"&amp;CHAR(34)&amp;"&gt;"&amp;Table14InlineXBRL!G13&amp;"&lt;/td&gt;"</f>
        <v>&lt;td align="right"&gt;&lt;ix:nonFraction name="RevenueFromChargesForServicesAndSales" contextRef="CurrentPeriod_SpecialRevenueFund002" unitRef="USD"&gt;0&lt;/ix:nonFraction&gt;&lt;/td&gt;</v>
      </c>
      <c r="F14" s="541" t="str">
        <f>"&lt;td align="&amp;CHAR(34)&amp;"right"&amp;CHAR(34)&amp;"&gt;"&amp;Table14InlineXBRL!H13&amp;"&lt;/td&gt;"</f>
        <v>&lt;td align="right"&gt;&lt;ix:nonFraction name="RevenueFromChargesForServicesAndSales" contextRef="CurrentPeriod_AggregateNonMajorFunds" unitRef="USD"&gt;35,843,817&lt;/ix:nonFraction&gt;&lt;/td&gt;</v>
      </c>
      <c r="G14" s="541" t="str">
        <f>"&lt;td align="&amp;CHAR(34)&amp;"right"&amp;CHAR(34)&amp;"&gt;"&amp;Table14InlineXBRL!I13&amp;"&lt;/td&gt;"</f>
        <v>&lt;td align="right"&gt;&lt;ix:nonFraction name="RevenueFromChargesForServicesAndSales" contextRef="CurrentPeriod_TotalGovernmentFunds" unitRef="USD"&gt;67,506,474&lt;/ix:nonFraction&gt;&lt;/td&gt;</v>
      </c>
      <c r="H14" s="541" t="s">
        <v>2586</v>
      </c>
    </row>
    <row r="15" spans="1:8" ht="15" x14ac:dyDescent="0.2">
      <c r="A15" s="541" t="s">
        <v>2585</v>
      </c>
      <c r="B15" s="541" t="str">
        <f>"&lt;td&gt;"&amp;Table14InlineXBRL!D14&amp;"&lt;/td&gt;"</f>
        <v>&lt;td&gt;Fines and forfeitures&lt;/td&gt;</v>
      </c>
      <c r="C15" s="541" t="str">
        <f>"&lt;td align="&amp;CHAR(34)&amp;"right"&amp;CHAR(34)&amp;"&gt;"&amp;Table14InlineXBRL!E14&amp;"&lt;/td&gt;"</f>
        <v>&lt;td align="right"&gt;&lt;ix:nonFraction name="RevenueFromFinesAndForfeituresAndPenalties" contextRef="CurrentPeriod_GeneralFund" unitRef="USD"&gt;2,301,237&lt;/ix:nonFraction&gt;&lt;/td&gt;</v>
      </c>
      <c r="D15" s="541" t="str">
        <f>"&lt;td align="&amp;CHAR(34)&amp;"right"&amp;CHAR(34)&amp;"&gt;"&amp;Table14InlineXBRL!F14&amp;"&lt;/td&gt;"</f>
        <v>&lt;td align="right"&gt;&lt;ix:nonFraction name="RevenueFromFinesAndForfeituresAndPenalties" contextRef="CurrentPeriod_SpecialRevenueFund001" unitRef="USD"&gt;0&lt;/ix:nonFraction&gt;&lt;/td&gt;</v>
      </c>
      <c r="E15" s="541" t="str">
        <f>"&lt;td align="&amp;CHAR(34)&amp;"right"&amp;CHAR(34)&amp;"&gt;"&amp;Table14InlineXBRL!G14&amp;"&lt;/td&gt;"</f>
        <v>&lt;td align="right"&gt;&lt;ix:nonFraction name="RevenueFromFinesAndForfeituresAndPenalties" contextRef="CurrentPeriod_SpecialRevenueFund002" unitRef="USD"&gt;0&lt;/ix:nonFraction&gt;&lt;/td&gt;</v>
      </c>
      <c r="F15" s="541" t="str">
        <f>"&lt;td align="&amp;CHAR(34)&amp;"right"&amp;CHAR(34)&amp;"&gt;"&amp;Table14InlineXBRL!H14&amp;"&lt;/td&gt;"</f>
        <v>&lt;td align="right"&gt;&lt;ix:nonFraction name="RevenueFromFinesAndForfeituresAndPenalties" contextRef="CurrentPeriod_AggregateNonMajorFunds" unitRef="USD"&gt;1,279,067&lt;/ix:nonFraction&gt;&lt;/td&gt;</v>
      </c>
      <c r="G15" s="541" t="str">
        <f>"&lt;td align="&amp;CHAR(34)&amp;"right"&amp;CHAR(34)&amp;"&gt;"&amp;Table14InlineXBRL!I14&amp;"&lt;/td&gt;"</f>
        <v>&lt;td align="right"&gt;&lt;ix:nonFraction name="RevenueFromFinesAndForfeituresAndPenalties" contextRef="CurrentPeriod_TotalGovernmentFunds" unitRef="USD"&gt;3,580,304&lt;/ix:nonFraction&gt;&lt;/td&gt;</v>
      </c>
      <c r="H15" s="541" t="s">
        <v>2586</v>
      </c>
    </row>
    <row r="16" spans="1:8" ht="15" x14ac:dyDescent="0.2">
      <c r="A16" s="541" t="s">
        <v>2585</v>
      </c>
      <c r="B16" s="541" t="str">
        <f>"&lt;td&gt;"&amp;Table14InlineXBRL!D15&amp;"&lt;/td&gt;"</f>
        <v>&lt;td&gt;Investment income&lt;/td&gt;</v>
      </c>
      <c r="C16" s="541" t="str">
        <f>"&lt;td align="&amp;CHAR(34)&amp;"right"&amp;CHAR(34)&amp;"&gt;"&amp;Table14InlineXBRL!E15&amp;"&lt;/td&gt;"</f>
        <v>&lt;td align="right"&gt;&lt;ix:nonFraction name="RevenueFromInvestmentIncome" contextRef="CurrentPeriod_GeneralFund" unitRef="USD"&gt;1,272,623&lt;/ix:nonFraction&gt;&lt;/td&gt;</v>
      </c>
      <c r="D16" s="541" t="str">
        <f>"&lt;td align="&amp;CHAR(34)&amp;"right"&amp;CHAR(34)&amp;"&gt;"&amp;Table14InlineXBRL!F15&amp;"&lt;/td&gt;"</f>
        <v>&lt;td align="right"&gt;&lt;ix:nonFraction name="RevenueFromInvestmentIncome" contextRef="CurrentPeriod_SpecialRevenueFund001" unitRef="USD"&gt;573,401&lt;/ix:nonFraction&gt;&lt;/td&gt;</v>
      </c>
      <c r="E16" s="541" t="str">
        <f>"&lt;td align="&amp;CHAR(34)&amp;"right"&amp;CHAR(34)&amp;"&gt;"&amp;Table14InlineXBRL!G15&amp;"&lt;/td&gt;"</f>
        <v>&lt;td align="right"&gt;&lt;ix:nonFraction name="RevenueFromInvestmentIncome" contextRef="CurrentPeriod_SpecialRevenueFund002" unitRef="USD"&gt;2,321,371&lt;/ix:nonFraction&gt;&lt;/td&gt;</v>
      </c>
      <c r="F16" s="541" t="str">
        <f>"&lt;td align="&amp;CHAR(34)&amp;"right"&amp;CHAR(34)&amp;"&gt;"&amp;Table14InlineXBRL!H15&amp;"&lt;/td&gt;"</f>
        <v>&lt;td align="right"&gt;&lt;ix:nonFraction name="RevenueFromInvestmentIncome" contextRef="CurrentPeriod_AggregateNonMajorFunds" unitRef="USD"&gt;556,205&lt;/ix:nonFraction&gt;&lt;/td&gt;</v>
      </c>
      <c r="G16" s="541" t="str">
        <f>"&lt;td align="&amp;CHAR(34)&amp;"right"&amp;CHAR(34)&amp;"&gt;"&amp;Table14InlineXBRL!I15&amp;"&lt;/td&gt;"</f>
        <v>&lt;td align="right"&gt;&lt;ix:nonFraction name="RevenueFromInvestmentIncome" contextRef="CurrentPeriod_TotalGovernmentFunds" unitRef="USD"&gt;4,723,600&lt;/ix:nonFraction&gt;&lt;/td&gt;</v>
      </c>
      <c r="H16" s="541" t="s">
        <v>2586</v>
      </c>
    </row>
    <row r="17" spans="1:8" ht="15" x14ac:dyDescent="0.2">
      <c r="A17" s="541" t="s">
        <v>2585</v>
      </c>
      <c r="B17" s="541" t="str">
        <f>"&lt;td&gt;"&amp;Table14InlineXBRL!D16&amp;"&lt;/td&gt;"</f>
        <v>&lt;td&gt;Miscellaneous revenues&lt;/td&gt;</v>
      </c>
      <c r="C17" s="541" t="str">
        <f>"&lt;td align="&amp;CHAR(34)&amp;"right"&amp;CHAR(34)&amp;"&gt;"&amp;Table14InlineXBRL!E16&amp;"&lt;/td&gt;"</f>
        <v>&lt;td align="right"&gt;&lt;u&gt;&lt;ix:nonFraction name="OtherGeneralRevenues" contextRef="CurrentPeriod_GeneralFund" unitRef="USD"&gt;337,813&lt;/ix:nonFraction&gt;&lt;/u&gt;&lt;/td&gt;</v>
      </c>
      <c r="D17" s="541" t="str">
        <f>"&lt;td align="&amp;CHAR(34)&amp;"right"&amp;CHAR(34)&amp;"&gt;"&amp;Table14InlineXBRL!F16&amp;"&lt;/td&gt;"</f>
        <v>&lt;td align="right"&gt;&lt;u&gt;&lt;ix:nonFraction name="OtherGeneralRevenues" contextRef="CurrentPeriod_SpecialRevenueFund001" unitRef="USD"&gt;78,663&lt;/ix:nonFraction&gt;&lt;/u&gt;&lt;/td&gt;</v>
      </c>
      <c r="E17" s="541" t="str">
        <f>"&lt;td align="&amp;CHAR(34)&amp;"right"&amp;CHAR(34)&amp;"&gt;"&amp;Table14InlineXBRL!G16&amp;"&lt;/td&gt;"</f>
        <v>&lt;td align="right"&gt;&lt;u&gt;&lt;ix:nonFraction name="OtherGeneralRevenues" contextRef="CurrentPeriod_SpecialRevenueFund002" unitRef="USD"&gt;1,195&lt;/ix:nonFraction&gt;&lt;/u&gt;&lt;/td&gt;</v>
      </c>
      <c r="F17" s="541" t="str">
        <f>"&lt;td align="&amp;CHAR(34)&amp;"right"&amp;CHAR(34)&amp;"&gt;"&amp;Table14InlineXBRL!H16&amp;"&lt;/td&gt;"</f>
        <v>&lt;td align="right"&gt;&lt;u&gt;&lt;ix:nonFraction name="OtherGeneralRevenues" contextRef="CurrentPeriod_AggregateNonMajorFunds" unitRef="USD"&gt;7,115,432&lt;/ix:nonFraction&gt;&lt;/u&gt;&lt;/td&gt;</v>
      </c>
      <c r="G17" s="541" t="str">
        <f>"&lt;td align="&amp;CHAR(34)&amp;"right"&amp;CHAR(34)&amp;"&gt;"&amp;Table14InlineXBRL!I16&amp;"&lt;/td&gt;"</f>
        <v>&lt;td align="right"&gt;&lt;u&gt;&lt;ix:nonFraction name="OtherGeneralRevenues" contextRef="CurrentPeriod_TotalGovernmentFunds" unitRef="USD"&gt;7,533,103&lt;/ix:nonFraction&gt;&lt;/u&gt;&lt;/td&gt;</v>
      </c>
      <c r="H17" s="541" t="s">
        <v>2586</v>
      </c>
    </row>
    <row r="18" spans="1:8" ht="15" x14ac:dyDescent="0.2">
      <c r="A18" s="541" t="s">
        <v>2585</v>
      </c>
      <c r="B18" s="541" t="str">
        <f>"&lt;td&gt;"&amp;Table14InlineXBRL!D17&amp;"&lt;/td&gt;"</f>
        <v>&lt;td&gt;Total revenues&lt;/td&gt;</v>
      </c>
      <c r="C18" s="541" t="str">
        <f>"&lt;td align="&amp;CHAR(34)&amp;"right"&amp;CHAR(34)&amp;"&gt;"&amp;Table14InlineXBRL!E17&amp;"&lt;/td&gt;"</f>
        <v>&lt;td align="right"&gt;&lt;u&gt;$&lt;ix:nonFraction name="Revenues" contextRef="CurrentPeriod_GeneralFund" unitRef="USD"&gt;209,290,994&lt;/ix:nonFraction&gt;&lt;/u&gt;&lt;/td&gt;</v>
      </c>
      <c r="D18" s="541" t="str">
        <f>"&lt;td align="&amp;CHAR(34)&amp;"right"&amp;CHAR(34)&amp;"&gt;"&amp;Table14InlineXBRL!F17&amp;"&lt;/td&gt;"</f>
        <v>&lt;td align="right"&gt;&lt;u&gt;$&lt;ix:nonFraction name="Revenues" contextRef="CurrentPeriod_SpecialRevenueFund001" unitRef="USD"&gt;12,108,970&lt;/ix:nonFraction&gt;&lt;/u&gt;&lt;/td&gt;</v>
      </c>
      <c r="E18" s="541" t="str">
        <f>"&lt;td align="&amp;CHAR(34)&amp;"right"&amp;CHAR(34)&amp;"&gt;"&amp;Table14InlineXBRL!G17&amp;"&lt;/td&gt;"</f>
        <v>&lt;td align="right"&gt;&lt;u&gt;$&lt;ix:nonFraction name="Revenues" contextRef="CurrentPeriod_SpecialRevenueFund002" unitRef="USD"&gt;2,322,566&lt;/ix:nonFraction&gt;&lt;/u&gt;&lt;/td&gt;</v>
      </c>
      <c r="F18" s="541" t="str">
        <f>"&lt;td align="&amp;CHAR(34)&amp;"right"&amp;CHAR(34)&amp;"&gt;"&amp;Table14InlineXBRL!H17&amp;"&lt;/td&gt;"</f>
        <v>&lt;td align="right"&gt;&lt;u&gt;$&lt;ix:nonFraction name="Revenues" contextRef="CurrentPeriod_AggregateNonMajorFunds" unitRef="USD"&gt;115,461,425&lt;/ix:nonFraction&gt;&lt;/u&gt;&lt;/td&gt;</v>
      </c>
      <c r="G18" s="541" t="str">
        <f>"&lt;td align="&amp;CHAR(34)&amp;"right"&amp;CHAR(34)&amp;"&gt;"&amp;Table14InlineXBRL!I17&amp;"&lt;/td&gt;"</f>
        <v>&lt;td align="right"&gt;&lt;u&gt;$&lt;ix:nonFraction name="Revenues" contextRef="CurrentPeriod_TotalGovernmentFunds" unitRef="USD"&gt;339,183,955&lt;/ix:nonFraction&gt;&lt;/u&gt;&lt;/td&gt;</v>
      </c>
      <c r="H18" s="541" t="s">
        <v>2586</v>
      </c>
    </row>
    <row r="19" spans="1:8" ht="15" x14ac:dyDescent="0.2">
      <c r="A19" s="541" t="s">
        <v>2725</v>
      </c>
      <c r="B19" s="541" t="str">
        <f>"&lt;td&gt;"&amp;Table14InlineXBRL!D18&amp;"&lt;/td&gt;"</f>
        <v>&lt;td&gt;EXPENDITURES&lt;/td&gt;</v>
      </c>
      <c r="C19" s="541" t="str">
        <f>"&lt;td align="&amp;CHAR(34)&amp;"right"&amp;CHAR(34)&amp;"&gt;"&amp;Table14InlineXBRL!E18&amp;"&lt;/td&gt;"</f>
        <v>&lt;td align="right"&gt;&lt;/td&gt;</v>
      </c>
      <c r="D19" s="541" t="str">
        <f>"&lt;td align="&amp;CHAR(34)&amp;"right"&amp;CHAR(34)&amp;"&gt;"&amp;Table14InlineXBRL!F18&amp;"&lt;/td&gt;"</f>
        <v>&lt;td align="right"&gt;&lt;/td&gt;</v>
      </c>
      <c r="E19" s="541" t="str">
        <f>"&lt;td align="&amp;CHAR(34)&amp;"right"&amp;CHAR(34)&amp;"&gt;"&amp;Table14InlineXBRL!G18&amp;"&lt;/td&gt;"</f>
        <v>&lt;td align="right"&gt;&lt;/td&gt;</v>
      </c>
      <c r="F19" s="541" t="str">
        <f>"&lt;td align="&amp;CHAR(34)&amp;"right"&amp;CHAR(34)&amp;"&gt;"&amp;Table14InlineXBRL!H18&amp;"&lt;/td&gt;"</f>
        <v>&lt;td align="right"&gt;&lt;/td&gt;</v>
      </c>
      <c r="G19" s="541" t="str">
        <f>"&lt;td align="&amp;CHAR(34)&amp;"right"&amp;CHAR(34)&amp;"&gt;"&amp;Table14InlineXBRL!I18&amp;"&lt;/td&gt;"</f>
        <v>&lt;td align="right"&gt;&lt;/td&gt;</v>
      </c>
      <c r="H19" s="541" t="s">
        <v>2586</v>
      </c>
    </row>
    <row r="20" spans="1:8" ht="15" x14ac:dyDescent="0.2">
      <c r="A20" s="541" t="s">
        <v>2585</v>
      </c>
      <c r="B20" s="541" t="str">
        <f>"&lt;td&gt;"&amp;Table14InlineXBRL!D19&amp;"&lt;/td&gt;"</f>
        <v>&lt;td&gt;Current:&lt;/td&gt;</v>
      </c>
      <c r="C20" s="541" t="str">
        <f>"&lt;td align="&amp;CHAR(34)&amp;"right"&amp;CHAR(34)&amp;"&gt;"&amp;Table14InlineXBRL!E19&amp;"&lt;/td&gt;"</f>
        <v>&lt;td align="right"&gt;$&lt;ix:nonFraction name="" contextRef="CurrentPeriod_GeneralFund" unitRef="USD"&gt;0&lt;/ix:nonFraction&gt;&lt;/td&gt;</v>
      </c>
      <c r="D20" s="541" t="str">
        <f>"&lt;td align="&amp;CHAR(34)&amp;"right"&amp;CHAR(34)&amp;"&gt;"&amp;Table14InlineXBRL!F19&amp;"&lt;/td&gt;"</f>
        <v>&lt;td align="right"&gt;$&lt;ix:nonFraction name="" contextRef="CurrentPeriod_SpecialRevenueFund001" unitRef="USD"&gt;0&lt;/ix:nonFraction&gt;&lt;/td&gt;</v>
      </c>
      <c r="E20" s="541" t="str">
        <f>"&lt;td align="&amp;CHAR(34)&amp;"right"&amp;CHAR(34)&amp;"&gt;"&amp;Table14InlineXBRL!G19&amp;"&lt;/td&gt;"</f>
        <v>&lt;td align="right"&gt;$&lt;ix:nonFraction name="" contextRef="CurrentPeriod_SpecialRevenueFund002" unitRef="USD"&gt;0&lt;/ix:nonFraction&gt;&lt;/td&gt;</v>
      </c>
      <c r="F20" s="541" t="str">
        <f>"&lt;td align="&amp;CHAR(34)&amp;"right"&amp;CHAR(34)&amp;"&gt;"&amp;Table14InlineXBRL!H19&amp;"&lt;/td&gt;"</f>
        <v>&lt;td align="right"&gt;$&lt;ix:nonFraction name="" contextRef="CurrentPeriod_AggregateNonMajorFunds" unitRef="USD"&gt;0&lt;/ix:nonFraction&gt;&lt;/td&gt;</v>
      </c>
      <c r="G20" s="541" t="str">
        <f>"&lt;td align="&amp;CHAR(34)&amp;"right"&amp;CHAR(34)&amp;"&gt;"&amp;Table14InlineXBRL!I19&amp;"&lt;/td&gt;"</f>
        <v>&lt;td align="right"&gt;$&lt;ix:nonFraction name="" contextRef="CurrentPeriod_TotalGovernmentFunds" unitRef="USD"&gt;0&lt;/ix:nonFraction&gt;&lt;/td&gt;</v>
      </c>
      <c r="H20" s="541" t="s">
        <v>2586</v>
      </c>
    </row>
    <row r="21" spans="1:8" ht="15" x14ac:dyDescent="0.2">
      <c r="A21" s="541" t="s">
        <v>2585</v>
      </c>
      <c r="B21" s="541" t="str">
        <f>"&lt;td&gt;"&amp;Table14InlineXBRL!D20&amp;"&lt;/td&gt;"</f>
        <v>&lt;td&gt;General and administrative&lt;/td&gt;</v>
      </c>
      <c r="C21" s="541" t="str">
        <f>"&lt;td align="&amp;CHAR(34)&amp;"right"&amp;CHAR(34)&amp;"&gt;"&amp;Table14InlineXBRL!E20&amp;"&lt;/td&gt;"</f>
        <v>&lt;td align="right"&gt;&lt;ix:nonFraction name="ExpendituresForGeneralGovernmentServicesAdministration" contextRef="CurrentPeriod_GeneralFund" unitRef="USD"&gt;45,514,708&lt;/ix:nonFraction&gt;&lt;/td&gt;</v>
      </c>
      <c r="D21" s="541" t="str">
        <f>"&lt;td align="&amp;CHAR(34)&amp;"right"&amp;CHAR(34)&amp;"&gt;"&amp;Table14InlineXBRL!F20&amp;"&lt;/td&gt;"</f>
        <v>&lt;td align="right"&gt;&lt;ix:nonFraction name="ExpendituresForGeneralGovernmentServicesAdministration" contextRef="CurrentPeriod_SpecialRevenueFund001" unitRef="USD"&gt;0&lt;/ix:nonFraction&gt;&lt;/td&gt;</v>
      </c>
      <c r="E21" s="541" t="str">
        <f>"&lt;td align="&amp;CHAR(34)&amp;"right"&amp;CHAR(34)&amp;"&gt;"&amp;Table14InlineXBRL!G20&amp;"&lt;/td&gt;"</f>
        <v>&lt;td align="right"&gt;&lt;ix:nonFraction name="ExpendituresForGeneralGovernmentServicesAdministration" contextRef="CurrentPeriod_SpecialRevenueFund002" unitRef="USD"&gt;48,534&lt;/ix:nonFraction&gt;&lt;/td&gt;</v>
      </c>
      <c r="F21" s="541" t="str">
        <f>"&lt;td align="&amp;CHAR(34)&amp;"right"&amp;CHAR(34)&amp;"&gt;"&amp;Table14InlineXBRL!H20&amp;"&lt;/td&gt;"</f>
        <v>&lt;td align="right"&gt;&lt;ix:nonFraction name="ExpendituresForGeneralGovernmentServicesAdministration" contextRef="CurrentPeriod_AggregateNonMajorFunds" unitRef="USD"&gt;4,113,922&lt;/ix:nonFraction&gt;&lt;/td&gt;</v>
      </c>
      <c r="G21" s="541" t="str">
        <f>"&lt;td align="&amp;CHAR(34)&amp;"right"&amp;CHAR(34)&amp;"&gt;"&amp;Table14InlineXBRL!I20&amp;"&lt;/td&gt;"</f>
        <v>&lt;td align="right"&gt;&lt;ix:nonFraction name="ExpendituresForGeneralGovernmentServicesAdministration" contextRef="CurrentPeriod_TotalGovernmentFunds" unitRef="USD"&gt;49,677,164&lt;/ix:nonFraction&gt;&lt;/td&gt;</v>
      </c>
      <c r="H21" s="541" t="s">
        <v>2586</v>
      </c>
    </row>
    <row r="22" spans="1:8" ht="15" x14ac:dyDescent="0.2">
      <c r="A22" s="541" t="s">
        <v>2585</v>
      </c>
      <c r="B22" s="541" t="str">
        <f>"&lt;td&gt;"&amp;Table14InlineXBRL!D21&amp;"&lt;/td&gt;"</f>
        <v>&lt;td&gt;Public safety&lt;/td&gt;</v>
      </c>
      <c r="C22" s="541" t="str">
        <f>"&lt;td align="&amp;CHAR(34)&amp;"right"&amp;CHAR(34)&amp;"&gt;"&amp;Table14InlineXBRL!E21&amp;"&lt;/td&gt;"</f>
        <v>&lt;td align="right"&gt;&lt;ix:nonFraction name="ExpendituresForPublicSafetyServices" contextRef="CurrentPeriod_GeneralFund" unitRef="USD"&gt;80,808,095&lt;/ix:nonFraction&gt;&lt;/td&gt;</v>
      </c>
      <c r="D22" s="541" t="str">
        <f>"&lt;td align="&amp;CHAR(34)&amp;"right"&amp;CHAR(34)&amp;"&gt;"&amp;Table14InlineXBRL!F21&amp;"&lt;/td&gt;"</f>
        <v>&lt;td align="right"&gt;&lt;ix:nonFraction name="ExpendituresForPublicSafetyServices" contextRef="CurrentPeriod_SpecialRevenueFund001" unitRef="USD"&gt;0&lt;/ix:nonFraction&gt;&lt;/td&gt;</v>
      </c>
      <c r="E22" s="541" t="str">
        <f>"&lt;td align="&amp;CHAR(34)&amp;"right"&amp;CHAR(34)&amp;"&gt;"&amp;Table14InlineXBRL!G21&amp;"&lt;/td&gt;"</f>
        <v>&lt;td align="right"&gt;&lt;ix:nonFraction name="ExpendituresForPublicSafetyServices" contextRef="CurrentPeriod_SpecialRevenueFund002" unitRef="USD"&gt;5,250&lt;/ix:nonFraction&gt;&lt;/td&gt;</v>
      </c>
      <c r="F22" s="541" t="str">
        <f>"&lt;td align="&amp;CHAR(34)&amp;"right"&amp;CHAR(34)&amp;"&gt;"&amp;Table14InlineXBRL!H21&amp;"&lt;/td&gt;"</f>
        <v>&lt;td align="right"&gt;&lt;ix:nonFraction name="ExpendituresForPublicSafetyServices" contextRef="CurrentPeriod_AggregateNonMajorFunds" unitRef="USD"&gt;15,413,191&lt;/ix:nonFraction&gt;&lt;/td&gt;</v>
      </c>
      <c r="G22" s="541" t="str">
        <f>"&lt;td align="&amp;CHAR(34)&amp;"right"&amp;CHAR(34)&amp;"&gt;"&amp;Table14InlineXBRL!I21&amp;"&lt;/td&gt;"</f>
        <v>&lt;td align="right"&gt;&lt;ix:nonFraction name="ExpendituresForPublicSafetyServices" contextRef="CurrentPeriod_TotalGovernmentFunds" unitRef="USD"&gt;96,226,536&lt;/ix:nonFraction&gt;&lt;/td&gt;</v>
      </c>
      <c r="H22" s="541" t="s">
        <v>2586</v>
      </c>
    </row>
    <row r="23" spans="1:8" ht="15" x14ac:dyDescent="0.2">
      <c r="A23" s="541" t="s">
        <v>2585</v>
      </c>
      <c r="B23" s="541" t="str">
        <f>"&lt;td&gt;"&amp;Table14InlineXBRL!D22&amp;"&lt;/td&gt;"</f>
        <v>&lt;td&gt;Judicial&lt;/td&gt;</v>
      </c>
      <c r="C23" s="541" t="str">
        <f>"&lt;td align="&amp;CHAR(34)&amp;"right"&amp;CHAR(34)&amp;"&gt;"&amp;Table14InlineXBRL!E22&amp;"&lt;/td&gt;"</f>
        <v>&lt;td align="right"&gt;&lt;ix:nonFraction name="ExpendituresForGeneralGovernmentServicesJudicial" contextRef="CurrentPeriod_GeneralFund" unitRef="USD"&gt;46,040,905&lt;/ix:nonFraction&gt;&lt;/td&gt;</v>
      </c>
      <c r="D23" s="541" t="str">
        <f>"&lt;td align="&amp;CHAR(34)&amp;"right"&amp;CHAR(34)&amp;"&gt;"&amp;Table14InlineXBRL!F22&amp;"&lt;/td&gt;"</f>
        <v>&lt;td align="right"&gt;&lt;ix:nonFraction name="ExpendituresForGeneralGovernmentServicesJudicial" contextRef="CurrentPeriod_SpecialRevenueFund001" unitRef="USD"&gt;0&lt;/ix:nonFraction&gt;&lt;/td&gt;</v>
      </c>
      <c r="E23" s="541" t="str">
        <f>"&lt;td align="&amp;CHAR(34)&amp;"right"&amp;CHAR(34)&amp;"&gt;"&amp;Table14InlineXBRL!G22&amp;"&lt;/td&gt;"</f>
        <v>&lt;td align="right"&gt;&lt;ix:nonFraction name="ExpendituresForGeneralGovernmentServicesJudicial" contextRef="CurrentPeriod_SpecialRevenueFund002" unitRef="USD"&gt;333,093&lt;/ix:nonFraction&gt;&lt;/td&gt;</v>
      </c>
      <c r="F23" s="541" t="str">
        <f>"&lt;td align="&amp;CHAR(34)&amp;"right"&amp;CHAR(34)&amp;"&gt;"&amp;Table14InlineXBRL!H22&amp;"&lt;/td&gt;"</f>
        <v>&lt;td align="right"&gt;&lt;ix:nonFraction name="ExpendituresForGeneralGovernmentServicesJudicial" contextRef="CurrentPeriod_AggregateNonMajorFunds" unitRef="USD"&gt;5,539,670&lt;/ix:nonFraction&gt;&lt;/td&gt;</v>
      </c>
      <c r="G23" s="541" t="str">
        <f>"&lt;td align="&amp;CHAR(34)&amp;"right"&amp;CHAR(34)&amp;"&gt;"&amp;Table14InlineXBRL!I22&amp;"&lt;/td&gt;"</f>
        <v>&lt;td align="right"&gt;&lt;ix:nonFraction name="ExpendituresForGeneralGovernmentServicesJudicial" contextRef="CurrentPeriod_TotalGovernmentFunds" unitRef="USD"&gt;51,913,668&lt;/ix:nonFraction&gt;&lt;/td&gt;</v>
      </c>
      <c r="H23" s="541" t="s">
        <v>2586</v>
      </c>
    </row>
    <row r="24" spans="1:8" ht="15" x14ac:dyDescent="0.2">
      <c r="A24" s="541" t="s">
        <v>2585</v>
      </c>
      <c r="B24" s="541" t="str">
        <f>"&lt;td&gt;"&amp;Table14InlineXBRL!D23&amp;"&lt;/td&gt;"</f>
        <v>&lt;td&gt;Health and welfare&lt;/td&gt;</v>
      </c>
      <c r="C24" s="541" t="str">
        <f>"&lt;td align="&amp;CHAR(34)&amp;"right"&amp;CHAR(34)&amp;"&gt;"&amp;Table14InlineXBRL!E23&amp;"&lt;/td&gt;"</f>
        <v>&lt;td align="right"&gt;&lt;ix:nonFraction name="ExpendituresForPublicAssistanceServices" contextRef="CurrentPeriod_GeneralFund" unitRef="USD"&gt;17,791,667&lt;/ix:nonFraction&gt;&lt;/td&gt;</v>
      </c>
      <c r="D24" s="541" t="str">
        <f>"&lt;td align="&amp;CHAR(34)&amp;"right"&amp;CHAR(34)&amp;"&gt;"&amp;Table14InlineXBRL!F23&amp;"&lt;/td&gt;"</f>
        <v>&lt;td align="right"&gt;&lt;ix:nonFraction name="ExpendituresForPublicAssistanceServices" contextRef="CurrentPeriod_SpecialRevenueFund001" unitRef="USD"&gt;0&lt;/ix:nonFraction&gt;&lt;/td&gt;</v>
      </c>
      <c r="E24" s="541" t="str">
        <f>"&lt;td align="&amp;CHAR(34)&amp;"right"&amp;CHAR(34)&amp;"&gt;"&amp;Table14InlineXBRL!G23&amp;"&lt;/td&gt;"</f>
        <v>&lt;td align="right"&gt;&lt;ix:nonFraction name="ExpendituresForPublicAssistanceServices" contextRef="CurrentPeriod_SpecialRevenueFund002" unitRef="USD"&gt;45,600&lt;/ix:nonFraction&gt;&lt;/td&gt;</v>
      </c>
      <c r="F24" s="541" t="str">
        <f>"&lt;td align="&amp;CHAR(34)&amp;"right"&amp;CHAR(34)&amp;"&gt;"&amp;Table14InlineXBRL!H23&amp;"&lt;/td&gt;"</f>
        <v>&lt;td align="right"&gt;&lt;ix:nonFraction name="ExpendituresForPublicAssistanceServices" contextRef="CurrentPeriod_AggregateNonMajorFunds" unitRef="USD"&gt;39,814,432&lt;/ix:nonFraction&gt;&lt;/td&gt;</v>
      </c>
      <c r="G24" s="541" t="str">
        <f>"&lt;td align="&amp;CHAR(34)&amp;"right"&amp;CHAR(34)&amp;"&gt;"&amp;Table14InlineXBRL!I23&amp;"&lt;/td&gt;"</f>
        <v>&lt;td align="right"&gt;&lt;ix:nonFraction name="ExpendituresForPublicAssistanceServices" contextRef="CurrentPeriod_TotalGovernmentFunds" unitRef="USD"&gt;57,651,699&lt;/ix:nonFraction&gt;&lt;/td&gt;</v>
      </c>
      <c r="H24" s="541" t="s">
        <v>2586</v>
      </c>
    </row>
    <row r="25" spans="1:8" ht="15" x14ac:dyDescent="0.2">
      <c r="A25" s="541" t="s">
        <v>2585</v>
      </c>
      <c r="B25" s="541" t="str">
        <f>"&lt;td&gt;"&amp;Table14InlineXBRL!D24&amp;"&lt;/td&gt;"</f>
        <v>&lt;td&gt;Highway and roads&lt;/td&gt;</v>
      </c>
      <c r="C25" s="541" t="str">
        <f>"&lt;td align="&amp;CHAR(34)&amp;"right"&amp;CHAR(34)&amp;"&gt;"&amp;Table14InlineXBRL!E24&amp;"&lt;/td&gt;"</f>
        <v>&lt;td align="right"&gt;&lt;ix:nonFraction name="ExpendituresForTransportationServices" contextRef="CurrentPeriod_GeneralFund" unitRef="USD"&gt;0&lt;/ix:nonFraction&gt;&lt;/td&gt;</v>
      </c>
      <c r="D25" s="541" t="str">
        <f>"&lt;td align="&amp;CHAR(34)&amp;"right"&amp;CHAR(34)&amp;"&gt;"&amp;Table14InlineXBRL!F24&amp;"&lt;/td&gt;"</f>
        <v>&lt;td align="right"&gt;&lt;ix:nonFraction name="ExpendituresForTransportationServices" contextRef="CurrentPeriod_SpecialRevenueFund001" unitRef="USD"&gt;1,936,007&lt;/ix:nonFraction&gt;&lt;/td&gt;</v>
      </c>
      <c r="E25" s="541" t="str">
        <f>"&lt;td align="&amp;CHAR(34)&amp;"right"&amp;CHAR(34)&amp;"&gt;"&amp;Table14InlineXBRL!G24&amp;"&lt;/td&gt;"</f>
        <v>&lt;td align="right"&gt;&lt;ix:nonFraction name="ExpendituresForTransportationServices" contextRef="CurrentPeriod_SpecialRevenueFund002" unitRef="USD"&gt;0&lt;/ix:nonFraction&gt;&lt;/td&gt;</v>
      </c>
      <c r="F25" s="541" t="str">
        <f>"&lt;td align="&amp;CHAR(34)&amp;"right"&amp;CHAR(34)&amp;"&gt;"&amp;Table14InlineXBRL!H24&amp;"&lt;/td&gt;"</f>
        <v>&lt;td align="right"&gt;&lt;ix:nonFraction name="ExpendituresForTransportationServices" contextRef="CurrentPeriod_AggregateNonMajorFunds" unitRef="USD"&gt;10,703,024&lt;/ix:nonFraction&gt;&lt;/td&gt;</v>
      </c>
      <c r="G25" s="541" t="str">
        <f>"&lt;td align="&amp;CHAR(34)&amp;"right"&amp;CHAR(34)&amp;"&gt;"&amp;Table14InlineXBRL!I24&amp;"&lt;/td&gt;"</f>
        <v>&lt;td align="right"&gt;&lt;ix:nonFraction name="ExpendituresForTransportationServices" contextRef="CurrentPeriod_TotalGovernmentFunds" unitRef="USD"&gt;12,639,031&lt;/ix:nonFraction&gt;&lt;/td&gt;</v>
      </c>
      <c r="H25" s="541" t="s">
        <v>2586</v>
      </c>
    </row>
    <row r="26" spans="1:8" ht="15" x14ac:dyDescent="0.2">
      <c r="A26" s="541" t="s">
        <v>2585</v>
      </c>
      <c r="B26" s="541" t="str">
        <f>"&lt;td&gt;"&amp;Table14InlineXBRL!D25&amp;"&lt;/td&gt;"</f>
        <v>&lt;td&gt;Debt service - principal&lt;/td&gt;</v>
      </c>
      <c r="C26" s="541" t="str">
        <f>"&lt;td align="&amp;CHAR(34)&amp;"right"&amp;CHAR(34)&amp;"&gt;"&amp;Table14InlineXBRL!E25&amp;"&lt;/td&gt;"</f>
        <v>&lt;td align="right"&gt;&lt;ix:nonFraction name="DebtServicingOfPrincipalRepayment" contextRef="CurrentPeriod_GeneralFund" unitRef="USD"&gt;336,000&lt;/ix:nonFraction&gt;&lt;/td&gt;</v>
      </c>
      <c r="D26" s="541" t="str">
        <f>"&lt;td align="&amp;CHAR(34)&amp;"right"&amp;CHAR(34)&amp;"&gt;"&amp;Table14InlineXBRL!F25&amp;"&lt;/td&gt;"</f>
        <v>&lt;td align="right"&gt;&lt;ix:nonFraction name="DebtServicingOfPrincipalRepayment" contextRef="CurrentPeriod_SpecialRevenueFund001" unitRef="USD"&gt;0&lt;/ix:nonFraction&gt;&lt;/td&gt;</v>
      </c>
      <c r="E26" s="541" t="str">
        <f>"&lt;td align="&amp;CHAR(34)&amp;"right"&amp;CHAR(34)&amp;"&gt;"&amp;Table14InlineXBRL!G25&amp;"&lt;/td&gt;"</f>
        <v>&lt;td align="right"&gt;&lt;ix:nonFraction name="DebtServicingOfPrincipalRepayment" contextRef="CurrentPeriod_SpecialRevenueFund002" unitRef="USD"&gt;0&lt;/ix:nonFraction&gt;&lt;/td&gt;</v>
      </c>
      <c r="F26" s="541" t="str">
        <f>"&lt;td align="&amp;CHAR(34)&amp;"right"&amp;CHAR(34)&amp;"&gt;"&amp;Table14InlineXBRL!H25&amp;"&lt;/td&gt;"</f>
        <v>&lt;td align="right"&gt;&lt;ix:nonFraction name="DebtServicingOfPrincipalRepayment" contextRef="CurrentPeriod_AggregateNonMajorFunds" unitRef="USD"&gt;13,391,880&lt;/ix:nonFraction&gt;&lt;/td&gt;</v>
      </c>
      <c r="G26" s="541" t="str">
        <f>"&lt;td align="&amp;CHAR(34)&amp;"right"&amp;CHAR(34)&amp;"&gt;"&amp;Table14InlineXBRL!I25&amp;"&lt;/td&gt;"</f>
        <v>&lt;td align="right"&gt;&lt;ix:nonFraction name="DebtServicingOfPrincipalRepayment" contextRef="CurrentPeriod_TotalGovernmentFunds" unitRef="USD"&gt;13,727,880&lt;/ix:nonFraction&gt;&lt;/td&gt;</v>
      </c>
      <c r="H26" s="541" t="s">
        <v>2586</v>
      </c>
    </row>
    <row r="27" spans="1:8" ht="15" x14ac:dyDescent="0.2">
      <c r="A27" s="541" t="s">
        <v>2585</v>
      </c>
      <c r="B27" s="541" t="str">
        <f>"&lt;td&gt;"&amp;Table14InlineXBRL!D26&amp;"&lt;/td&gt;"</f>
        <v>&lt;td&gt;Debt service - interest and fiscal charges&lt;/td&gt;</v>
      </c>
      <c r="C27" s="541" t="str">
        <f>"&lt;td align="&amp;CHAR(34)&amp;"right"&amp;CHAR(34)&amp;"&gt;"&amp;Table14InlineXBRL!E26&amp;"&lt;/td&gt;"</f>
        <v>&lt;td align="right"&gt;&lt;ix:nonFraction name="DebtServicingOfInterestAndFiscalCharges" contextRef="CurrentPeriod_GeneralFund" unitRef="USD"&gt;0&lt;/ix:nonFraction&gt;&lt;/td&gt;</v>
      </c>
      <c r="D27" s="541" t="str">
        <f>"&lt;td align="&amp;CHAR(34)&amp;"right"&amp;CHAR(34)&amp;"&gt;"&amp;Table14InlineXBRL!F26&amp;"&lt;/td&gt;"</f>
        <v>&lt;td align="right"&gt;&lt;ix:nonFraction name="DebtServicingOfInterestAndFiscalCharges" contextRef="CurrentPeriod_SpecialRevenueFund001" unitRef="USD"&gt;0&lt;/ix:nonFraction&gt;&lt;/td&gt;</v>
      </c>
      <c r="E27" s="541" t="str">
        <f>"&lt;td align="&amp;CHAR(34)&amp;"right"&amp;CHAR(34)&amp;"&gt;"&amp;Table14InlineXBRL!G26&amp;"&lt;/td&gt;"</f>
        <v>&lt;td align="right"&gt;&lt;ix:nonFraction name="DebtServicingOfInterestAndFiscalCharges" contextRef="CurrentPeriod_SpecialRevenueFund002" unitRef="USD"&gt;0&lt;/ix:nonFraction&gt;&lt;/td&gt;</v>
      </c>
      <c r="F27" s="541" t="str">
        <f>"&lt;td align="&amp;CHAR(34)&amp;"right"&amp;CHAR(34)&amp;"&gt;"&amp;Table14InlineXBRL!H26&amp;"&lt;/td&gt;"</f>
        <v>&lt;td align="right"&gt;&lt;ix:nonFraction name="DebtServicingOfInterestAndFiscalCharges" contextRef="CurrentPeriod_AggregateNonMajorFunds" unitRef="USD"&gt;13,705,221&lt;/ix:nonFraction&gt;&lt;/td&gt;</v>
      </c>
      <c r="G27" s="541" t="str">
        <f>"&lt;td align="&amp;CHAR(34)&amp;"right"&amp;CHAR(34)&amp;"&gt;"&amp;Table14InlineXBRL!I26&amp;"&lt;/td&gt;"</f>
        <v>&lt;td align="right"&gt;&lt;ix:nonFraction name="DebtServicingOfInterestAndFiscalCharges" contextRef="CurrentPeriod_TotalGovernmentFunds" unitRef="USD"&gt;13,705,221&lt;/ix:nonFraction&gt;&lt;/td&gt;</v>
      </c>
      <c r="H27" s="541" t="s">
        <v>2586</v>
      </c>
    </row>
    <row r="28" spans="1:8" ht="15" x14ac:dyDescent="0.2">
      <c r="A28" s="541" t="s">
        <v>2585</v>
      </c>
      <c r="B28" s="541" t="str">
        <f>"&lt;td&gt;"&amp;Table14InlineXBRL!D27&amp;"&lt;/td&gt;"</f>
        <v>&lt;td&gt;Capital outlay&lt;/td&gt;</v>
      </c>
      <c r="C28" s="541" t="str">
        <f>"&lt;td align="&amp;CHAR(34)&amp;"right"&amp;CHAR(34)&amp;"&gt;"&amp;Table14InlineXBRL!E27&amp;"&lt;/td&gt;"</f>
        <v>&lt;td align="right"&gt;&lt;u&gt;&lt;ix:nonFraction name="ExpendituresForCapitalOutlay" contextRef="CurrentPeriod_GeneralFund" unitRef="USD"&gt;4,707,367&lt;/ix:nonFraction&gt;&lt;/u&gt;&lt;/td&gt;</v>
      </c>
      <c r="D28" s="541" t="str">
        <f>"&lt;td align="&amp;CHAR(34)&amp;"right"&amp;CHAR(34)&amp;"&gt;"&amp;Table14InlineXBRL!F27&amp;"&lt;/td&gt;"</f>
        <v>&lt;td align="right"&gt;&lt;u&gt;&lt;ix:nonFraction name="ExpendituresForCapitalOutlay" contextRef="CurrentPeriod_SpecialRevenueFund001" unitRef="USD"&gt;4,544,495&lt;/ix:nonFraction&gt;&lt;/u&gt;&lt;/td&gt;</v>
      </c>
      <c r="E28" s="541" t="str">
        <f>"&lt;td align="&amp;CHAR(34)&amp;"right"&amp;CHAR(34)&amp;"&gt;"&amp;Table14InlineXBRL!G27&amp;"&lt;/td&gt;"</f>
        <v>&lt;td align="right"&gt;&lt;u&gt;&lt;ix:nonFraction name="ExpendituresForCapitalOutlay" contextRef="CurrentPeriod_SpecialRevenueFund002" unitRef="USD"&gt;63,887,263&lt;/ix:nonFraction&gt;&lt;/u&gt;&lt;/td&gt;</v>
      </c>
      <c r="F28" s="541" t="str">
        <f>"&lt;td align="&amp;CHAR(34)&amp;"right"&amp;CHAR(34)&amp;"&gt;"&amp;Table14InlineXBRL!H27&amp;"&lt;/td&gt;"</f>
        <v>&lt;td align="right"&gt;&lt;u&gt;&lt;ix:nonFraction name="ExpendituresForCapitalOutlay" contextRef="CurrentPeriod_AggregateNonMajorFunds" unitRef="USD"&gt;24,561,108&lt;/ix:nonFraction&gt;&lt;/u&gt;&lt;/td&gt;</v>
      </c>
      <c r="G28" s="541" t="str">
        <f>"&lt;td align="&amp;CHAR(34)&amp;"right"&amp;CHAR(34)&amp;"&gt;"&amp;Table14InlineXBRL!I27&amp;"&lt;/td&gt;"</f>
        <v>&lt;td align="right"&gt;&lt;u&gt;&lt;ix:nonFraction name="ExpendituresForCapitalOutlay" contextRef="CurrentPeriod_TotalGovernmentFunds" unitRef="USD"&gt;97,700,233&lt;/ix:nonFraction&gt;&lt;/u&gt;&lt;/td&gt;</v>
      </c>
      <c r="H28" s="541" t="s">
        <v>2586</v>
      </c>
    </row>
    <row r="29" spans="1:8" ht="15" x14ac:dyDescent="0.2">
      <c r="A29" s="541" t="s">
        <v>2585</v>
      </c>
      <c r="B29" s="541" t="str">
        <f>"&lt;td&gt;"&amp;Table14InlineXBRL!D28&amp;"&lt;/td&gt;"</f>
        <v>&lt;td&gt;Total expenditures&lt;/td&gt;</v>
      </c>
      <c r="C29" s="541" t="str">
        <f>"&lt;td align="&amp;CHAR(34)&amp;"right"&amp;CHAR(34)&amp;"&gt;"&amp;Table14InlineXBRL!E28&amp;"&lt;/td&gt;"</f>
        <v>&lt;td align="right"&gt;&lt;u&gt;$&lt;ix:nonFraction name="Expenditures" contextRef="CurrentPeriod_GeneralFund" unitRef="USD"&gt;195,198,742&lt;/ix:nonFraction&gt;&lt;/u&gt;&lt;/td&gt;</v>
      </c>
      <c r="D29" s="541" t="str">
        <f>"&lt;td align="&amp;CHAR(34)&amp;"right"&amp;CHAR(34)&amp;"&gt;"&amp;Table14InlineXBRL!F28&amp;"&lt;/td&gt;"</f>
        <v>&lt;td align="right"&gt;&lt;u&gt;$&lt;ix:nonFraction name="Expenditures" contextRef="CurrentPeriod_SpecialRevenueFund001" unitRef="USD"&gt;6,480,502&lt;/ix:nonFraction&gt;&lt;/u&gt;&lt;/td&gt;</v>
      </c>
      <c r="E29" s="541" t="str">
        <f>"&lt;td align="&amp;CHAR(34)&amp;"right"&amp;CHAR(34)&amp;"&gt;"&amp;Table14InlineXBRL!G28&amp;"&lt;/td&gt;"</f>
        <v>&lt;td align="right"&gt;&lt;u&gt;$&lt;ix:nonFraction name="Expenditures" contextRef="CurrentPeriod_SpecialRevenueFund002" unitRef="USD"&gt;64,319,740&lt;/ix:nonFraction&gt;&lt;/u&gt;&lt;/td&gt;</v>
      </c>
      <c r="F29" s="541" t="str">
        <f>"&lt;td align="&amp;CHAR(34)&amp;"right"&amp;CHAR(34)&amp;"&gt;"&amp;Table14InlineXBRL!H28&amp;"&lt;/td&gt;"</f>
        <v>&lt;td align="right"&gt;&lt;u&gt;$&lt;ix:nonFraction name="Expenditures" contextRef="CurrentPeriod_AggregateNonMajorFunds" unitRef="USD"&gt;127,242,448&lt;/ix:nonFraction&gt;&lt;/u&gt;&lt;/td&gt;</v>
      </c>
      <c r="G29" s="541" t="str">
        <f>"&lt;td align="&amp;CHAR(34)&amp;"right"&amp;CHAR(34)&amp;"&gt;"&amp;Table14InlineXBRL!I28&amp;"&lt;/td&gt;"</f>
        <v>&lt;td align="right"&gt;&lt;u&gt;$&lt;ix:nonFraction name="Expenditures" contextRef="CurrentPeriod_TotalGovernmentFunds" unitRef="USD"&gt;393,241,432&lt;/ix:nonFraction&gt;&lt;/u&gt;&lt;/td&gt;</v>
      </c>
      <c r="H29" s="541" t="s">
        <v>2586</v>
      </c>
    </row>
    <row r="30" spans="1:8" ht="15" x14ac:dyDescent="0.2">
      <c r="A30" s="541" t="s">
        <v>2585</v>
      </c>
      <c r="B30" s="541" t="str">
        <f>"&lt;td&gt;"&amp;Table14InlineXBRL!D29&amp;"&lt;/td&gt;"</f>
        <v>&lt;td&gt;Excess (deficiency) of revenues over expenditures&lt;/td&gt;</v>
      </c>
      <c r="C30" s="541" t="str">
        <f>"&lt;td align="&amp;CHAR(34)&amp;"right"&amp;CHAR(34)&amp;"&gt;"&amp;Table14InlineXBRL!E29&amp;"&lt;/td&gt;"</f>
        <v>&lt;td align="right"&gt;&lt;u&gt;$&lt;ix:nonFraction name="ExcessDeficiencyOfRevenuesOverUnderExpenditures" contextRef="CurrentPeriod_GeneralFund" unitRef="USD"&gt;14,092,252&lt;/ix:nonFraction&gt;&lt;/u&gt;&lt;/td&gt;</v>
      </c>
      <c r="D30" s="541" t="str">
        <f>"&lt;td align="&amp;CHAR(34)&amp;"right"&amp;CHAR(34)&amp;"&gt;"&amp;Table14InlineXBRL!F29&amp;"&lt;/td&gt;"</f>
        <v>&lt;td align="right"&gt;&lt;u&gt;$&lt;ix:nonFraction name="ExcessDeficiencyOfRevenuesOverUnderExpenditures" contextRef="CurrentPeriod_SpecialRevenueFund001" unitRef="USD"&gt;5,628,468&lt;/ix:nonFraction&gt;&lt;/u&gt;&lt;/td&gt;</v>
      </c>
      <c r="E30" s="541" t="str">
        <f>"&lt;td align="&amp;CHAR(34)&amp;"right"&amp;CHAR(34)&amp;"&gt;"&amp;Table14InlineXBRL!G29&amp;"&lt;/td&gt;"</f>
        <v>&lt;td align="right"&gt;&lt;u&gt;$(&lt;ix:nonFraction name="ExcessDeficiencyOfRevenuesOverUnderExpenditures" contextRef="CurrentPeriod_SpecialRevenueFund002" unitRef="USD" sign="-"&gt;61,997,174&lt;/ix:nonFraction&gt;)&lt;/u&gt;&lt;/td&gt;</v>
      </c>
      <c r="F30" s="541" t="str">
        <f>"&lt;td align="&amp;CHAR(34)&amp;"right"&amp;CHAR(34)&amp;"&gt;"&amp;Table14InlineXBRL!H29&amp;"&lt;/td&gt;"</f>
        <v>&lt;td align="right"&gt;&lt;u&gt;$&lt;ix:nonFraction name="ExcessDeficiencyOfRevenuesOverUnderExpenditures" contextRef="CurrentPeriod_AggregateNonMajorFunds" unitRef="USD"&gt;11,781,023&lt;/ix:nonFraction&gt;&lt;/u&gt;&lt;/td&gt;</v>
      </c>
      <c r="G30" s="541" t="str">
        <f>"&lt;td align="&amp;CHAR(34)&amp;"right"&amp;CHAR(34)&amp;"&gt;"&amp;Table14InlineXBRL!I29&amp;"&lt;/td&gt;"</f>
        <v>&lt;td align="right"&gt;&lt;u&gt;$(&lt;ix:nonFraction name="ExcessDeficiencyOfRevenuesOverUnderExpenditures" contextRef="CurrentPeriod_TotalGovernmentFunds" unitRef="USD" sign="-"&gt;54,057,477&lt;/ix:nonFraction&gt;)&lt;/u&gt;&lt;/td&gt;</v>
      </c>
      <c r="H30" s="541" t="s">
        <v>2586</v>
      </c>
    </row>
    <row r="31" spans="1:8" ht="15" x14ac:dyDescent="0.2">
      <c r="A31" s="541" t="s">
        <v>2725</v>
      </c>
      <c r="B31" s="541" t="str">
        <f>"&lt;td&gt;"&amp;Table14InlineXBRL!D30&amp;"&lt;/td&gt;"</f>
        <v>&lt;td&gt;OTHER FINANCING SOURCES (USES)&lt;/td&gt;</v>
      </c>
      <c r="C31" s="541" t="str">
        <f>"&lt;td align="&amp;CHAR(34)&amp;"right"&amp;CHAR(34)&amp;"&gt;"&amp;Table14InlineXBRL!E30&amp;"&lt;/td&gt;"</f>
        <v>&lt;td align="right"&gt;&lt;/td&gt;</v>
      </c>
      <c r="D31" s="541" t="str">
        <f>"&lt;td align="&amp;CHAR(34)&amp;"right"&amp;CHAR(34)&amp;"&gt;"&amp;Table14InlineXBRL!F30&amp;"&lt;/td&gt;"</f>
        <v>&lt;td align="right"&gt;&lt;/td&gt;</v>
      </c>
      <c r="E31" s="541" t="str">
        <f>"&lt;td align="&amp;CHAR(34)&amp;"right"&amp;CHAR(34)&amp;"&gt;"&amp;Table14InlineXBRL!G30&amp;"&lt;/td&gt;"</f>
        <v>&lt;td align="right"&gt;&lt;/td&gt;</v>
      </c>
      <c r="F31" s="541" t="str">
        <f>"&lt;td align="&amp;CHAR(34)&amp;"right"&amp;CHAR(34)&amp;"&gt;"&amp;Table14InlineXBRL!H30&amp;"&lt;/td&gt;"</f>
        <v>&lt;td align="right"&gt;&lt;/td&gt;</v>
      </c>
      <c r="G31" s="541" t="str">
        <f>"&lt;td align="&amp;CHAR(34)&amp;"right"&amp;CHAR(34)&amp;"&gt;"&amp;Table14InlineXBRL!I30&amp;"&lt;/td&gt;"</f>
        <v>&lt;td align="right"&gt;&lt;/td&gt;</v>
      </c>
      <c r="H31" s="541" t="s">
        <v>2586</v>
      </c>
    </row>
    <row r="32" spans="1:8" ht="15" x14ac:dyDescent="0.2">
      <c r="A32" s="541" t="s">
        <v>2585</v>
      </c>
      <c r="B32" s="541" t="str">
        <f>"&lt;td&gt;"&amp;Table14InlineXBRL!D31&amp;"&lt;/td&gt;"</f>
        <v>&lt;td&gt;Transfers in&lt;/td&gt;</v>
      </c>
      <c r="C32" s="541" t="str">
        <f>"&lt;td align="&amp;CHAR(34)&amp;"right"&amp;CHAR(34)&amp;"&gt;"&amp;Table14InlineXBRL!E31&amp;"&lt;/td&gt;"</f>
        <v>&lt;td align="right"&gt;$&lt;ix:nonFraction name="OtherFinancingSourcesUses" contextRef="CurrentPeriod_GeneralFund_Transfers_In" unitRef="USD"&gt;413,375&lt;/ix:nonFraction&gt;&lt;/td&gt;</v>
      </c>
      <c r="D32" s="541" t="str">
        <f>"&lt;td align="&amp;CHAR(34)&amp;"right"&amp;CHAR(34)&amp;"&gt;"&amp;Table14InlineXBRL!F31&amp;"&lt;/td&gt;"</f>
        <v>&lt;td align="right"&gt;$&lt;ix:nonFraction name="OtherFinancingSourcesUses" contextRef="CurrentPeriod_SpecialRevenueFund001_Transfers_In" unitRef="USD"&gt;0&lt;/ix:nonFraction&gt;&lt;/td&gt;</v>
      </c>
      <c r="E32" s="541" t="str">
        <f>"&lt;td align="&amp;CHAR(34)&amp;"right"&amp;CHAR(34)&amp;"&gt;"&amp;Table14InlineXBRL!G31&amp;"&lt;/td&gt;"</f>
        <v>&lt;td align="right"&gt;$&lt;ix:nonFraction name="OtherFinancingSourcesUses" contextRef="CurrentPeriod_SpecialRevenueFund002_Transfers_In" unitRef="USD"&gt;0&lt;/ix:nonFraction&gt;&lt;/td&gt;</v>
      </c>
      <c r="F32" s="541" t="str">
        <f>"&lt;td align="&amp;CHAR(34)&amp;"right"&amp;CHAR(34)&amp;"&gt;"&amp;Table14InlineXBRL!H31&amp;"&lt;/td&gt;"</f>
        <v>&lt;td align="right"&gt;$&lt;ix:nonFraction name="OtherFinancingSourcesUses" contextRef="CurrentPeriod_AggregateNonMajorFunds_Transfers_In" unitRef="USD"&gt;28,486,524&lt;/ix:nonFraction&gt;&lt;/td&gt;</v>
      </c>
      <c r="G32" s="541" t="str">
        <f>"&lt;td align="&amp;CHAR(34)&amp;"right"&amp;CHAR(34)&amp;"&gt;"&amp;Table14InlineXBRL!I31&amp;"&lt;/td&gt;"</f>
        <v>&lt;td align="right"&gt;$&lt;ix:nonFraction name="OtherFinancingSourcesUses" contextRef="CurrentPeriod_TotalGovernmentFunds_Transfers_In" unitRef="USD"&gt;28,899,899&lt;/ix:nonFraction&gt;&lt;/td&gt;</v>
      </c>
      <c r="H32" s="541" t="s">
        <v>2586</v>
      </c>
    </row>
    <row r="33" spans="1:8" ht="15" x14ac:dyDescent="0.2">
      <c r="A33" s="541" t="s">
        <v>2585</v>
      </c>
      <c r="B33" s="541" t="str">
        <f>"&lt;td&gt;"&amp;Table14InlineXBRL!D32&amp;"&lt;/td&gt;"</f>
        <v>&lt;td&gt;Value of Intergovernmental Agreement&lt;/td&gt;</v>
      </c>
      <c r="C33" s="541" t="str">
        <f>"&lt;td align="&amp;CHAR(34)&amp;"right"&amp;CHAR(34)&amp;"&gt;"&amp;Table14InlineXBRL!E32&amp;"&lt;/td&gt;"</f>
        <v>&lt;td align="right"&gt;&lt;ix:nonFraction name="OtherFinancingSourcesUses" contextRef="CurrentPeriod_GeneralFund_Value_Of_Intergovernmental_Agreement" unitRef="USD"&gt;2,454,253&lt;/ix:nonFraction&gt;&lt;/td&gt;</v>
      </c>
      <c r="D33" s="541" t="str">
        <f>"&lt;td align="&amp;CHAR(34)&amp;"right"&amp;CHAR(34)&amp;"&gt;"&amp;Table14InlineXBRL!F32&amp;"&lt;/td&gt;"</f>
        <v>&lt;td align="right"&gt;&lt;ix:nonFraction name="OtherFinancingSourcesUses" contextRef="CurrentPeriod_SpecialRevenueFund001_Value_Of_Intergovernmental_Agreement" unitRef="USD"&gt;0&lt;/ix:nonFraction&gt;&lt;/td&gt;</v>
      </c>
      <c r="E33" s="541" t="str">
        <f>"&lt;td align="&amp;CHAR(34)&amp;"right"&amp;CHAR(34)&amp;"&gt;"&amp;Table14InlineXBRL!G32&amp;"&lt;/td&gt;"</f>
        <v>&lt;td align="right"&gt;&lt;ix:nonFraction name="OtherFinancingSourcesUses" contextRef="CurrentPeriod_SpecialRevenueFund002_Value_Of_Intergovernmental_Agreement" unitRef="USD"&gt;0&lt;/ix:nonFraction&gt;&lt;/td&gt;</v>
      </c>
      <c r="F33" s="541" t="str">
        <f>"&lt;td align="&amp;CHAR(34)&amp;"right"&amp;CHAR(34)&amp;"&gt;"&amp;Table14InlineXBRL!H32&amp;"&lt;/td&gt;"</f>
        <v>&lt;td align="right"&gt;&lt;ix:nonFraction name="OtherFinancingSourcesUses" contextRef="CurrentPeriod_AggregateNonMajorFunds_Value_Of_Intergovernmental_Agreement" unitRef="USD"&gt;0&lt;/ix:nonFraction&gt;&lt;/td&gt;</v>
      </c>
      <c r="G33" s="541" t="str">
        <f>"&lt;td align="&amp;CHAR(34)&amp;"right"&amp;CHAR(34)&amp;"&gt;"&amp;Table14InlineXBRL!I32&amp;"&lt;/td&gt;"</f>
        <v>&lt;td align="right"&gt;&lt;ix:nonFraction name="OtherFinancingSourcesUses" contextRef="CurrentPeriod_TotalGovernmentFunds_Value_Of_Intergovernmental_Agreement" unitRef="USD"&gt;2,454,253&lt;/ix:nonFraction&gt;&lt;/td&gt;</v>
      </c>
      <c r="H33" s="541" t="s">
        <v>2586</v>
      </c>
    </row>
    <row r="34" spans="1:8" ht="15" x14ac:dyDescent="0.2">
      <c r="A34" s="541" t="s">
        <v>2585</v>
      </c>
      <c r="B34" s="541" t="str">
        <f>"&lt;td&gt;"&amp;Table14InlineXBRL!D33&amp;"&lt;/td&gt;"</f>
        <v>&lt;td&gt;Transfers out&lt;/td&gt;</v>
      </c>
      <c r="C34" s="541" t="str">
        <f>"&lt;td align="&amp;CHAR(34)&amp;"right"&amp;CHAR(34)&amp;"&gt;"&amp;Table14InlineXBRL!E33&amp;"&lt;/td&gt;"</f>
        <v>&lt;td align="right"&gt;(&lt;ix:nonFraction name="OtherFinancingSourcesUses" contextRef="CurrentPeriod_GeneralFund_Transfers_Out" unitRef="USD" sign="-"&gt;9,783,815&lt;/ix:nonFraction&gt;)&lt;/td&gt;</v>
      </c>
      <c r="D34" s="541" t="str">
        <f>"&lt;td align="&amp;CHAR(34)&amp;"right"&amp;CHAR(34)&amp;"&gt;"&amp;Table14InlineXBRL!F33&amp;"&lt;/td&gt;"</f>
        <v>&lt;td align="right"&gt;&lt;ix:nonFraction name="OtherFinancingSourcesUses" contextRef="CurrentPeriod_SpecialRevenueFund001_Transfers_Out" unitRef="USD"&gt;2,795,459&lt;/ix:nonFraction&gt;&lt;/td&gt;</v>
      </c>
      <c r="E34" s="541" t="str">
        <f>"&lt;td align="&amp;CHAR(34)&amp;"right"&amp;CHAR(34)&amp;"&gt;"&amp;Table14InlineXBRL!G33&amp;"&lt;/td&gt;"</f>
        <v>&lt;td align="right"&gt;&lt;ix:nonFraction name="OtherFinancingSourcesUses" contextRef="CurrentPeriod_SpecialRevenueFund002_Transfers_Out" unitRef="USD"&gt;0&lt;/ix:nonFraction&gt;&lt;/td&gt;</v>
      </c>
      <c r="F34" s="541" t="str">
        <f>"&lt;td align="&amp;CHAR(34)&amp;"right"&amp;CHAR(34)&amp;"&gt;"&amp;Table14InlineXBRL!H33&amp;"&lt;/td&gt;"</f>
        <v>&lt;td align="right"&gt;&lt;ix:nonFraction name="OtherFinancingSourcesUses" contextRef="CurrentPeriod_AggregateNonMajorFunds_Transfers_Out" unitRef="USD"&gt;16,320,625&lt;/ix:nonFraction&gt;&lt;/td&gt;</v>
      </c>
      <c r="G34" s="541" t="str">
        <f>"&lt;td align="&amp;CHAR(34)&amp;"right"&amp;CHAR(34)&amp;"&gt;"&amp;Table14InlineXBRL!I33&amp;"&lt;/td&gt;"</f>
        <v>&lt;td align="right"&gt;(&lt;ix:nonFraction name="OtherFinancingSourcesUses" contextRef="CurrentPeriod_TotalGovernmentFunds_Transfers_Out" unitRef="USD" sign="-"&gt;28,899,899&lt;/ix:nonFraction&gt;)&lt;/td&gt;</v>
      </c>
      <c r="H34" s="541" t="s">
        <v>2586</v>
      </c>
    </row>
    <row r="35" spans="1:8" ht="15" x14ac:dyDescent="0.2">
      <c r="A35" s="541" t="s">
        <v>2585</v>
      </c>
      <c r="B35" s="541" t="str">
        <f>"&lt;td&gt;"&amp;Table14InlineXBRL!D34&amp;"&lt;/td&gt;"</f>
        <v>&lt;td&gt;Total other financing sources (uses)&lt;/td&gt;</v>
      </c>
      <c r="C35" s="541" t="str">
        <f>"&lt;td align="&amp;CHAR(34)&amp;"right"&amp;CHAR(34)&amp;"&gt;"&amp;Table14InlineXBRL!E34&amp;"&lt;/td&gt;"</f>
        <v>&lt;td align="right"&gt;(&lt;ix:nonFraction name="OtherFinancingSourcesUses" contextRef="CurrentPeriod_GeneralFund" unitRef="USD" sign="-"&gt;6,916,187&lt;/ix:nonFraction&gt;)&lt;/td&gt;</v>
      </c>
      <c r="D35" s="541" t="str">
        <f>"&lt;td align="&amp;CHAR(34)&amp;"right"&amp;CHAR(34)&amp;"&gt;"&amp;Table14InlineXBRL!F34&amp;"&lt;/td&gt;"</f>
        <v>&lt;td align="right"&gt;&lt;ix:nonFraction name="OtherFinancingSourcesUses" contextRef="CurrentPeriod_SpecialRevenueFund001" unitRef="USD"&gt;2,795,459&lt;/ix:nonFraction&gt;&lt;/td&gt;</v>
      </c>
      <c r="E35" s="541" t="str">
        <f>"&lt;td align="&amp;CHAR(34)&amp;"right"&amp;CHAR(34)&amp;"&gt;"&amp;Table14InlineXBRL!G34&amp;"&lt;/td&gt;"</f>
        <v>&lt;td align="right"&gt;&lt;ix:nonFraction name="OtherFinancingSourcesUses" contextRef="CurrentPeriod_SpecialRevenueFund002" unitRef="USD"&gt;0&lt;/ix:nonFraction&gt;&lt;/td&gt;</v>
      </c>
      <c r="F35" s="541" t="str">
        <f>"&lt;td align="&amp;CHAR(34)&amp;"right"&amp;CHAR(34)&amp;"&gt;"&amp;Table14InlineXBRL!H34&amp;"&lt;/td&gt;"</f>
        <v>&lt;td align="right"&gt;&lt;ix:nonFraction name="OtherFinancingSourcesUses" contextRef="CurrentPeriod_AggregateNonMajorFunds" unitRef="USD"&gt;12,165,899&lt;/ix:nonFraction&gt;&lt;/td&gt;</v>
      </c>
      <c r="G35" s="541" t="str">
        <f>"&lt;td align="&amp;CHAR(34)&amp;"right"&amp;CHAR(34)&amp;"&gt;"&amp;Table14InlineXBRL!I34&amp;"&lt;/td&gt;"</f>
        <v>&lt;td align="right"&gt;&lt;ix:nonFraction name="OtherFinancingSourcesUses" contextRef="CurrentPeriod_TotalGovernmentFunds" unitRef="USD"&gt;2,454,253&lt;/ix:nonFraction&gt;&lt;/td&gt;</v>
      </c>
      <c r="H35" s="541" t="s">
        <v>2586</v>
      </c>
    </row>
    <row r="36" spans="1:8" ht="15" x14ac:dyDescent="0.2">
      <c r="A36" s="541" t="s">
        <v>2585</v>
      </c>
      <c r="B36" s="541" t="str">
        <f>"&lt;td&gt;"&amp;Table14InlineXBRL!D35&amp;"&lt;/td&gt;"</f>
        <v>&lt;td&gt;Net change in fund balances&lt;/td&gt;</v>
      </c>
      <c r="C36" s="541" t="str">
        <f>"&lt;td align="&amp;CHAR(34)&amp;"right"&amp;CHAR(34)&amp;"&gt;"&amp;Table14InlineXBRL!E35&amp;"&lt;/td&gt;"</f>
        <v>&lt;td align="right"&gt;&lt;u&gt;&lt;ix:nonFraction name="ChangesInFundBalances" contextRef="CurrentPeriod_GeneralFund" unitRef="USD"&gt;7,176,065&lt;/ix:nonFraction&gt;&lt;/u&gt;&lt;/td&gt;</v>
      </c>
      <c r="D36" s="541" t="str">
        <f>"&lt;td align="&amp;CHAR(34)&amp;"right"&amp;CHAR(34)&amp;"&gt;"&amp;Table14InlineXBRL!F35&amp;"&lt;/td&gt;"</f>
        <v>&lt;td align="right"&gt;&lt;u&gt;&lt;ix:nonFraction name="ChangesInFundBalances" contextRef="CurrentPeriod_SpecialRevenueFund001" unitRef="USD"&gt;2,833,009&lt;/ix:nonFraction&gt;&lt;/u&gt;&lt;/td&gt;</v>
      </c>
      <c r="E36" s="541" t="str">
        <f>"&lt;td align="&amp;CHAR(34)&amp;"right"&amp;CHAR(34)&amp;"&gt;"&amp;Table14InlineXBRL!G35&amp;"&lt;/td&gt;"</f>
        <v>&lt;td align="right"&gt;&lt;u&gt;(&lt;ix:nonFraction name="ChangesInFundBalances" contextRef="CurrentPeriod_SpecialRevenueFund002" unitRef="USD" sign="-"&gt;61,997,174&lt;/ix:nonFraction&gt;)&lt;/u&gt;&lt;/td&gt;</v>
      </c>
      <c r="F36" s="541" t="str">
        <f>"&lt;td align="&amp;CHAR(34)&amp;"right"&amp;CHAR(34)&amp;"&gt;"&amp;Table14InlineXBRL!H35&amp;"&lt;/td&gt;"</f>
        <v>&lt;td align="right"&gt;&lt;u&gt;&lt;ix:nonFraction name="ChangesInFundBalances" contextRef="CurrentPeriod_AggregateNonMajorFunds" unitRef="USD"&gt;384,876&lt;/ix:nonFraction&gt;&lt;/u&gt;&lt;/td&gt;</v>
      </c>
      <c r="G36" s="541" t="str">
        <f>"&lt;td align="&amp;CHAR(34)&amp;"right"&amp;CHAR(34)&amp;"&gt;"&amp;Table14InlineXBRL!I35&amp;"&lt;/td&gt;"</f>
        <v>&lt;td align="right"&gt;&lt;u&gt;&lt;ix:nonFraction name="ChangesInFundBalances" contextRef="CurrentPeriod_TotalGovernmentFunds" unitRef="USD"&gt;-51,603,224&lt;/ix:nonFraction&gt;&lt;/u&gt;&lt;/td&gt;</v>
      </c>
      <c r="H36" s="541" t="s">
        <v>2586</v>
      </c>
    </row>
    <row r="37" spans="1:8" ht="15" x14ac:dyDescent="0.2">
      <c r="A37" s="541" t="s">
        <v>2585</v>
      </c>
      <c r="B37" s="541" t="str">
        <f>"&lt;td&gt;"&amp;Table14InlineXBRL!D36&amp;"&lt;/td&gt;"</f>
        <v>&lt;td&gt;Fund balances at beginning of year&lt;/td&gt;</v>
      </c>
      <c r="C37" s="541" t="str">
        <f>"&lt;td align="&amp;CHAR(34)&amp;"right"&amp;CHAR(34)&amp;"&gt;"&amp;Table14InlineXBRL!E36&amp;"&lt;/td&gt;"</f>
        <v>&lt;td align="right"&gt;&lt;u&gt;$&lt;ix:nonFraction name="FundBalancesAtBeginningOfPeriodAfterAdjustments" contextRef="CurrentPeriod_GeneralFund" unitRef="USD"&gt;80,346,613&lt;/ix:nonFraction&gt;&lt;/u&gt;&lt;/td&gt;</v>
      </c>
      <c r="D37" s="541" t="str">
        <f>"&lt;td align="&amp;CHAR(34)&amp;"right"&amp;CHAR(34)&amp;"&gt;"&amp;Table14InlineXBRL!F36&amp;"&lt;/td&gt;"</f>
        <v>&lt;td align="right"&gt;&lt;u&gt;$&lt;ix:nonFraction name="FundBalancesAtBeginningOfPeriodAfterAdjustments" contextRef="CurrentPeriod_SpecialRevenueFund001" unitRef="USD"&gt;70,910,456&lt;/ix:nonFraction&gt;&lt;/u&gt;&lt;/td&gt;</v>
      </c>
      <c r="E37" s="541" t="str">
        <f>"&lt;td align="&amp;CHAR(34)&amp;"right"&amp;CHAR(34)&amp;"&gt;"&amp;Table14InlineXBRL!G36&amp;"&lt;/td&gt;"</f>
        <v>&lt;td align="right"&gt;&lt;u&gt;$&lt;ix:nonFraction name="FundBalancesAtBeginningOfPeriodAfterAdjustments" contextRef="CurrentPeriod_SpecialRevenueFund002" unitRef="USD"&gt;163,353,508&lt;/ix:nonFraction&gt;&lt;/u&gt;&lt;/td&gt;</v>
      </c>
      <c r="F37" s="541" t="str">
        <f>"&lt;td align="&amp;CHAR(34)&amp;"right"&amp;CHAR(34)&amp;"&gt;"&amp;Table14InlineXBRL!H36&amp;"&lt;/td&gt;"</f>
        <v>&lt;td align="right"&gt;&lt;u&gt;$&lt;ix:nonFraction name="FundBalancesAtBeginningOfPeriodAfterAdjustments" contextRef="CurrentPeriod_AggregateNonMajorFunds" unitRef="USD"&gt;113,936,199&lt;/ix:nonFraction&gt;&lt;/u&gt;&lt;/td&gt;</v>
      </c>
      <c r="G37" s="541" t="str">
        <f>"&lt;td align="&amp;CHAR(34)&amp;"right"&amp;CHAR(34)&amp;"&gt;"&amp;Table14InlineXBRL!I36&amp;"&lt;/td&gt;"</f>
        <v>&lt;td align="right"&gt;&lt;u&gt;$&lt;ix:nonFraction name="FundBalancesAtBeginningOfPeriodAfterAdjustments" contextRef="CurrentPeriod_TotalGovernmentFunds" unitRef="USD"&gt;428,546,776&lt;/ix:nonFraction&gt;&lt;/u&gt;&lt;/td&gt;</v>
      </c>
      <c r="H37" s="541" t="s">
        <v>2586</v>
      </c>
    </row>
    <row r="38" spans="1:8" ht="15" x14ac:dyDescent="0.2">
      <c r="A38" s="541" t="s">
        <v>2585</v>
      </c>
      <c r="B38" s="541" t="str">
        <f>"&lt;td&gt;"&amp;Table14InlineXBRL!D37&amp;"&lt;/td&gt;"</f>
        <v>&lt;td&gt;Fund balances at end of year&lt;/td&gt;</v>
      </c>
      <c r="C38" s="541" t="str">
        <f>"&lt;td align="&amp;CHAR(34)&amp;"right"&amp;CHAR(34)&amp;"&gt;"&amp;Table14InlineXBRL!E37&amp;"&lt;/td&gt;"</f>
        <v>&lt;td align="right"&gt;&lt;u&gt;$&lt;ix:nonFraction name="FundBalances" contextRef="CurrentPeriod_GeneralFund" unitRef="USD"&gt;87,522,678&lt;/ix:nonFraction&gt;&lt;/u&gt;&lt;/td&gt;</v>
      </c>
      <c r="D38" s="541" t="str">
        <f>"&lt;td align="&amp;CHAR(34)&amp;"right"&amp;CHAR(34)&amp;"&gt;"&amp;Table14InlineXBRL!F37&amp;"&lt;/td&gt;"</f>
        <v>&lt;td align="right"&gt;&lt;u&gt;$&lt;ix:nonFraction name="FundBalances" contextRef="CurrentPeriod_SpecialRevenueFund001" unitRef="USD"&gt;73,743,465&lt;/ix:nonFraction&gt;&lt;/u&gt;&lt;/td&gt;</v>
      </c>
      <c r="E38" s="541" t="str">
        <f>"&lt;td align="&amp;CHAR(34)&amp;"right"&amp;CHAR(34)&amp;"&gt;"&amp;Table14InlineXBRL!G37&amp;"&lt;/td&gt;"</f>
        <v>&lt;td align="right"&gt;&lt;u&gt;$&lt;ix:nonFraction name="FundBalances" contextRef="CurrentPeriod_SpecialRevenueFund002" unitRef="USD"&gt;101,356,334&lt;/ix:nonFraction&gt;&lt;/u&gt;&lt;/td&gt;</v>
      </c>
      <c r="F38" s="541" t="str">
        <f>"&lt;td align="&amp;CHAR(34)&amp;"right"&amp;CHAR(34)&amp;"&gt;"&amp;Table14InlineXBRL!H37&amp;"&lt;/td&gt;"</f>
        <v>&lt;td align="right"&gt;&lt;u&gt;$&lt;ix:nonFraction name="FundBalances" contextRef="CurrentPeriod_AggregateNonMajorFunds" unitRef="USD"&gt;114,321,075&lt;/ix:nonFraction&gt;&lt;/u&gt;&lt;/td&gt;</v>
      </c>
      <c r="G38" s="541" t="str">
        <f>"&lt;td align="&amp;CHAR(34)&amp;"right"&amp;CHAR(34)&amp;"&gt;"&amp;Table14InlineXBRL!I37&amp;"&lt;/td&gt;"</f>
        <v>&lt;td align="right"&gt;&lt;u&gt;$&lt;ix:nonFraction name="FundBalances" contextRef="CurrentPeriod_TotalGovernmentFunds" unitRef="USD"&gt;376,943,552&lt;/ix:nonFraction&gt;&lt;/u&gt;&lt;/td&gt;</v>
      </c>
      <c r="H38" s="541" t="s">
        <v>2586</v>
      </c>
    </row>
    <row r="39" spans="1:8" ht="15" x14ac:dyDescent="0.2">
      <c r="A39" s="541" t="s">
        <v>2585</v>
      </c>
      <c r="B39" s="541" t="str">
        <f>"&lt;td&gt;"&amp;Table14InlineXBRL!D38&amp;"&lt;/td&gt;"</f>
        <v>&lt;td&gt;&lt;/td&gt;</v>
      </c>
      <c r="C39" s="541" t="str">
        <f>"&lt;td align="&amp;CHAR(34)&amp;"right"&amp;CHAR(34)&amp;"&gt;"&amp;Table14InlineXBRL!E38&amp;"&lt;/td&gt;"</f>
        <v>&lt;td align="right"&gt;&lt;/td&gt;</v>
      </c>
      <c r="D39" s="541" t="str">
        <f>"&lt;td align="&amp;CHAR(34)&amp;"right"&amp;CHAR(34)&amp;"&gt;"&amp;Table14InlineXBRL!F38&amp;"&lt;/td&gt;"</f>
        <v>&lt;td align="right"&gt;&lt;/td&gt;</v>
      </c>
      <c r="E39" s="541" t="str">
        <f>"&lt;td align="&amp;CHAR(34)&amp;"right"&amp;CHAR(34)&amp;"&gt;"&amp;Table14InlineXBRL!G38&amp;"&lt;/td&gt;"</f>
        <v>&lt;td align="right"&gt;&lt;/td&gt;</v>
      </c>
      <c r="F39" s="541" t="str">
        <f>"&lt;td align="&amp;CHAR(34)&amp;"right"&amp;CHAR(34)&amp;"&gt;"&amp;Table14InlineXBRL!H38&amp;"&lt;/td&gt;"</f>
        <v>&lt;td align="right"&gt;&lt;/td&gt;</v>
      </c>
      <c r="G39" s="541" t="str">
        <f>"&lt;td align="&amp;CHAR(34)&amp;"right"&amp;CHAR(34)&amp;"&gt;"&amp;Table14InlineXBRL!I38&amp;"&lt;/td&gt;"</f>
        <v>&lt;td align="right"&gt;&lt;/td&gt;</v>
      </c>
      <c r="H39" s="541" t="s">
        <v>2586</v>
      </c>
    </row>
    <row r="40" spans="1:8" ht="15" x14ac:dyDescent="0.2">
      <c r="A40" s="541" t="s">
        <v>2585</v>
      </c>
      <c r="B40" s="541" t="str">
        <f>"&lt;td&gt;"&amp;Table14InlineXBRL!D39&amp;"&lt;/td&gt;"</f>
        <v>&lt;td&gt;See accompanying Notes to Financial Statements.&lt;/td&gt;</v>
      </c>
      <c r="C40" s="541" t="str">
        <f>"&lt;td align="&amp;CHAR(34)&amp;"right"&amp;CHAR(34)&amp;"&gt;"&amp;Table14InlineXBRL!E39&amp;"&lt;/td&gt;"</f>
        <v>&lt;td align="right"&gt;&lt;/td&gt;</v>
      </c>
      <c r="D40" s="541" t="str">
        <f>"&lt;td align="&amp;CHAR(34)&amp;"right"&amp;CHAR(34)&amp;"&gt;"&amp;Table14InlineXBRL!F39&amp;"&lt;/td&gt;"</f>
        <v>&lt;td align="right"&gt;&lt;/td&gt;</v>
      </c>
      <c r="E40" s="541" t="str">
        <f>"&lt;td align="&amp;CHAR(34)&amp;"right"&amp;CHAR(34)&amp;"&gt;"&amp;Table14InlineXBRL!G39&amp;"&lt;/td&gt;"</f>
        <v>&lt;td align="right"&gt;&lt;/td&gt;</v>
      </c>
      <c r="F40" s="541" t="str">
        <f>"&lt;td align="&amp;CHAR(34)&amp;"right"&amp;CHAR(34)&amp;"&gt;"&amp;Table14InlineXBRL!H39&amp;"&lt;/td&gt;"</f>
        <v>&lt;td align="right"&gt;&lt;/td&gt;</v>
      </c>
      <c r="G40" s="541" t="str">
        <f>"&lt;td align="&amp;CHAR(34)&amp;"right"&amp;CHAR(34)&amp;"&gt;"&amp;Table14InlineXBRL!I39&amp;"&lt;/td&gt;"</f>
        <v>&lt;td align="right"&gt;&lt;/td&gt;</v>
      </c>
      <c r="H40" s="541" t="s">
        <v>2586</v>
      </c>
    </row>
    <row r="41" spans="1:8" ht="15" x14ac:dyDescent="0.2">
      <c r="A41" s="541" t="s">
        <v>2587</v>
      </c>
      <c r="B41" s="541"/>
      <c r="C41" s="541"/>
      <c r="D41" s="541"/>
      <c r="E41" s="541"/>
    </row>
    <row r="42" spans="1:8" ht="15" x14ac:dyDescent="0.2">
      <c r="A42" s="541" t="s">
        <v>3263</v>
      </c>
    </row>
    <row r="54" spans="8:8" ht="15" x14ac:dyDescent="0.2">
      <c r="H54" s="5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7D629-0066-4457-918E-1CDDE594F48E}">
  <sheetPr codeName="Sheet80">
    <tabColor rgb="FFFFC000"/>
  </sheetPr>
  <dimension ref="A1:T124"/>
  <sheetViews>
    <sheetView showGridLines="0" zoomScale="85" zoomScaleNormal="85" workbookViewId="0">
      <pane ySplit="9" topLeftCell="A10" activePane="bottomLeft" state="frozen"/>
      <selection pane="bottomLeft" activeCell="C110" sqref="C110"/>
    </sheetView>
  </sheetViews>
  <sheetFormatPr defaultColWidth="10.6640625" defaultRowHeight="12.75" x14ac:dyDescent="0.2"/>
  <cols>
    <col min="1" max="1" width="14.33203125" style="548" customWidth="1"/>
    <col min="2" max="3" width="88.1640625" style="548" customWidth="1"/>
    <col min="4" max="4" width="9" style="548" bestFit="1" customWidth="1"/>
    <col min="5" max="5" width="23.1640625" style="548" bestFit="1" customWidth="1"/>
    <col min="6" max="16" width="23.1640625" style="548" customWidth="1"/>
    <col min="17" max="17" width="23.1640625" style="548" bestFit="1" customWidth="1"/>
    <col min="18" max="18" width="23.1640625" style="548" customWidth="1"/>
    <col min="19" max="19" width="30.83203125" style="548" customWidth="1"/>
    <col min="20" max="16384" width="10.6640625" style="548"/>
  </cols>
  <sheetData>
    <row r="1" spans="1:20" ht="15" x14ac:dyDescent="0.2">
      <c r="A1" s="587" t="s">
        <v>2969</v>
      </c>
      <c r="B1" s="594" t="s">
        <v>2967</v>
      </c>
      <c r="C1" s="594"/>
      <c r="D1" s="599"/>
      <c r="E1" s="599"/>
      <c r="F1" s="599"/>
      <c r="G1" s="599"/>
    </row>
    <row r="2" spans="1:20" x14ac:dyDescent="0.2">
      <c r="A2" s="585" t="s">
        <v>872</v>
      </c>
    </row>
    <row r="3" spans="1:20" ht="25.5" x14ac:dyDescent="0.2">
      <c r="A3" s="587"/>
      <c r="B3" s="598" t="s">
        <v>2968</v>
      </c>
      <c r="C3" s="598"/>
      <c r="D3" s="597" t="s">
        <v>874</v>
      </c>
      <c r="E3" s="583" t="s">
        <v>875</v>
      </c>
    </row>
    <row r="4" spans="1:20" ht="18" x14ac:dyDescent="0.25">
      <c r="A4" s="581"/>
      <c r="B4" s="582"/>
      <c r="C4" s="582"/>
      <c r="T4" s="581"/>
    </row>
    <row r="5" spans="1:20" x14ac:dyDescent="0.2">
      <c r="B5" s="656" t="s">
        <v>2967</v>
      </c>
      <c r="C5" s="657"/>
      <c r="D5" s="657"/>
      <c r="E5" s="657"/>
      <c r="F5" s="657"/>
      <c r="G5" s="657"/>
      <c r="H5" s="657"/>
      <c r="I5" s="657"/>
      <c r="J5" s="657"/>
      <c r="K5" s="657"/>
      <c r="L5" s="657"/>
      <c r="M5" s="657"/>
      <c r="N5" s="657"/>
      <c r="O5" s="657"/>
      <c r="P5" s="657"/>
      <c r="Q5" s="657"/>
      <c r="R5" s="657"/>
      <c r="S5" s="658"/>
    </row>
    <row r="6" spans="1:20" x14ac:dyDescent="0.2">
      <c r="B6" s="649" t="s">
        <v>876</v>
      </c>
      <c r="C6" s="600"/>
      <c r="D6" s="650" t="s">
        <v>877</v>
      </c>
      <c r="E6" s="659" t="s">
        <v>2949</v>
      </c>
      <c r="F6" s="660"/>
      <c r="G6" s="660"/>
      <c r="H6" s="660"/>
      <c r="I6" s="660"/>
      <c r="J6" s="660"/>
      <c r="K6" s="660"/>
      <c r="L6" s="660"/>
      <c r="M6" s="660"/>
      <c r="N6" s="660"/>
      <c r="O6" s="660"/>
      <c r="P6" s="660"/>
      <c r="Q6" s="660"/>
      <c r="R6" s="660"/>
      <c r="S6" s="661"/>
    </row>
    <row r="7" spans="1:20" ht="12.75" customHeight="1" x14ac:dyDescent="0.2">
      <c r="B7" s="649"/>
      <c r="C7" s="600"/>
      <c r="D7" s="650"/>
      <c r="E7" s="654" t="s">
        <v>1545</v>
      </c>
      <c r="F7" s="662" t="s">
        <v>2948</v>
      </c>
      <c r="G7" s="663"/>
      <c r="H7" s="664"/>
      <c r="I7" s="665" t="s">
        <v>2947</v>
      </c>
      <c r="J7" s="666"/>
      <c r="K7" s="667"/>
      <c r="L7" s="668" t="s">
        <v>2946</v>
      </c>
      <c r="M7" s="669"/>
      <c r="N7" s="670"/>
      <c r="O7" s="671" t="s">
        <v>2945</v>
      </c>
      <c r="P7" s="672"/>
      <c r="Q7" s="673"/>
      <c r="R7" s="652" t="s">
        <v>1493</v>
      </c>
      <c r="S7" s="654" t="s">
        <v>1489</v>
      </c>
    </row>
    <row r="8" spans="1:20" ht="25.5" x14ac:dyDescent="0.2">
      <c r="B8" s="649"/>
      <c r="C8" s="600"/>
      <c r="D8" s="650"/>
      <c r="E8" s="655"/>
      <c r="F8" s="580" t="s">
        <v>1541</v>
      </c>
      <c r="G8" s="580" t="s">
        <v>1537</v>
      </c>
      <c r="H8" s="580" t="s">
        <v>1533</v>
      </c>
      <c r="I8" s="580" t="s">
        <v>1529</v>
      </c>
      <c r="J8" s="580" t="s">
        <v>1525</v>
      </c>
      <c r="K8" s="580" t="s">
        <v>1521</v>
      </c>
      <c r="L8" s="580" t="s">
        <v>1517</v>
      </c>
      <c r="M8" s="580" t="s">
        <v>1513</v>
      </c>
      <c r="N8" s="580" t="s">
        <v>1509</v>
      </c>
      <c r="O8" s="580" t="s">
        <v>1505</v>
      </c>
      <c r="P8" s="580" t="s">
        <v>1501</v>
      </c>
      <c r="Q8" s="580" t="s">
        <v>1497</v>
      </c>
      <c r="R8" s="653"/>
      <c r="S8" s="655"/>
    </row>
    <row r="9" spans="1:20" x14ac:dyDescent="0.2">
      <c r="B9" s="649"/>
      <c r="C9" s="600"/>
      <c r="D9" s="650"/>
      <c r="E9" s="579" t="s">
        <v>874</v>
      </c>
      <c r="F9" s="579" t="s">
        <v>883</v>
      </c>
      <c r="G9" s="579" t="s">
        <v>2944</v>
      </c>
      <c r="H9" s="579" t="s">
        <v>885</v>
      </c>
      <c r="I9" s="579" t="s">
        <v>2943</v>
      </c>
      <c r="J9" s="579" t="s">
        <v>2942</v>
      </c>
      <c r="K9" s="579" t="s">
        <v>2941</v>
      </c>
      <c r="L9" s="579" t="s">
        <v>2940</v>
      </c>
      <c r="M9" s="579" t="s">
        <v>2939</v>
      </c>
      <c r="N9" s="579" t="s">
        <v>2938</v>
      </c>
      <c r="O9" s="579" t="s">
        <v>2937</v>
      </c>
      <c r="P9" s="579" t="s">
        <v>2936</v>
      </c>
      <c r="Q9" s="579" t="s">
        <v>2935</v>
      </c>
      <c r="R9" s="579" t="s">
        <v>2934</v>
      </c>
      <c r="S9" s="579" t="s">
        <v>2933</v>
      </c>
    </row>
    <row r="10" spans="1:20" x14ac:dyDescent="0.2">
      <c r="A10" s="596"/>
      <c r="B10" s="593" t="s">
        <v>1846</v>
      </c>
      <c r="C10" s="593"/>
      <c r="D10" s="556">
        <f t="shared" ref="D10:D47" si="0">D9+1</f>
        <v>1</v>
      </c>
      <c r="E10" s="549"/>
      <c r="F10" s="549"/>
      <c r="G10" s="549"/>
      <c r="H10" s="549"/>
      <c r="I10" s="549"/>
      <c r="J10" s="549"/>
      <c r="K10" s="549"/>
      <c r="L10" s="549"/>
      <c r="M10" s="549"/>
      <c r="N10" s="549"/>
      <c r="O10" s="549"/>
      <c r="P10" s="549"/>
      <c r="Q10" s="549"/>
      <c r="R10" s="549"/>
      <c r="S10" s="549"/>
    </row>
    <row r="11" spans="1:20" x14ac:dyDescent="0.2">
      <c r="B11" s="561" t="s">
        <v>1143</v>
      </c>
      <c r="C11" s="491" t="str">
        <f t="shared" ref="C11:C74" si="1">VLOOKUP(B11,label2element,2,0)</f>
        <v>Revenues</v>
      </c>
      <c r="D11" s="556">
        <f t="shared" si="0"/>
        <v>2</v>
      </c>
      <c r="E11" s="566"/>
      <c r="F11" s="566"/>
      <c r="G11" s="566"/>
      <c r="H11" s="566"/>
      <c r="I11" s="566"/>
      <c r="J11" s="566"/>
      <c r="K11" s="566"/>
      <c r="L11" s="566"/>
      <c r="M11" s="566"/>
      <c r="N11" s="566"/>
      <c r="O11" s="566"/>
      <c r="P11" s="566"/>
      <c r="Q11" s="566"/>
      <c r="R11" s="566"/>
      <c r="S11" s="566"/>
    </row>
    <row r="12" spans="1:20" x14ac:dyDescent="0.2">
      <c r="B12" s="550" t="s">
        <v>2870</v>
      </c>
      <c r="C12" s="491" t="e">
        <f t="shared" si="1"/>
        <v>#N/A</v>
      </c>
      <c r="D12" s="556">
        <f t="shared" si="0"/>
        <v>3</v>
      </c>
      <c r="E12" s="549">
        <v>10000</v>
      </c>
      <c r="F12" s="549">
        <v>10000</v>
      </c>
      <c r="G12" s="549">
        <v>10000</v>
      </c>
      <c r="H12" s="549">
        <v>10000</v>
      </c>
      <c r="I12" s="549">
        <v>10000</v>
      </c>
      <c r="J12" s="549">
        <v>10000</v>
      </c>
      <c r="K12" s="549">
        <v>10000</v>
      </c>
      <c r="L12" s="549">
        <v>10000</v>
      </c>
      <c r="M12" s="549">
        <v>10000</v>
      </c>
      <c r="N12" s="549">
        <v>10000</v>
      </c>
      <c r="O12" s="549">
        <v>10000</v>
      </c>
      <c r="P12" s="549">
        <v>10000</v>
      </c>
      <c r="Q12" s="549">
        <v>10000</v>
      </c>
      <c r="R12" s="549">
        <v>10000</v>
      </c>
      <c r="S12" s="558">
        <f t="shared" ref="S12:S45" si="2">SUM(E12:R12)</f>
        <v>140000</v>
      </c>
    </row>
    <row r="13" spans="1:20" x14ac:dyDescent="0.2">
      <c r="B13" s="550" t="s">
        <v>855</v>
      </c>
      <c r="C13" s="491" t="e">
        <f t="shared" si="1"/>
        <v>#N/A</v>
      </c>
      <c r="D13" s="556">
        <f t="shared" si="0"/>
        <v>4</v>
      </c>
      <c r="E13" s="549">
        <v>100</v>
      </c>
      <c r="F13" s="549">
        <v>100</v>
      </c>
      <c r="G13" s="549">
        <v>100</v>
      </c>
      <c r="H13" s="549">
        <v>100</v>
      </c>
      <c r="I13" s="549">
        <v>100</v>
      </c>
      <c r="J13" s="549">
        <v>100</v>
      </c>
      <c r="K13" s="549">
        <v>100</v>
      </c>
      <c r="L13" s="549">
        <v>100</v>
      </c>
      <c r="M13" s="549">
        <v>100</v>
      </c>
      <c r="N13" s="549">
        <v>100</v>
      </c>
      <c r="O13" s="549">
        <v>100</v>
      </c>
      <c r="P13" s="549">
        <v>100</v>
      </c>
      <c r="Q13" s="549">
        <v>100</v>
      </c>
      <c r="R13" s="549">
        <v>100</v>
      </c>
      <c r="S13" s="558">
        <f t="shared" si="2"/>
        <v>1400</v>
      </c>
    </row>
    <row r="14" spans="1:20" x14ac:dyDescent="0.2">
      <c r="B14" s="550" t="s">
        <v>856</v>
      </c>
      <c r="C14" s="491" t="e">
        <f t="shared" si="1"/>
        <v>#N/A</v>
      </c>
      <c r="D14" s="556">
        <f t="shared" si="0"/>
        <v>5</v>
      </c>
      <c r="E14" s="549">
        <v>100</v>
      </c>
      <c r="F14" s="549">
        <v>100</v>
      </c>
      <c r="G14" s="549">
        <v>100</v>
      </c>
      <c r="H14" s="549">
        <v>100</v>
      </c>
      <c r="I14" s="549">
        <v>100</v>
      </c>
      <c r="J14" s="549">
        <v>100</v>
      </c>
      <c r="K14" s="549">
        <v>100</v>
      </c>
      <c r="L14" s="549">
        <v>100</v>
      </c>
      <c r="M14" s="549">
        <v>100</v>
      </c>
      <c r="N14" s="549">
        <v>100</v>
      </c>
      <c r="O14" s="549">
        <v>100</v>
      </c>
      <c r="P14" s="549">
        <v>100</v>
      </c>
      <c r="Q14" s="549">
        <v>100</v>
      </c>
      <c r="R14" s="549">
        <v>100</v>
      </c>
      <c r="S14" s="558">
        <f t="shared" si="2"/>
        <v>1400</v>
      </c>
    </row>
    <row r="15" spans="1:20" x14ac:dyDescent="0.2">
      <c r="B15" s="550" t="s">
        <v>2869</v>
      </c>
      <c r="C15" s="491" t="e">
        <f t="shared" si="1"/>
        <v>#N/A</v>
      </c>
      <c r="D15" s="556">
        <f t="shared" si="0"/>
        <v>6</v>
      </c>
      <c r="E15" s="549">
        <v>100</v>
      </c>
      <c r="F15" s="549">
        <v>100</v>
      </c>
      <c r="G15" s="549">
        <v>100</v>
      </c>
      <c r="H15" s="549">
        <v>100</v>
      </c>
      <c r="I15" s="549">
        <v>100</v>
      </c>
      <c r="J15" s="549">
        <v>100</v>
      </c>
      <c r="K15" s="549">
        <v>100</v>
      </c>
      <c r="L15" s="549">
        <v>100</v>
      </c>
      <c r="M15" s="549">
        <v>100</v>
      </c>
      <c r="N15" s="549">
        <v>100</v>
      </c>
      <c r="O15" s="549">
        <v>100</v>
      </c>
      <c r="P15" s="549">
        <v>100</v>
      </c>
      <c r="Q15" s="549">
        <v>100</v>
      </c>
      <c r="R15" s="549">
        <v>100</v>
      </c>
      <c r="S15" s="558">
        <f t="shared" si="2"/>
        <v>1400</v>
      </c>
    </row>
    <row r="16" spans="1:20" x14ac:dyDescent="0.2">
      <c r="B16" s="550" t="s">
        <v>2868</v>
      </c>
      <c r="C16" s="491" t="e">
        <f t="shared" si="1"/>
        <v>#N/A</v>
      </c>
      <c r="D16" s="556">
        <f t="shared" si="0"/>
        <v>7</v>
      </c>
      <c r="E16" s="549">
        <v>100</v>
      </c>
      <c r="F16" s="549">
        <v>100</v>
      </c>
      <c r="G16" s="549">
        <v>100</v>
      </c>
      <c r="H16" s="549">
        <v>100</v>
      </c>
      <c r="I16" s="549">
        <v>100</v>
      </c>
      <c r="J16" s="549">
        <v>100</v>
      </c>
      <c r="K16" s="549">
        <v>100</v>
      </c>
      <c r="L16" s="549">
        <v>100</v>
      </c>
      <c r="M16" s="549">
        <v>100</v>
      </c>
      <c r="N16" s="549">
        <v>100</v>
      </c>
      <c r="O16" s="549">
        <v>100</v>
      </c>
      <c r="P16" s="549">
        <v>100</v>
      </c>
      <c r="Q16" s="549">
        <v>100</v>
      </c>
      <c r="R16" s="549">
        <v>100</v>
      </c>
      <c r="S16" s="558">
        <f t="shared" si="2"/>
        <v>1400</v>
      </c>
    </row>
    <row r="17" spans="2:19" x14ac:dyDescent="0.2">
      <c r="B17" s="550" t="s">
        <v>2867</v>
      </c>
      <c r="C17" s="491" t="e">
        <f t="shared" si="1"/>
        <v>#N/A</v>
      </c>
      <c r="D17" s="556">
        <f t="shared" si="0"/>
        <v>8</v>
      </c>
      <c r="E17" s="549">
        <v>100</v>
      </c>
      <c r="F17" s="549">
        <v>100</v>
      </c>
      <c r="G17" s="549">
        <v>100</v>
      </c>
      <c r="H17" s="549">
        <v>100</v>
      </c>
      <c r="I17" s="549">
        <v>100</v>
      </c>
      <c r="J17" s="549">
        <v>100</v>
      </c>
      <c r="K17" s="549">
        <v>100</v>
      </c>
      <c r="L17" s="549">
        <v>100</v>
      </c>
      <c r="M17" s="549">
        <v>100</v>
      </c>
      <c r="N17" s="549">
        <v>100</v>
      </c>
      <c r="O17" s="549">
        <v>100</v>
      </c>
      <c r="P17" s="549">
        <v>100</v>
      </c>
      <c r="Q17" s="549">
        <v>100</v>
      </c>
      <c r="R17" s="549">
        <v>100</v>
      </c>
      <c r="S17" s="558">
        <f t="shared" si="2"/>
        <v>1400</v>
      </c>
    </row>
    <row r="18" spans="2:19" x14ac:dyDescent="0.2">
      <c r="B18" s="550" t="s">
        <v>2866</v>
      </c>
      <c r="C18" s="491" t="e">
        <f t="shared" si="1"/>
        <v>#N/A</v>
      </c>
      <c r="D18" s="556">
        <f t="shared" si="0"/>
        <v>9</v>
      </c>
      <c r="E18" s="549">
        <v>100</v>
      </c>
      <c r="F18" s="549">
        <v>100</v>
      </c>
      <c r="G18" s="549">
        <v>100</v>
      </c>
      <c r="H18" s="549">
        <v>100</v>
      </c>
      <c r="I18" s="549">
        <v>100</v>
      </c>
      <c r="J18" s="549">
        <v>100</v>
      </c>
      <c r="K18" s="549">
        <v>100</v>
      </c>
      <c r="L18" s="549">
        <v>100</v>
      </c>
      <c r="M18" s="549">
        <v>100</v>
      </c>
      <c r="N18" s="549">
        <v>100</v>
      </c>
      <c r="O18" s="549">
        <v>100</v>
      </c>
      <c r="P18" s="549">
        <v>100</v>
      </c>
      <c r="Q18" s="549">
        <v>100</v>
      </c>
      <c r="R18" s="549">
        <v>100</v>
      </c>
      <c r="S18" s="558">
        <f t="shared" si="2"/>
        <v>1400</v>
      </c>
    </row>
    <row r="19" spans="2:19" x14ac:dyDescent="0.2">
      <c r="B19" s="550" t="s">
        <v>2865</v>
      </c>
      <c r="C19" s="491" t="e">
        <f t="shared" si="1"/>
        <v>#N/A</v>
      </c>
      <c r="D19" s="556">
        <f t="shared" si="0"/>
        <v>10</v>
      </c>
      <c r="E19" s="549">
        <v>100</v>
      </c>
      <c r="F19" s="549">
        <v>100</v>
      </c>
      <c r="G19" s="549">
        <v>100</v>
      </c>
      <c r="H19" s="549">
        <v>100</v>
      </c>
      <c r="I19" s="549">
        <v>100</v>
      </c>
      <c r="J19" s="549">
        <v>100</v>
      </c>
      <c r="K19" s="549">
        <v>100</v>
      </c>
      <c r="L19" s="549">
        <v>100</v>
      </c>
      <c r="M19" s="549">
        <v>100</v>
      </c>
      <c r="N19" s="549">
        <v>100</v>
      </c>
      <c r="O19" s="549">
        <v>100</v>
      </c>
      <c r="P19" s="549">
        <v>100</v>
      </c>
      <c r="Q19" s="549">
        <v>100</v>
      </c>
      <c r="R19" s="549">
        <v>100</v>
      </c>
      <c r="S19" s="558">
        <f t="shared" si="2"/>
        <v>1400</v>
      </c>
    </row>
    <row r="20" spans="2:19" x14ac:dyDescent="0.2">
      <c r="B20" s="550" t="s">
        <v>2864</v>
      </c>
      <c r="C20" s="491" t="e">
        <f t="shared" si="1"/>
        <v>#N/A</v>
      </c>
      <c r="D20" s="556">
        <f t="shared" si="0"/>
        <v>11</v>
      </c>
      <c r="E20" s="549">
        <v>100</v>
      </c>
      <c r="F20" s="549">
        <v>100</v>
      </c>
      <c r="G20" s="549">
        <v>100</v>
      </c>
      <c r="H20" s="549">
        <v>100</v>
      </c>
      <c r="I20" s="549">
        <v>100</v>
      </c>
      <c r="J20" s="549">
        <v>100</v>
      </c>
      <c r="K20" s="549">
        <v>100</v>
      </c>
      <c r="L20" s="549">
        <v>100</v>
      </c>
      <c r="M20" s="549">
        <v>100</v>
      </c>
      <c r="N20" s="549">
        <v>100</v>
      </c>
      <c r="O20" s="549">
        <v>100</v>
      </c>
      <c r="P20" s="549">
        <v>100</v>
      </c>
      <c r="Q20" s="549">
        <v>100</v>
      </c>
      <c r="R20" s="549">
        <v>100</v>
      </c>
      <c r="S20" s="558">
        <f t="shared" si="2"/>
        <v>1400</v>
      </c>
    </row>
    <row r="21" spans="2:19" x14ac:dyDescent="0.2">
      <c r="B21" s="550" t="s">
        <v>2863</v>
      </c>
      <c r="C21" s="491" t="e">
        <f t="shared" si="1"/>
        <v>#N/A</v>
      </c>
      <c r="D21" s="556">
        <f t="shared" si="0"/>
        <v>12</v>
      </c>
      <c r="E21" s="549">
        <v>100</v>
      </c>
      <c r="F21" s="549">
        <v>100</v>
      </c>
      <c r="G21" s="549">
        <v>100</v>
      </c>
      <c r="H21" s="549">
        <v>100</v>
      </c>
      <c r="I21" s="549">
        <v>100</v>
      </c>
      <c r="J21" s="549">
        <v>100</v>
      </c>
      <c r="K21" s="549">
        <v>100</v>
      </c>
      <c r="L21" s="549">
        <v>100</v>
      </c>
      <c r="M21" s="549">
        <v>100</v>
      </c>
      <c r="N21" s="549">
        <v>100</v>
      </c>
      <c r="O21" s="549">
        <v>100</v>
      </c>
      <c r="P21" s="549">
        <v>100</v>
      </c>
      <c r="Q21" s="549">
        <v>100</v>
      </c>
      <c r="R21" s="549">
        <v>100</v>
      </c>
      <c r="S21" s="558">
        <f t="shared" si="2"/>
        <v>1400</v>
      </c>
    </row>
    <row r="22" spans="2:19" x14ac:dyDescent="0.2">
      <c r="B22" s="550" t="s">
        <v>2862</v>
      </c>
      <c r="C22" s="491" t="e">
        <f t="shared" si="1"/>
        <v>#N/A</v>
      </c>
      <c r="D22" s="556">
        <f t="shared" si="0"/>
        <v>13</v>
      </c>
      <c r="E22" s="549">
        <v>100</v>
      </c>
      <c r="F22" s="549">
        <v>100</v>
      </c>
      <c r="G22" s="549">
        <v>100</v>
      </c>
      <c r="H22" s="549">
        <v>100</v>
      </c>
      <c r="I22" s="549">
        <v>100</v>
      </c>
      <c r="J22" s="549">
        <v>100</v>
      </c>
      <c r="K22" s="549">
        <v>100</v>
      </c>
      <c r="L22" s="549">
        <v>100</v>
      </c>
      <c r="M22" s="549">
        <v>100</v>
      </c>
      <c r="N22" s="549">
        <v>100</v>
      </c>
      <c r="O22" s="549">
        <v>100</v>
      </c>
      <c r="P22" s="549">
        <v>100</v>
      </c>
      <c r="Q22" s="549">
        <v>100</v>
      </c>
      <c r="R22" s="549">
        <v>100</v>
      </c>
      <c r="S22" s="558">
        <f t="shared" si="2"/>
        <v>1400</v>
      </c>
    </row>
    <row r="23" spans="2:19" x14ac:dyDescent="0.2">
      <c r="B23" s="550" t="s">
        <v>2861</v>
      </c>
      <c r="C23" s="491" t="e">
        <f t="shared" si="1"/>
        <v>#N/A</v>
      </c>
      <c r="D23" s="556">
        <f t="shared" si="0"/>
        <v>14</v>
      </c>
      <c r="E23" s="549">
        <v>100</v>
      </c>
      <c r="F23" s="549">
        <v>100</v>
      </c>
      <c r="G23" s="549">
        <v>100</v>
      </c>
      <c r="H23" s="549">
        <v>100</v>
      </c>
      <c r="I23" s="549">
        <v>100</v>
      </c>
      <c r="J23" s="549">
        <v>100</v>
      </c>
      <c r="K23" s="549">
        <v>100</v>
      </c>
      <c r="L23" s="549">
        <v>100</v>
      </c>
      <c r="M23" s="549">
        <v>100</v>
      </c>
      <c r="N23" s="549">
        <v>100</v>
      </c>
      <c r="O23" s="549">
        <v>100</v>
      </c>
      <c r="P23" s="549">
        <v>100</v>
      </c>
      <c r="Q23" s="549">
        <v>100</v>
      </c>
      <c r="R23" s="549">
        <v>100</v>
      </c>
      <c r="S23" s="558">
        <f t="shared" si="2"/>
        <v>1400</v>
      </c>
    </row>
    <row r="24" spans="2:19" x14ac:dyDescent="0.2">
      <c r="B24" s="550" t="s">
        <v>2860</v>
      </c>
      <c r="C24" s="491" t="e">
        <f t="shared" si="1"/>
        <v>#N/A</v>
      </c>
      <c r="D24" s="556">
        <f t="shared" si="0"/>
        <v>15</v>
      </c>
      <c r="E24" s="549">
        <v>100</v>
      </c>
      <c r="F24" s="549">
        <v>100</v>
      </c>
      <c r="G24" s="549">
        <v>100</v>
      </c>
      <c r="H24" s="549">
        <v>100</v>
      </c>
      <c r="I24" s="549">
        <v>100</v>
      </c>
      <c r="J24" s="549">
        <v>100</v>
      </c>
      <c r="K24" s="549">
        <v>100</v>
      </c>
      <c r="L24" s="549">
        <v>100</v>
      </c>
      <c r="M24" s="549">
        <v>100</v>
      </c>
      <c r="N24" s="549">
        <v>100</v>
      </c>
      <c r="O24" s="549">
        <v>100</v>
      </c>
      <c r="P24" s="549">
        <v>100</v>
      </c>
      <c r="Q24" s="549">
        <v>100</v>
      </c>
      <c r="R24" s="549">
        <v>100</v>
      </c>
      <c r="S24" s="558">
        <f t="shared" si="2"/>
        <v>1400</v>
      </c>
    </row>
    <row r="25" spans="2:19" x14ac:dyDescent="0.2">
      <c r="B25" s="550" t="s">
        <v>2859</v>
      </c>
      <c r="C25" s="491" t="e">
        <f t="shared" si="1"/>
        <v>#N/A</v>
      </c>
      <c r="D25" s="556">
        <f t="shared" si="0"/>
        <v>16</v>
      </c>
      <c r="E25" s="549">
        <v>100</v>
      </c>
      <c r="F25" s="549">
        <v>100</v>
      </c>
      <c r="G25" s="549">
        <v>100</v>
      </c>
      <c r="H25" s="549">
        <v>100</v>
      </c>
      <c r="I25" s="549">
        <v>100</v>
      </c>
      <c r="J25" s="549">
        <v>100</v>
      </c>
      <c r="K25" s="549">
        <v>100</v>
      </c>
      <c r="L25" s="549">
        <v>100</v>
      </c>
      <c r="M25" s="549">
        <v>100</v>
      </c>
      <c r="N25" s="549">
        <v>100</v>
      </c>
      <c r="O25" s="549">
        <v>100</v>
      </c>
      <c r="P25" s="549">
        <v>100</v>
      </c>
      <c r="Q25" s="549">
        <v>100</v>
      </c>
      <c r="R25" s="549">
        <v>100</v>
      </c>
      <c r="S25" s="558">
        <f t="shared" si="2"/>
        <v>1400</v>
      </c>
    </row>
    <row r="26" spans="2:19" x14ac:dyDescent="0.2">
      <c r="B26" s="550" t="s">
        <v>2858</v>
      </c>
      <c r="C26" s="491" t="e">
        <f t="shared" si="1"/>
        <v>#N/A</v>
      </c>
      <c r="D26" s="556">
        <f t="shared" si="0"/>
        <v>17</v>
      </c>
      <c r="E26" s="549">
        <v>100</v>
      </c>
      <c r="F26" s="549">
        <v>100</v>
      </c>
      <c r="G26" s="549">
        <v>100</v>
      </c>
      <c r="H26" s="549">
        <v>100</v>
      </c>
      <c r="I26" s="549">
        <v>100</v>
      </c>
      <c r="J26" s="549">
        <v>100</v>
      </c>
      <c r="K26" s="549">
        <v>100</v>
      </c>
      <c r="L26" s="549">
        <v>100</v>
      </c>
      <c r="M26" s="549">
        <v>100</v>
      </c>
      <c r="N26" s="549">
        <v>100</v>
      </c>
      <c r="O26" s="549">
        <v>100</v>
      </c>
      <c r="P26" s="549">
        <v>100</v>
      </c>
      <c r="Q26" s="549">
        <v>100</v>
      </c>
      <c r="R26" s="549">
        <v>100</v>
      </c>
      <c r="S26" s="558">
        <f t="shared" si="2"/>
        <v>1400</v>
      </c>
    </row>
    <row r="27" spans="2:19" x14ac:dyDescent="0.2">
      <c r="B27" s="550" t="s">
        <v>857</v>
      </c>
      <c r="C27" s="491" t="e">
        <f t="shared" si="1"/>
        <v>#N/A</v>
      </c>
      <c r="D27" s="556">
        <f t="shared" si="0"/>
        <v>18</v>
      </c>
      <c r="E27" s="549">
        <v>100</v>
      </c>
      <c r="F27" s="549">
        <v>100</v>
      </c>
      <c r="G27" s="549">
        <v>100</v>
      </c>
      <c r="H27" s="549">
        <v>100</v>
      </c>
      <c r="I27" s="549">
        <v>100</v>
      </c>
      <c r="J27" s="549">
        <v>100</v>
      </c>
      <c r="K27" s="549">
        <v>100</v>
      </c>
      <c r="L27" s="549">
        <v>100</v>
      </c>
      <c r="M27" s="549">
        <v>100</v>
      </c>
      <c r="N27" s="549">
        <v>100</v>
      </c>
      <c r="O27" s="549">
        <v>100</v>
      </c>
      <c r="P27" s="549">
        <v>100</v>
      </c>
      <c r="Q27" s="549">
        <v>100</v>
      </c>
      <c r="R27" s="549">
        <v>100</v>
      </c>
      <c r="S27" s="558">
        <f t="shared" si="2"/>
        <v>1400</v>
      </c>
    </row>
    <row r="28" spans="2:19" x14ac:dyDescent="0.2">
      <c r="B28" s="550" t="s">
        <v>2857</v>
      </c>
      <c r="C28" s="491" t="e">
        <f t="shared" si="1"/>
        <v>#N/A</v>
      </c>
      <c r="D28" s="556">
        <f t="shared" si="0"/>
        <v>19</v>
      </c>
      <c r="E28" s="549">
        <v>100</v>
      </c>
      <c r="F28" s="549">
        <v>100</v>
      </c>
      <c r="G28" s="549">
        <v>100</v>
      </c>
      <c r="H28" s="549">
        <v>100</v>
      </c>
      <c r="I28" s="549">
        <v>100</v>
      </c>
      <c r="J28" s="549">
        <v>100</v>
      </c>
      <c r="K28" s="549">
        <v>100</v>
      </c>
      <c r="L28" s="549">
        <v>100</v>
      </c>
      <c r="M28" s="549">
        <v>100</v>
      </c>
      <c r="N28" s="549">
        <v>100</v>
      </c>
      <c r="O28" s="549">
        <v>100</v>
      </c>
      <c r="P28" s="549">
        <v>100</v>
      </c>
      <c r="Q28" s="549">
        <v>100</v>
      </c>
      <c r="R28" s="549">
        <v>100</v>
      </c>
      <c r="S28" s="558">
        <f t="shared" si="2"/>
        <v>1400</v>
      </c>
    </row>
    <row r="29" spans="2:19" x14ac:dyDescent="0.2">
      <c r="B29" s="550" t="s">
        <v>2856</v>
      </c>
      <c r="C29" s="491" t="e">
        <f t="shared" si="1"/>
        <v>#N/A</v>
      </c>
      <c r="D29" s="556">
        <f t="shared" si="0"/>
        <v>20</v>
      </c>
      <c r="E29" s="549">
        <v>100</v>
      </c>
      <c r="F29" s="549">
        <v>100</v>
      </c>
      <c r="G29" s="549">
        <v>100</v>
      </c>
      <c r="H29" s="549">
        <v>100</v>
      </c>
      <c r="I29" s="549">
        <v>100</v>
      </c>
      <c r="J29" s="549">
        <v>100</v>
      </c>
      <c r="K29" s="549">
        <v>100</v>
      </c>
      <c r="L29" s="549">
        <v>100</v>
      </c>
      <c r="M29" s="549">
        <v>100</v>
      </c>
      <c r="N29" s="549">
        <v>100</v>
      </c>
      <c r="O29" s="549">
        <v>100</v>
      </c>
      <c r="P29" s="549">
        <v>100</v>
      </c>
      <c r="Q29" s="549">
        <v>100</v>
      </c>
      <c r="R29" s="549">
        <v>100</v>
      </c>
      <c r="S29" s="558">
        <f t="shared" si="2"/>
        <v>1400</v>
      </c>
    </row>
    <row r="30" spans="2:19" x14ac:dyDescent="0.2">
      <c r="B30" s="550" t="s">
        <v>2855</v>
      </c>
      <c r="C30" s="491" t="e">
        <f t="shared" si="1"/>
        <v>#N/A</v>
      </c>
      <c r="D30" s="556">
        <f t="shared" si="0"/>
        <v>21</v>
      </c>
      <c r="E30" s="549">
        <v>100</v>
      </c>
      <c r="F30" s="549">
        <v>100</v>
      </c>
      <c r="G30" s="549">
        <v>100</v>
      </c>
      <c r="H30" s="549">
        <v>100</v>
      </c>
      <c r="I30" s="549">
        <v>100</v>
      </c>
      <c r="J30" s="549">
        <v>100</v>
      </c>
      <c r="K30" s="549">
        <v>100</v>
      </c>
      <c r="L30" s="549">
        <v>100</v>
      </c>
      <c r="M30" s="549">
        <v>100</v>
      </c>
      <c r="N30" s="549">
        <v>100</v>
      </c>
      <c r="O30" s="549">
        <v>100</v>
      </c>
      <c r="P30" s="549">
        <v>100</v>
      </c>
      <c r="Q30" s="549">
        <v>100</v>
      </c>
      <c r="R30" s="549">
        <v>100</v>
      </c>
      <c r="S30" s="558">
        <f t="shared" si="2"/>
        <v>1400</v>
      </c>
    </row>
    <row r="31" spans="2:19" x14ac:dyDescent="0.2">
      <c r="B31" s="550" t="s">
        <v>2966</v>
      </c>
      <c r="C31" s="491" t="e">
        <f t="shared" si="1"/>
        <v>#N/A</v>
      </c>
      <c r="D31" s="556">
        <f t="shared" si="0"/>
        <v>22</v>
      </c>
      <c r="E31" s="549">
        <v>100</v>
      </c>
      <c r="F31" s="549">
        <v>100</v>
      </c>
      <c r="G31" s="549">
        <v>100</v>
      </c>
      <c r="H31" s="549">
        <v>100</v>
      </c>
      <c r="I31" s="549">
        <v>100</v>
      </c>
      <c r="J31" s="549">
        <v>100</v>
      </c>
      <c r="K31" s="549">
        <v>100</v>
      </c>
      <c r="L31" s="549">
        <v>100</v>
      </c>
      <c r="M31" s="549">
        <v>100</v>
      </c>
      <c r="N31" s="549">
        <v>100</v>
      </c>
      <c r="O31" s="549">
        <v>100</v>
      </c>
      <c r="P31" s="549">
        <v>100</v>
      </c>
      <c r="Q31" s="549">
        <v>100</v>
      </c>
      <c r="R31" s="549">
        <v>100</v>
      </c>
      <c r="S31" s="558">
        <f t="shared" si="2"/>
        <v>1400</v>
      </c>
    </row>
    <row r="32" spans="2:19" x14ac:dyDescent="0.2">
      <c r="B32" s="550" t="s">
        <v>2854</v>
      </c>
      <c r="C32" s="491" t="e">
        <f t="shared" si="1"/>
        <v>#N/A</v>
      </c>
      <c r="D32" s="556">
        <f t="shared" si="0"/>
        <v>23</v>
      </c>
      <c r="E32" s="549">
        <v>100</v>
      </c>
      <c r="F32" s="549">
        <v>100</v>
      </c>
      <c r="G32" s="549">
        <v>100</v>
      </c>
      <c r="H32" s="549">
        <v>100</v>
      </c>
      <c r="I32" s="549">
        <v>100</v>
      </c>
      <c r="J32" s="549">
        <v>100</v>
      </c>
      <c r="K32" s="549">
        <v>100</v>
      </c>
      <c r="L32" s="549">
        <v>100</v>
      </c>
      <c r="M32" s="549">
        <v>100</v>
      </c>
      <c r="N32" s="549">
        <v>100</v>
      </c>
      <c r="O32" s="549">
        <v>100</v>
      </c>
      <c r="P32" s="549">
        <v>100</v>
      </c>
      <c r="Q32" s="549">
        <v>100</v>
      </c>
      <c r="R32" s="549">
        <v>100</v>
      </c>
      <c r="S32" s="558">
        <f t="shared" si="2"/>
        <v>1400</v>
      </c>
    </row>
    <row r="33" spans="1:19" x14ac:dyDescent="0.2">
      <c r="B33" s="550" t="s">
        <v>2853</v>
      </c>
      <c r="C33" s="491" t="e">
        <f t="shared" si="1"/>
        <v>#N/A</v>
      </c>
      <c r="D33" s="556">
        <f t="shared" si="0"/>
        <v>24</v>
      </c>
      <c r="E33" s="549">
        <v>100</v>
      </c>
      <c r="F33" s="549">
        <v>100</v>
      </c>
      <c r="G33" s="549">
        <v>100</v>
      </c>
      <c r="H33" s="549">
        <v>100</v>
      </c>
      <c r="I33" s="549">
        <v>100</v>
      </c>
      <c r="J33" s="549">
        <v>100</v>
      </c>
      <c r="K33" s="549">
        <v>100</v>
      </c>
      <c r="L33" s="549">
        <v>100</v>
      </c>
      <c r="M33" s="549">
        <v>100</v>
      </c>
      <c r="N33" s="549">
        <v>100</v>
      </c>
      <c r="O33" s="549">
        <v>100</v>
      </c>
      <c r="P33" s="549">
        <v>100</v>
      </c>
      <c r="Q33" s="549">
        <v>100</v>
      </c>
      <c r="R33" s="549">
        <v>100</v>
      </c>
      <c r="S33" s="558">
        <f t="shared" si="2"/>
        <v>1400</v>
      </c>
    </row>
    <row r="34" spans="1:19" x14ac:dyDescent="0.2">
      <c r="B34" s="550" t="s">
        <v>2852</v>
      </c>
      <c r="C34" s="491" t="e">
        <f t="shared" si="1"/>
        <v>#N/A</v>
      </c>
      <c r="D34" s="556">
        <f t="shared" si="0"/>
        <v>25</v>
      </c>
      <c r="E34" s="549">
        <v>100</v>
      </c>
      <c r="F34" s="549">
        <v>100</v>
      </c>
      <c r="G34" s="549">
        <v>100</v>
      </c>
      <c r="H34" s="549">
        <v>100</v>
      </c>
      <c r="I34" s="549">
        <v>100</v>
      </c>
      <c r="J34" s="549">
        <v>100</v>
      </c>
      <c r="K34" s="549">
        <v>100</v>
      </c>
      <c r="L34" s="549">
        <v>100</v>
      </c>
      <c r="M34" s="549">
        <v>100</v>
      </c>
      <c r="N34" s="549">
        <v>100</v>
      </c>
      <c r="O34" s="549">
        <v>100</v>
      </c>
      <c r="P34" s="549">
        <v>100</v>
      </c>
      <c r="Q34" s="549">
        <v>100</v>
      </c>
      <c r="R34" s="549">
        <v>100</v>
      </c>
      <c r="S34" s="558">
        <f t="shared" si="2"/>
        <v>1400</v>
      </c>
    </row>
    <row r="35" spans="1:19" x14ac:dyDescent="0.2">
      <c r="B35" s="550" t="s">
        <v>2851</v>
      </c>
      <c r="C35" s="491" t="e">
        <f t="shared" si="1"/>
        <v>#N/A</v>
      </c>
      <c r="D35" s="556">
        <f t="shared" si="0"/>
        <v>26</v>
      </c>
      <c r="E35" s="549">
        <v>100</v>
      </c>
      <c r="F35" s="549">
        <v>100</v>
      </c>
      <c r="G35" s="549">
        <v>100</v>
      </c>
      <c r="H35" s="549">
        <v>100</v>
      </c>
      <c r="I35" s="549">
        <v>100</v>
      </c>
      <c r="J35" s="549">
        <v>100</v>
      </c>
      <c r="K35" s="549">
        <v>100</v>
      </c>
      <c r="L35" s="549">
        <v>100</v>
      </c>
      <c r="M35" s="549">
        <v>100</v>
      </c>
      <c r="N35" s="549">
        <v>100</v>
      </c>
      <c r="O35" s="549">
        <v>100</v>
      </c>
      <c r="P35" s="549">
        <v>100</v>
      </c>
      <c r="Q35" s="549">
        <v>100</v>
      </c>
      <c r="R35" s="549">
        <v>100</v>
      </c>
      <c r="S35" s="558">
        <f t="shared" si="2"/>
        <v>1400</v>
      </c>
    </row>
    <row r="36" spans="1:19" x14ac:dyDescent="0.2">
      <c r="B36" s="550" t="s">
        <v>2965</v>
      </c>
      <c r="C36" s="491" t="e">
        <f t="shared" si="1"/>
        <v>#N/A</v>
      </c>
      <c r="D36" s="556">
        <f t="shared" si="0"/>
        <v>27</v>
      </c>
      <c r="E36" s="549">
        <v>100</v>
      </c>
      <c r="F36" s="549">
        <v>100</v>
      </c>
      <c r="G36" s="549">
        <v>100</v>
      </c>
      <c r="H36" s="549">
        <v>100</v>
      </c>
      <c r="I36" s="549">
        <v>100</v>
      </c>
      <c r="J36" s="549">
        <v>100</v>
      </c>
      <c r="K36" s="549">
        <v>100</v>
      </c>
      <c r="L36" s="549">
        <v>100</v>
      </c>
      <c r="M36" s="549">
        <v>100</v>
      </c>
      <c r="N36" s="549">
        <v>100</v>
      </c>
      <c r="O36" s="549">
        <v>100</v>
      </c>
      <c r="P36" s="549">
        <v>100</v>
      </c>
      <c r="Q36" s="549">
        <v>100</v>
      </c>
      <c r="R36" s="549">
        <v>100</v>
      </c>
      <c r="S36" s="558">
        <f t="shared" si="2"/>
        <v>1400</v>
      </c>
    </row>
    <row r="37" spans="1:19" x14ac:dyDescent="0.2">
      <c r="B37" s="550" t="s">
        <v>2964</v>
      </c>
      <c r="C37" s="491" t="e">
        <f t="shared" si="1"/>
        <v>#N/A</v>
      </c>
      <c r="D37" s="556">
        <f t="shared" si="0"/>
        <v>28</v>
      </c>
      <c r="E37" s="549">
        <v>100</v>
      </c>
      <c r="F37" s="549">
        <v>100</v>
      </c>
      <c r="G37" s="549">
        <v>100</v>
      </c>
      <c r="H37" s="549">
        <v>100</v>
      </c>
      <c r="I37" s="549">
        <v>100</v>
      </c>
      <c r="J37" s="549">
        <v>100</v>
      </c>
      <c r="K37" s="549">
        <v>100</v>
      </c>
      <c r="L37" s="549">
        <v>100</v>
      </c>
      <c r="M37" s="549">
        <v>100</v>
      </c>
      <c r="N37" s="549">
        <v>100</v>
      </c>
      <c r="O37" s="549">
        <v>100</v>
      </c>
      <c r="P37" s="549">
        <v>100</v>
      </c>
      <c r="Q37" s="549">
        <v>100</v>
      </c>
      <c r="R37" s="549">
        <v>100</v>
      </c>
      <c r="S37" s="558">
        <f t="shared" si="2"/>
        <v>1400</v>
      </c>
    </row>
    <row r="38" spans="1:19" x14ac:dyDescent="0.2">
      <c r="B38" s="550" t="s">
        <v>2959</v>
      </c>
      <c r="C38" s="491" t="e">
        <f t="shared" si="1"/>
        <v>#N/A</v>
      </c>
      <c r="D38" s="556">
        <f t="shared" si="0"/>
        <v>29</v>
      </c>
      <c r="E38" s="549">
        <v>100</v>
      </c>
      <c r="F38" s="549">
        <v>100</v>
      </c>
      <c r="G38" s="549">
        <v>100</v>
      </c>
      <c r="H38" s="549">
        <v>100</v>
      </c>
      <c r="I38" s="549">
        <v>100</v>
      </c>
      <c r="J38" s="549">
        <v>100</v>
      </c>
      <c r="K38" s="549">
        <v>100</v>
      </c>
      <c r="L38" s="549">
        <v>100</v>
      </c>
      <c r="M38" s="549">
        <v>100</v>
      </c>
      <c r="N38" s="549">
        <v>100</v>
      </c>
      <c r="O38" s="549">
        <v>100</v>
      </c>
      <c r="P38" s="549">
        <v>100</v>
      </c>
      <c r="Q38" s="549">
        <v>100</v>
      </c>
      <c r="R38" s="549">
        <v>100</v>
      </c>
      <c r="S38" s="558">
        <f t="shared" si="2"/>
        <v>1400</v>
      </c>
    </row>
    <row r="39" spans="1:19" x14ac:dyDescent="0.2">
      <c r="B39" s="550" t="s">
        <v>1780</v>
      </c>
      <c r="C39" s="491" t="str">
        <f t="shared" si="1"/>
        <v>GrantsContributionsAndDonationsFromFederalGovernmentalEntities</v>
      </c>
      <c r="D39" s="556">
        <f t="shared" si="0"/>
        <v>30</v>
      </c>
      <c r="E39" s="549">
        <v>100</v>
      </c>
      <c r="F39" s="549">
        <v>100</v>
      </c>
      <c r="G39" s="549">
        <v>100</v>
      </c>
      <c r="H39" s="549">
        <v>100</v>
      </c>
      <c r="I39" s="549">
        <v>100</v>
      </c>
      <c r="J39" s="549">
        <v>100</v>
      </c>
      <c r="K39" s="549">
        <v>100</v>
      </c>
      <c r="L39" s="549">
        <v>100</v>
      </c>
      <c r="M39" s="549">
        <v>100</v>
      </c>
      <c r="N39" s="549">
        <v>100</v>
      </c>
      <c r="O39" s="549">
        <v>100</v>
      </c>
      <c r="P39" s="549">
        <v>100</v>
      </c>
      <c r="Q39" s="549">
        <v>100</v>
      </c>
      <c r="R39" s="549">
        <v>100</v>
      </c>
      <c r="S39" s="558">
        <f t="shared" si="2"/>
        <v>1400</v>
      </c>
    </row>
    <row r="40" spans="1:19" x14ac:dyDescent="0.2">
      <c r="B40" s="550" t="s">
        <v>1774</v>
      </c>
      <c r="C40" s="491" t="str">
        <f t="shared" si="1"/>
        <v>GrantsContributionsAndDonationsFromStateGovernmentalEntities</v>
      </c>
      <c r="D40" s="556">
        <f t="shared" si="0"/>
        <v>31</v>
      </c>
      <c r="E40" s="549">
        <v>100</v>
      </c>
      <c r="F40" s="549">
        <v>100</v>
      </c>
      <c r="G40" s="549">
        <v>100</v>
      </c>
      <c r="H40" s="549">
        <v>100</v>
      </c>
      <c r="I40" s="549">
        <v>100</v>
      </c>
      <c r="J40" s="549">
        <v>100</v>
      </c>
      <c r="K40" s="549">
        <v>100</v>
      </c>
      <c r="L40" s="549">
        <v>100</v>
      </c>
      <c r="M40" s="549">
        <v>100</v>
      </c>
      <c r="N40" s="549">
        <v>100</v>
      </c>
      <c r="O40" s="549">
        <v>100</v>
      </c>
      <c r="P40" s="549">
        <v>100</v>
      </c>
      <c r="Q40" s="549">
        <v>100</v>
      </c>
      <c r="R40" s="549">
        <v>100</v>
      </c>
      <c r="S40" s="558">
        <f t="shared" si="2"/>
        <v>1400</v>
      </c>
    </row>
    <row r="41" spans="1:19" x14ac:dyDescent="0.2">
      <c r="B41" s="550" t="s">
        <v>1777</v>
      </c>
      <c r="C41" s="491" t="str">
        <f t="shared" si="1"/>
        <v>GrantsContributionsAndDonationsFromOthers</v>
      </c>
      <c r="D41" s="556">
        <f t="shared" si="0"/>
        <v>32</v>
      </c>
      <c r="E41" s="549">
        <v>100</v>
      </c>
      <c r="F41" s="549">
        <v>100</v>
      </c>
      <c r="G41" s="549">
        <v>100</v>
      </c>
      <c r="H41" s="549">
        <v>100</v>
      </c>
      <c r="I41" s="549">
        <v>100</v>
      </c>
      <c r="J41" s="549">
        <v>100</v>
      </c>
      <c r="K41" s="549">
        <v>100</v>
      </c>
      <c r="L41" s="549">
        <v>100</v>
      </c>
      <c r="M41" s="549">
        <v>100</v>
      </c>
      <c r="N41" s="549">
        <v>100</v>
      </c>
      <c r="O41" s="549">
        <v>100</v>
      </c>
      <c r="P41" s="549">
        <v>100</v>
      </c>
      <c r="Q41" s="549">
        <v>100</v>
      </c>
      <c r="R41" s="549">
        <v>100</v>
      </c>
      <c r="S41" s="558">
        <f t="shared" si="2"/>
        <v>1400</v>
      </c>
    </row>
    <row r="42" spans="1:19" x14ac:dyDescent="0.2">
      <c r="B42" s="550" t="s">
        <v>2850</v>
      </c>
      <c r="C42" s="491" t="e">
        <f t="shared" si="1"/>
        <v>#N/A</v>
      </c>
      <c r="D42" s="556">
        <f t="shared" si="0"/>
        <v>33</v>
      </c>
      <c r="E42" s="549">
        <v>100</v>
      </c>
      <c r="F42" s="549">
        <v>100</v>
      </c>
      <c r="G42" s="549">
        <v>100</v>
      </c>
      <c r="H42" s="549">
        <v>100</v>
      </c>
      <c r="I42" s="549">
        <v>100</v>
      </c>
      <c r="J42" s="549">
        <v>100</v>
      </c>
      <c r="K42" s="549">
        <v>100</v>
      </c>
      <c r="L42" s="549">
        <v>100</v>
      </c>
      <c r="M42" s="549">
        <v>100</v>
      </c>
      <c r="N42" s="549">
        <v>100</v>
      </c>
      <c r="O42" s="549">
        <v>100</v>
      </c>
      <c r="P42" s="549">
        <v>100</v>
      </c>
      <c r="Q42" s="549">
        <v>100</v>
      </c>
      <c r="R42" s="549">
        <v>100</v>
      </c>
      <c r="S42" s="558">
        <f t="shared" si="2"/>
        <v>1400</v>
      </c>
    </row>
    <row r="43" spans="1:19" x14ac:dyDescent="0.2">
      <c r="B43" s="550" t="s">
        <v>2849</v>
      </c>
      <c r="C43" s="491" t="e">
        <f t="shared" si="1"/>
        <v>#N/A</v>
      </c>
      <c r="D43" s="556">
        <f t="shared" si="0"/>
        <v>34</v>
      </c>
      <c r="E43" s="549">
        <v>100</v>
      </c>
      <c r="F43" s="549">
        <v>100</v>
      </c>
      <c r="G43" s="549">
        <v>100</v>
      </c>
      <c r="H43" s="549">
        <v>100</v>
      </c>
      <c r="I43" s="549">
        <v>100</v>
      </c>
      <c r="J43" s="549">
        <v>100</v>
      </c>
      <c r="K43" s="549">
        <v>100</v>
      </c>
      <c r="L43" s="549">
        <v>100</v>
      </c>
      <c r="M43" s="549">
        <v>100</v>
      </c>
      <c r="N43" s="549">
        <v>100</v>
      </c>
      <c r="O43" s="549">
        <v>100</v>
      </c>
      <c r="P43" s="549">
        <v>100</v>
      </c>
      <c r="Q43" s="549">
        <v>100</v>
      </c>
      <c r="R43" s="549">
        <v>100</v>
      </c>
      <c r="S43" s="558">
        <f t="shared" si="2"/>
        <v>1400</v>
      </c>
    </row>
    <row r="44" spans="1:19" x14ac:dyDescent="0.2">
      <c r="B44" s="550" t="s">
        <v>1973</v>
      </c>
      <c r="C44" s="491" t="str">
        <f t="shared" si="1"/>
        <v>ChangesInFairValueOfInvestments</v>
      </c>
      <c r="D44" s="556">
        <f t="shared" si="0"/>
        <v>35</v>
      </c>
      <c r="E44" s="549">
        <v>100</v>
      </c>
      <c r="F44" s="549">
        <v>100</v>
      </c>
      <c r="G44" s="549">
        <v>100</v>
      </c>
      <c r="H44" s="549">
        <v>100</v>
      </c>
      <c r="I44" s="549">
        <v>100</v>
      </c>
      <c r="J44" s="549">
        <v>100</v>
      </c>
      <c r="K44" s="549">
        <v>100</v>
      </c>
      <c r="L44" s="549">
        <v>100</v>
      </c>
      <c r="M44" s="549">
        <v>100</v>
      </c>
      <c r="N44" s="549">
        <v>100</v>
      </c>
      <c r="O44" s="549">
        <v>100</v>
      </c>
      <c r="P44" s="549">
        <v>100</v>
      </c>
      <c r="Q44" s="549">
        <v>100</v>
      </c>
      <c r="R44" s="549">
        <v>100</v>
      </c>
      <c r="S44" s="558">
        <f t="shared" si="2"/>
        <v>1400</v>
      </c>
    </row>
    <row r="45" spans="1:19" x14ac:dyDescent="0.2">
      <c r="B45" s="550" t="s">
        <v>1967</v>
      </c>
      <c r="C45" s="491" t="str">
        <f t="shared" si="1"/>
        <v>RecoveryOfCostIncurred</v>
      </c>
      <c r="D45" s="556">
        <f t="shared" si="0"/>
        <v>36</v>
      </c>
      <c r="E45" s="549">
        <v>100</v>
      </c>
      <c r="F45" s="549">
        <v>100</v>
      </c>
      <c r="G45" s="549">
        <v>100</v>
      </c>
      <c r="H45" s="549">
        <v>100</v>
      </c>
      <c r="I45" s="549">
        <v>100</v>
      </c>
      <c r="J45" s="549">
        <v>100</v>
      </c>
      <c r="K45" s="549">
        <v>100</v>
      </c>
      <c r="L45" s="549">
        <v>100</v>
      </c>
      <c r="M45" s="549">
        <v>100</v>
      </c>
      <c r="N45" s="549">
        <v>100</v>
      </c>
      <c r="O45" s="549">
        <v>100</v>
      </c>
      <c r="P45" s="549">
        <v>100</v>
      </c>
      <c r="Q45" s="549">
        <v>100</v>
      </c>
      <c r="R45" s="549">
        <v>100</v>
      </c>
      <c r="S45" s="558">
        <f t="shared" si="2"/>
        <v>1400</v>
      </c>
    </row>
    <row r="46" spans="1:19" x14ac:dyDescent="0.2">
      <c r="B46" s="557" t="s">
        <v>1765</v>
      </c>
      <c r="C46" s="491" t="str">
        <f t="shared" si="1"/>
        <v>OtherRevenues</v>
      </c>
      <c r="D46" s="556">
        <f t="shared" si="0"/>
        <v>37</v>
      </c>
      <c r="E46" s="555">
        <f t="shared" ref="E46:S46" si="3">SUM(E48:E51)</f>
        <v>100</v>
      </c>
      <c r="F46" s="555">
        <f t="shared" si="3"/>
        <v>100</v>
      </c>
      <c r="G46" s="555">
        <f t="shared" si="3"/>
        <v>100</v>
      </c>
      <c r="H46" s="555">
        <f t="shared" si="3"/>
        <v>100</v>
      </c>
      <c r="I46" s="555">
        <f t="shared" si="3"/>
        <v>100</v>
      </c>
      <c r="J46" s="555">
        <f t="shared" si="3"/>
        <v>100</v>
      </c>
      <c r="K46" s="555">
        <f t="shared" si="3"/>
        <v>100</v>
      </c>
      <c r="L46" s="555">
        <f t="shared" si="3"/>
        <v>100</v>
      </c>
      <c r="M46" s="555">
        <f t="shared" si="3"/>
        <v>100</v>
      </c>
      <c r="N46" s="555">
        <f t="shared" si="3"/>
        <v>100</v>
      </c>
      <c r="O46" s="555">
        <f t="shared" si="3"/>
        <v>100</v>
      </c>
      <c r="P46" s="555">
        <f t="shared" si="3"/>
        <v>100</v>
      </c>
      <c r="Q46" s="555">
        <f t="shared" si="3"/>
        <v>100</v>
      </c>
      <c r="R46" s="555">
        <f t="shared" si="3"/>
        <v>100</v>
      </c>
      <c r="S46" s="555">
        <f t="shared" si="3"/>
        <v>1400</v>
      </c>
    </row>
    <row r="47" spans="1:19" x14ac:dyDescent="0.2">
      <c r="A47" s="565" t="s">
        <v>936</v>
      </c>
      <c r="B47" s="564" t="s">
        <v>1373</v>
      </c>
      <c r="C47" s="491" t="e">
        <f t="shared" si="1"/>
        <v>#N/A</v>
      </c>
      <c r="D47" s="556">
        <f t="shared" si="0"/>
        <v>38</v>
      </c>
      <c r="E47" s="564"/>
      <c r="F47" s="564"/>
      <c r="G47" s="564"/>
      <c r="H47" s="564"/>
      <c r="I47" s="564"/>
      <c r="J47" s="564"/>
      <c r="K47" s="564"/>
      <c r="L47" s="564"/>
      <c r="M47" s="564"/>
      <c r="N47" s="564"/>
      <c r="O47" s="564"/>
      <c r="P47" s="564"/>
      <c r="Q47" s="564"/>
      <c r="R47" s="564"/>
      <c r="S47" s="564"/>
    </row>
    <row r="48" spans="1:19" x14ac:dyDescent="0.2">
      <c r="B48" s="563" t="s">
        <v>2963</v>
      </c>
      <c r="C48" s="491" t="e">
        <f t="shared" si="1"/>
        <v>#N/A</v>
      </c>
      <c r="D48" s="556">
        <f>D47+0.1</f>
        <v>38.1</v>
      </c>
      <c r="E48" s="549">
        <v>10</v>
      </c>
      <c r="F48" s="549">
        <v>10</v>
      </c>
      <c r="G48" s="549">
        <v>10</v>
      </c>
      <c r="H48" s="549">
        <v>10</v>
      </c>
      <c r="I48" s="549">
        <v>10</v>
      </c>
      <c r="J48" s="549">
        <v>10</v>
      </c>
      <c r="K48" s="549">
        <v>10</v>
      </c>
      <c r="L48" s="549">
        <v>10</v>
      </c>
      <c r="M48" s="549">
        <v>10</v>
      </c>
      <c r="N48" s="549">
        <v>10</v>
      </c>
      <c r="O48" s="549">
        <v>10</v>
      </c>
      <c r="P48" s="549">
        <v>10</v>
      </c>
      <c r="Q48" s="549">
        <v>10</v>
      </c>
      <c r="R48" s="549">
        <v>10</v>
      </c>
      <c r="S48" s="558">
        <f>SUM(E48:R48)</f>
        <v>140</v>
      </c>
    </row>
    <row r="49" spans="1:19" x14ac:dyDescent="0.2">
      <c r="B49" s="563" t="s">
        <v>2962</v>
      </c>
      <c r="C49" s="491" t="e">
        <f t="shared" si="1"/>
        <v>#N/A</v>
      </c>
      <c r="D49" s="556">
        <f>D48+0.1</f>
        <v>38.200000000000003</v>
      </c>
      <c r="E49" s="549">
        <v>10</v>
      </c>
      <c r="F49" s="549">
        <v>10</v>
      </c>
      <c r="G49" s="549">
        <v>10</v>
      </c>
      <c r="H49" s="549">
        <v>10</v>
      </c>
      <c r="I49" s="549">
        <v>10</v>
      </c>
      <c r="J49" s="549">
        <v>10</v>
      </c>
      <c r="K49" s="549">
        <v>10</v>
      </c>
      <c r="L49" s="549">
        <v>10</v>
      </c>
      <c r="M49" s="549">
        <v>10</v>
      </c>
      <c r="N49" s="549">
        <v>10</v>
      </c>
      <c r="O49" s="549">
        <v>10</v>
      </c>
      <c r="P49" s="549">
        <v>10</v>
      </c>
      <c r="Q49" s="549">
        <v>10</v>
      </c>
      <c r="R49" s="549">
        <v>10</v>
      </c>
      <c r="S49" s="558">
        <f>SUM(E49:R49)</f>
        <v>140</v>
      </c>
    </row>
    <row r="50" spans="1:19" x14ac:dyDescent="0.2">
      <c r="B50" s="563" t="s">
        <v>2961</v>
      </c>
      <c r="C50" s="491" t="e">
        <f t="shared" si="1"/>
        <v>#N/A</v>
      </c>
      <c r="D50" s="556">
        <f>D49+0.1</f>
        <v>38.300000000000004</v>
      </c>
      <c r="E50" s="549">
        <v>40</v>
      </c>
      <c r="F50" s="549">
        <v>40</v>
      </c>
      <c r="G50" s="549">
        <v>40</v>
      </c>
      <c r="H50" s="549">
        <v>40</v>
      </c>
      <c r="I50" s="549">
        <v>40</v>
      </c>
      <c r="J50" s="549">
        <v>40</v>
      </c>
      <c r="K50" s="549">
        <v>40</v>
      </c>
      <c r="L50" s="549">
        <v>40</v>
      </c>
      <c r="M50" s="549">
        <v>40</v>
      </c>
      <c r="N50" s="549">
        <v>40</v>
      </c>
      <c r="O50" s="549">
        <v>40</v>
      </c>
      <c r="P50" s="549">
        <v>40</v>
      </c>
      <c r="Q50" s="549">
        <v>40</v>
      </c>
      <c r="R50" s="549">
        <v>40</v>
      </c>
      <c r="S50" s="558">
        <f>SUM(E50:R50)</f>
        <v>560</v>
      </c>
    </row>
    <row r="51" spans="1:19" x14ac:dyDescent="0.2">
      <c r="B51" s="563" t="s">
        <v>941</v>
      </c>
      <c r="C51" s="491" t="e">
        <f t="shared" si="1"/>
        <v>#N/A</v>
      </c>
      <c r="D51" s="556">
        <f>D50+0.1</f>
        <v>38.400000000000006</v>
      </c>
      <c r="E51" s="549">
        <v>40</v>
      </c>
      <c r="F51" s="549">
        <v>40</v>
      </c>
      <c r="G51" s="549">
        <v>40</v>
      </c>
      <c r="H51" s="549">
        <v>40</v>
      </c>
      <c r="I51" s="549">
        <v>40</v>
      </c>
      <c r="J51" s="549">
        <v>40</v>
      </c>
      <c r="K51" s="549">
        <v>40</v>
      </c>
      <c r="L51" s="549">
        <v>40</v>
      </c>
      <c r="M51" s="549">
        <v>40</v>
      </c>
      <c r="N51" s="549">
        <v>40</v>
      </c>
      <c r="O51" s="549">
        <v>40</v>
      </c>
      <c r="P51" s="549">
        <v>40</v>
      </c>
      <c r="Q51" s="549">
        <v>40</v>
      </c>
      <c r="R51" s="549">
        <v>40</v>
      </c>
      <c r="S51" s="558">
        <f>SUM(E51:R51)</f>
        <v>560</v>
      </c>
    </row>
    <row r="52" spans="1:19" x14ac:dyDescent="0.2">
      <c r="B52" s="550"/>
      <c r="C52" s="491" t="e">
        <f t="shared" si="1"/>
        <v>#N/A</v>
      </c>
      <c r="D52" s="556"/>
      <c r="E52" s="549"/>
      <c r="F52" s="549"/>
      <c r="G52" s="549"/>
      <c r="H52" s="549"/>
      <c r="I52" s="549"/>
      <c r="J52" s="549"/>
      <c r="K52" s="549"/>
      <c r="L52" s="549"/>
      <c r="M52" s="549"/>
      <c r="N52" s="549"/>
      <c r="O52" s="549"/>
      <c r="P52" s="549"/>
      <c r="Q52" s="549"/>
      <c r="R52" s="549"/>
      <c r="S52" s="558"/>
    </row>
    <row r="53" spans="1:19" x14ac:dyDescent="0.2">
      <c r="B53" s="550"/>
      <c r="C53" s="491" t="e">
        <f t="shared" si="1"/>
        <v>#N/A</v>
      </c>
      <c r="D53" s="556"/>
      <c r="E53" s="549"/>
      <c r="F53" s="549"/>
      <c r="G53" s="549"/>
      <c r="H53" s="549"/>
      <c r="I53" s="549"/>
      <c r="J53" s="549"/>
      <c r="K53" s="549"/>
      <c r="L53" s="549"/>
      <c r="M53" s="549"/>
      <c r="N53" s="549"/>
      <c r="O53" s="549"/>
      <c r="P53" s="549"/>
      <c r="Q53" s="549"/>
      <c r="R53" s="549"/>
      <c r="S53" s="558"/>
    </row>
    <row r="54" spans="1:19" x14ac:dyDescent="0.2">
      <c r="B54" s="557" t="s">
        <v>1957</v>
      </c>
      <c r="C54" s="491" t="e">
        <f t="shared" si="1"/>
        <v>#N/A</v>
      </c>
      <c r="D54" s="556">
        <f>D47+1</f>
        <v>39</v>
      </c>
      <c r="E54" s="555">
        <f t="shared" ref="E54:S54" si="4">SUM(E12:E46)</f>
        <v>13400</v>
      </c>
      <c r="F54" s="555">
        <f t="shared" si="4"/>
        <v>13400</v>
      </c>
      <c r="G54" s="555">
        <f t="shared" si="4"/>
        <v>13400</v>
      </c>
      <c r="H54" s="555">
        <f t="shared" si="4"/>
        <v>13400</v>
      </c>
      <c r="I54" s="555">
        <f t="shared" si="4"/>
        <v>13400</v>
      </c>
      <c r="J54" s="555">
        <f t="shared" si="4"/>
        <v>13400</v>
      </c>
      <c r="K54" s="555">
        <f t="shared" si="4"/>
        <v>13400</v>
      </c>
      <c r="L54" s="555">
        <f t="shared" si="4"/>
        <v>13400</v>
      </c>
      <c r="M54" s="555">
        <f t="shared" si="4"/>
        <v>13400</v>
      </c>
      <c r="N54" s="555">
        <f t="shared" si="4"/>
        <v>13400</v>
      </c>
      <c r="O54" s="555">
        <f t="shared" si="4"/>
        <v>13400</v>
      </c>
      <c r="P54" s="555">
        <f t="shared" si="4"/>
        <v>13400</v>
      </c>
      <c r="Q54" s="555">
        <f t="shared" si="4"/>
        <v>13400</v>
      </c>
      <c r="R54" s="555">
        <f t="shared" si="4"/>
        <v>13400</v>
      </c>
      <c r="S54" s="555">
        <f t="shared" si="4"/>
        <v>187600</v>
      </c>
    </row>
    <row r="55" spans="1:19" x14ac:dyDescent="0.2">
      <c r="B55" s="561" t="s">
        <v>1118</v>
      </c>
      <c r="C55" s="491" t="str">
        <f t="shared" si="1"/>
        <v>Expenditures</v>
      </c>
      <c r="D55" s="556">
        <f t="shared" ref="D55:D91" si="5">D54+1</f>
        <v>40</v>
      </c>
      <c r="E55" s="566"/>
      <c r="F55" s="566"/>
      <c r="G55" s="566"/>
      <c r="H55" s="566"/>
      <c r="I55" s="566"/>
      <c r="J55" s="566"/>
      <c r="K55" s="566"/>
      <c r="L55" s="566"/>
      <c r="M55" s="566"/>
      <c r="N55" s="566"/>
      <c r="O55" s="566"/>
      <c r="P55" s="566"/>
      <c r="Q55" s="566"/>
      <c r="R55" s="566"/>
      <c r="S55" s="566"/>
    </row>
    <row r="56" spans="1:19" x14ac:dyDescent="0.2">
      <c r="B56" s="550" t="s">
        <v>2839</v>
      </c>
      <c r="C56" s="491" t="e">
        <f t="shared" si="1"/>
        <v>#N/A</v>
      </c>
      <c r="D56" s="556">
        <f t="shared" si="5"/>
        <v>41</v>
      </c>
      <c r="E56" s="549">
        <v>100</v>
      </c>
      <c r="F56" s="549">
        <v>100</v>
      </c>
      <c r="G56" s="549">
        <v>100</v>
      </c>
      <c r="H56" s="549">
        <v>100</v>
      </c>
      <c r="I56" s="549">
        <v>100</v>
      </c>
      <c r="J56" s="549">
        <v>100</v>
      </c>
      <c r="K56" s="549">
        <v>100</v>
      </c>
      <c r="L56" s="549">
        <v>100</v>
      </c>
      <c r="M56" s="549">
        <v>100</v>
      </c>
      <c r="N56" s="549">
        <v>100</v>
      </c>
      <c r="O56" s="549">
        <v>100</v>
      </c>
      <c r="P56" s="549">
        <v>100</v>
      </c>
      <c r="Q56" s="549">
        <v>100</v>
      </c>
      <c r="R56" s="549">
        <v>100</v>
      </c>
      <c r="S56" s="558">
        <f t="shared" ref="S56:S89" si="6">SUM(E56:R56)</f>
        <v>1400</v>
      </c>
    </row>
    <row r="57" spans="1:19" x14ac:dyDescent="0.2">
      <c r="B57" s="550" t="s">
        <v>2838</v>
      </c>
      <c r="C57" s="491" t="e">
        <f t="shared" si="1"/>
        <v>#N/A</v>
      </c>
      <c r="D57" s="556">
        <f t="shared" si="5"/>
        <v>42</v>
      </c>
      <c r="E57" s="549">
        <v>100</v>
      </c>
      <c r="F57" s="549">
        <v>100</v>
      </c>
      <c r="G57" s="549">
        <v>100</v>
      </c>
      <c r="H57" s="549">
        <v>100</v>
      </c>
      <c r="I57" s="549">
        <v>100</v>
      </c>
      <c r="J57" s="549">
        <v>100</v>
      </c>
      <c r="K57" s="549">
        <v>100</v>
      </c>
      <c r="L57" s="549">
        <v>100</v>
      </c>
      <c r="M57" s="549">
        <v>100</v>
      </c>
      <c r="N57" s="549">
        <v>100</v>
      </c>
      <c r="O57" s="549">
        <v>100</v>
      </c>
      <c r="P57" s="549">
        <v>100</v>
      </c>
      <c r="Q57" s="549">
        <v>100</v>
      </c>
      <c r="R57" s="549">
        <v>100</v>
      </c>
      <c r="S57" s="558">
        <f t="shared" si="6"/>
        <v>1400</v>
      </c>
    </row>
    <row r="58" spans="1:19" x14ac:dyDescent="0.2">
      <c r="B58" s="550" t="s">
        <v>2837</v>
      </c>
      <c r="C58" s="491" t="e">
        <f t="shared" si="1"/>
        <v>#N/A</v>
      </c>
      <c r="D58" s="556">
        <f t="shared" si="5"/>
        <v>43</v>
      </c>
      <c r="E58" s="549">
        <v>100</v>
      </c>
      <c r="F58" s="549">
        <v>100</v>
      </c>
      <c r="G58" s="549">
        <v>100</v>
      </c>
      <c r="H58" s="549">
        <v>100</v>
      </c>
      <c r="I58" s="549">
        <v>100</v>
      </c>
      <c r="J58" s="549">
        <v>100</v>
      </c>
      <c r="K58" s="549">
        <v>100</v>
      </c>
      <c r="L58" s="549">
        <v>100</v>
      </c>
      <c r="M58" s="549">
        <v>100</v>
      </c>
      <c r="N58" s="549">
        <v>100</v>
      </c>
      <c r="O58" s="549">
        <v>100</v>
      </c>
      <c r="P58" s="549">
        <v>100</v>
      </c>
      <c r="Q58" s="549">
        <v>100</v>
      </c>
      <c r="R58" s="549">
        <v>100</v>
      </c>
      <c r="S58" s="558">
        <f t="shared" si="6"/>
        <v>1400</v>
      </c>
    </row>
    <row r="59" spans="1:19" x14ac:dyDescent="0.2">
      <c r="B59" s="550" t="s">
        <v>2836</v>
      </c>
      <c r="C59" s="491" t="e">
        <f t="shared" si="1"/>
        <v>#N/A</v>
      </c>
      <c r="D59" s="556">
        <f t="shared" si="5"/>
        <v>44</v>
      </c>
      <c r="E59" s="549">
        <v>100</v>
      </c>
      <c r="F59" s="549">
        <v>100</v>
      </c>
      <c r="G59" s="549">
        <v>100</v>
      </c>
      <c r="H59" s="549">
        <v>100</v>
      </c>
      <c r="I59" s="549">
        <v>100</v>
      </c>
      <c r="J59" s="549">
        <v>100</v>
      </c>
      <c r="K59" s="549">
        <v>100</v>
      </c>
      <c r="L59" s="549">
        <v>100</v>
      </c>
      <c r="M59" s="549">
        <v>100</v>
      </c>
      <c r="N59" s="549">
        <v>100</v>
      </c>
      <c r="O59" s="549">
        <v>100</v>
      </c>
      <c r="P59" s="549">
        <v>100</v>
      </c>
      <c r="Q59" s="549">
        <v>100</v>
      </c>
      <c r="R59" s="549">
        <v>100</v>
      </c>
      <c r="S59" s="558">
        <f t="shared" si="6"/>
        <v>1400</v>
      </c>
    </row>
    <row r="60" spans="1:19" x14ac:dyDescent="0.2">
      <c r="B60" s="550" t="s">
        <v>2835</v>
      </c>
      <c r="C60" s="491" t="e">
        <f t="shared" si="1"/>
        <v>#N/A</v>
      </c>
      <c r="D60" s="556">
        <f t="shared" si="5"/>
        <v>45</v>
      </c>
      <c r="E60" s="549">
        <v>100</v>
      </c>
      <c r="F60" s="549">
        <v>100</v>
      </c>
      <c r="G60" s="549">
        <v>100</v>
      </c>
      <c r="H60" s="549">
        <v>100</v>
      </c>
      <c r="I60" s="549">
        <v>100</v>
      </c>
      <c r="J60" s="549">
        <v>100</v>
      </c>
      <c r="K60" s="549">
        <v>100</v>
      </c>
      <c r="L60" s="549">
        <v>100</v>
      </c>
      <c r="M60" s="549">
        <v>100</v>
      </c>
      <c r="N60" s="549">
        <v>100</v>
      </c>
      <c r="O60" s="549">
        <v>100</v>
      </c>
      <c r="P60" s="549">
        <v>100</v>
      </c>
      <c r="Q60" s="549">
        <v>100</v>
      </c>
      <c r="R60" s="549">
        <v>100</v>
      </c>
      <c r="S60" s="558">
        <f t="shared" si="6"/>
        <v>1400</v>
      </c>
    </row>
    <row r="61" spans="1:19" x14ac:dyDescent="0.2">
      <c r="B61" s="550" t="s">
        <v>2834</v>
      </c>
      <c r="C61" s="491" t="e">
        <f t="shared" si="1"/>
        <v>#N/A</v>
      </c>
      <c r="D61" s="556">
        <f t="shared" si="5"/>
        <v>46</v>
      </c>
      <c r="E61" s="549">
        <v>100</v>
      </c>
      <c r="F61" s="549">
        <v>100</v>
      </c>
      <c r="G61" s="549">
        <v>100</v>
      </c>
      <c r="H61" s="549">
        <v>100</v>
      </c>
      <c r="I61" s="549">
        <v>100</v>
      </c>
      <c r="J61" s="549">
        <v>100</v>
      </c>
      <c r="K61" s="549">
        <v>100</v>
      </c>
      <c r="L61" s="549">
        <v>100</v>
      </c>
      <c r="M61" s="549">
        <v>100</v>
      </c>
      <c r="N61" s="549">
        <v>100</v>
      </c>
      <c r="O61" s="549">
        <v>100</v>
      </c>
      <c r="P61" s="549">
        <v>100</v>
      </c>
      <c r="Q61" s="549">
        <v>100</v>
      </c>
      <c r="R61" s="549">
        <v>100</v>
      </c>
      <c r="S61" s="558">
        <f t="shared" si="6"/>
        <v>1400</v>
      </c>
    </row>
    <row r="62" spans="1:19" x14ac:dyDescent="0.2">
      <c r="B62" s="550" t="s">
        <v>2833</v>
      </c>
      <c r="C62" s="491" t="e">
        <f t="shared" si="1"/>
        <v>#N/A</v>
      </c>
      <c r="D62" s="556">
        <f t="shared" si="5"/>
        <v>47</v>
      </c>
      <c r="E62" s="549">
        <v>100</v>
      </c>
      <c r="F62" s="549">
        <v>100</v>
      </c>
      <c r="G62" s="549">
        <v>100</v>
      </c>
      <c r="H62" s="549">
        <v>100</v>
      </c>
      <c r="I62" s="549">
        <v>100</v>
      </c>
      <c r="J62" s="549">
        <v>100</v>
      </c>
      <c r="K62" s="549">
        <v>100</v>
      </c>
      <c r="L62" s="549">
        <v>100</v>
      </c>
      <c r="M62" s="549">
        <v>100</v>
      </c>
      <c r="N62" s="549">
        <v>100</v>
      </c>
      <c r="O62" s="549">
        <v>100</v>
      </c>
      <c r="P62" s="549">
        <v>100</v>
      </c>
      <c r="Q62" s="549">
        <v>100</v>
      </c>
      <c r="R62" s="549">
        <v>100</v>
      </c>
      <c r="S62" s="558">
        <f t="shared" si="6"/>
        <v>1400</v>
      </c>
    </row>
    <row r="63" spans="1:19" x14ac:dyDescent="0.2">
      <c r="B63" s="550" t="s">
        <v>2832</v>
      </c>
      <c r="C63" s="491" t="e">
        <f t="shared" si="1"/>
        <v>#N/A</v>
      </c>
      <c r="D63" s="556">
        <f t="shared" si="5"/>
        <v>48</v>
      </c>
      <c r="E63" s="549">
        <v>100</v>
      </c>
      <c r="F63" s="549">
        <v>100</v>
      </c>
      <c r="G63" s="549">
        <v>100</v>
      </c>
      <c r="H63" s="549">
        <v>100</v>
      </c>
      <c r="I63" s="549">
        <v>100</v>
      </c>
      <c r="J63" s="549">
        <v>100</v>
      </c>
      <c r="K63" s="549">
        <v>100</v>
      </c>
      <c r="L63" s="549">
        <v>100</v>
      </c>
      <c r="M63" s="549">
        <v>100</v>
      </c>
      <c r="N63" s="549">
        <v>100</v>
      </c>
      <c r="O63" s="549">
        <v>100</v>
      </c>
      <c r="P63" s="549">
        <v>100</v>
      </c>
      <c r="Q63" s="549">
        <v>100</v>
      </c>
      <c r="R63" s="549">
        <v>100</v>
      </c>
      <c r="S63" s="558">
        <f t="shared" si="6"/>
        <v>1400</v>
      </c>
    </row>
    <row r="64" spans="1:19" ht="15" x14ac:dyDescent="0.25">
      <c r="A64" s="562"/>
      <c r="B64" s="550" t="s">
        <v>2831</v>
      </c>
      <c r="C64" s="491" t="e">
        <f t="shared" si="1"/>
        <v>#N/A</v>
      </c>
      <c r="D64" s="556">
        <f t="shared" si="5"/>
        <v>49</v>
      </c>
      <c r="E64" s="549">
        <v>100</v>
      </c>
      <c r="F64" s="549">
        <v>100</v>
      </c>
      <c r="G64" s="549">
        <v>100</v>
      </c>
      <c r="H64" s="549">
        <v>100</v>
      </c>
      <c r="I64" s="549">
        <v>100</v>
      </c>
      <c r="J64" s="549">
        <v>100</v>
      </c>
      <c r="K64" s="549">
        <v>100</v>
      </c>
      <c r="L64" s="549">
        <v>100</v>
      </c>
      <c r="M64" s="549">
        <v>100</v>
      </c>
      <c r="N64" s="549">
        <v>100</v>
      </c>
      <c r="O64" s="549">
        <v>100</v>
      </c>
      <c r="P64" s="549">
        <v>100</v>
      </c>
      <c r="Q64" s="549">
        <v>100</v>
      </c>
      <c r="R64" s="549">
        <v>100</v>
      </c>
      <c r="S64" s="558">
        <f t="shared" si="6"/>
        <v>1400</v>
      </c>
    </row>
    <row r="65" spans="1:19" ht="15" x14ac:dyDescent="0.25">
      <c r="A65" s="562"/>
      <c r="B65" s="550" t="s">
        <v>2830</v>
      </c>
      <c r="C65" s="491" t="e">
        <f t="shared" si="1"/>
        <v>#N/A</v>
      </c>
      <c r="D65" s="556">
        <f t="shared" si="5"/>
        <v>50</v>
      </c>
      <c r="E65" s="549">
        <v>100</v>
      </c>
      <c r="F65" s="549">
        <v>100</v>
      </c>
      <c r="G65" s="549">
        <v>100</v>
      </c>
      <c r="H65" s="549">
        <v>100</v>
      </c>
      <c r="I65" s="549">
        <v>100</v>
      </c>
      <c r="J65" s="549">
        <v>100</v>
      </c>
      <c r="K65" s="549">
        <v>100</v>
      </c>
      <c r="L65" s="549">
        <v>100</v>
      </c>
      <c r="M65" s="549">
        <v>100</v>
      </c>
      <c r="N65" s="549">
        <v>100</v>
      </c>
      <c r="O65" s="549">
        <v>100</v>
      </c>
      <c r="P65" s="549">
        <v>100</v>
      </c>
      <c r="Q65" s="549">
        <v>100</v>
      </c>
      <c r="R65" s="549">
        <v>100</v>
      </c>
      <c r="S65" s="558">
        <f t="shared" si="6"/>
        <v>1400</v>
      </c>
    </row>
    <row r="66" spans="1:19" ht="15" x14ac:dyDescent="0.25">
      <c r="A66" s="562"/>
      <c r="B66" s="550" t="s">
        <v>2829</v>
      </c>
      <c r="C66" s="491" t="e">
        <f t="shared" si="1"/>
        <v>#N/A</v>
      </c>
      <c r="D66" s="556">
        <f t="shared" si="5"/>
        <v>51</v>
      </c>
      <c r="E66" s="549">
        <v>100</v>
      </c>
      <c r="F66" s="549">
        <v>100</v>
      </c>
      <c r="G66" s="549">
        <v>100</v>
      </c>
      <c r="H66" s="549">
        <v>100</v>
      </c>
      <c r="I66" s="549">
        <v>100</v>
      </c>
      <c r="J66" s="549">
        <v>100</v>
      </c>
      <c r="K66" s="549">
        <v>100</v>
      </c>
      <c r="L66" s="549">
        <v>100</v>
      </c>
      <c r="M66" s="549">
        <v>100</v>
      </c>
      <c r="N66" s="549">
        <v>100</v>
      </c>
      <c r="O66" s="549">
        <v>100</v>
      </c>
      <c r="P66" s="549">
        <v>100</v>
      </c>
      <c r="Q66" s="549">
        <v>100</v>
      </c>
      <c r="R66" s="549">
        <v>100</v>
      </c>
      <c r="S66" s="558">
        <f t="shared" si="6"/>
        <v>1400</v>
      </c>
    </row>
    <row r="67" spans="1:19" x14ac:dyDescent="0.2">
      <c r="B67" s="550" t="s">
        <v>2828</v>
      </c>
      <c r="C67" s="491" t="e">
        <f t="shared" si="1"/>
        <v>#N/A</v>
      </c>
      <c r="D67" s="556">
        <f t="shared" si="5"/>
        <v>52</v>
      </c>
      <c r="E67" s="549">
        <v>100</v>
      </c>
      <c r="F67" s="549">
        <v>100</v>
      </c>
      <c r="G67" s="549">
        <v>100</v>
      </c>
      <c r="H67" s="549">
        <v>100</v>
      </c>
      <c r="I67" s="549">
        <v>100</v>
      </c>
      <c r="J67" s="549">
        <v>100</v>
      </c>
      <c r="K67" s="549">
        <v>100</v>
      </c>
      <c r="L67" s="549">
        <v>100</v>
      </c>
      <c r="M67" s="549">
        <v>100</v>
      </c>
      <c r="N67" s="549">
        <v>100</v>
      </c>
      <c r="O67" s="549">
        <v>100</v>
      </c>
      <c r="P67" s="549">
        <v>100</v>
      </c>
      <c r="Q67" s="549">
        <v>100</v>
      </c>
      <c r="R67" s="549">
        <v>100</v>
      </c>
      <c r="S67" s="558">
        <f t="shared" si="6"/>
        <v>1400</v>
      </c>
    </row>
    <row r="68" spans="1:19" x14ac:dyDescent="0.2">
      <c r="B68" s="550" t="s">
        <v>2827</v>
      </c>
      <c r="C68" s="491" t="e">
        <f t="shared" si="1"/>
        <v>#N/A</v>
      </c>
      <c r="D68" s="556">
        <f t="shared" si="5"/>
        <v>53</v>
      </c>
      <c r="E68" s="549">
        <v>100</v>
      </c>
      <c r="F68" s="549">
        <v>100</v>
      </c>
      <c r="G68" s="549">
        <v>100</v>
      </c>
      <c r="H68" s="549">
        <v>100</v>
      </c>
      <c r="I68" s="549">
        <v>100</v>
      </c>
      <c r="J68" s="549">
        <v>100</v>
      </c>
      <c r="K68" s="549">
        <v>100</v>
      </c>
      <c r="L68" s="549">
        <v>100</v>
      </c>
      <c r="M68" s="549">
        <v>100</v>
      </c>
      <c r="N68" s="549">
        <v>100</v>
      </c>
      <c r="O68" s="549">
        <v>100</v>
      </c>
      <c r="P68" s="549">
        <v>100</v>
      </c>
      <c r="Q68" s="549">
        <v>100</v>
      </c>
      <c r="R68" s="549">
        <v>100</v>
      </c>
      <c r="S68" s="558">
        <f t="shared" si="6"/>
        <v>1400</v>
      </c>
    </row>
    <row r="69" spans="1:19" x14ac:dyDescent="0.2">
      <c r="B69" s="550" t="s">
        <v>2826</v>
      </c>
      <c r="C69" s="491" t="e">
        <f t="shared" si="1"/>
        <v>#N/A</v>
      </c>
      <c r="D69" s="556">
        <f t="shared" si="5"/>
        <v>54</v>
      </c>
      <c r="E69" s="549">
        <v>100</v>
      </c>
      <c r="F69" s="549">
        <v>100</v>
      </c>
      <c r="G69" s="549">
        <v>100</v>
      </c>
      <c r="H69" s="549">
        <v>100</v>
      </c>
      <c r="I69" s="549">
        <v>100</v>
      </c>
      <c r="J69" s="549">
        <v>100</v>
      </c>
      <c r="K69" s="549">
        <v>100</v>
      </c>
      <c r="L69" s="549">
        <v>100</v>
      </c>
      <c r="M69" s="549">
        <v>100</v>
      </c>
      <c r="N69" s="549">
        <v>100</v>
      </c>
      <c r="O69" s="549">
        <v>100</v>
      </c>
      <c r="P69" s="549">
        <v>100</v>
      </c>
      <c r="Q69" s="549">
        <v>100</v>
      </c>
      <c r="R69" s="549">
        <v>100</v>
      </c>
      <c r="S69" s="558">
        <f t="shared" si="6"/>
        <v>1400</v>
      </c>
    </row>
    <row r="70" spans="1:19" x14ac:dyDescent="0.2">
      <c r="B70" s="550" t="s">
        <v>2825</v>
      </c>
      <c r="C70" s="491" t="e">
        <f t="shared" si="1"/>
        <v>#N/A</v>
      </c>
      <c r="D70" s="556">
        <f t="shared" si="5"/>
        <v>55</v>
      </c>
      <c r="E70" s="549">
        <v>100</v>
      </c>
      <c r="F70" s="549">
        <v>100</v>
      </c>
      <c r="G70" s="549">
        <v>100</v>
      </c>
      <c r="H70" s="549">
        <v>100</v>
      </c>
      <c r="I70" s="549">
        <v>100</v>
      </c>
      <c r="J70" s="549">
        <v>100</v>
      </c>
      <c r="K70" s="549">
        <v>100</v>
      </c>
      <c r="L70" s="549">
        <v>100</v>
      </c>
      <c r="M70" s="549">
        <v>100</v>
      </c>
      <c r="N70" s="549">
        <v>100</v>
      </c>
      <c r="O70" s="549">
        <v>100</v>
      </c>
      <c r="P70" s="549">
        <v>100</v>
      </c>
      <c r="Q70" s="549">
        <v>100</v>
      </c>
      <c r="R70" s="549">
        <v>100</v>
      </c>
      <c r="S70" s="558">
        <f t="shared" si="6"/>
        <v>1400</v>
      </c>
    </row>
    <row r="71" spans="1:19" x14ac:dyDescent="0.2">
      <c r="B71" s="550" t="s">
        <v>2877</v>
      </c>
      <c r="C71" s="491" t="e">
        <f t="shared" si="1"/>
        <v>#N/A</v>
      </c>
      <c r="D71" s="556">
        <f t="shared" si="5"/>
        <v>56</v>
      </c>
      <c r="E71" s="549">
        <v>100</v>
      </c>
      <c r="F71" s="549">
        <v>100</v>
      </c>
      <c r="G71" s="549">
        <v>100</v>
      </c>
      <c r="H71" s="549">
        <v>100</v>
      </c>
      <c r="I71" s="549">
        <v>100</v>
      </c>
      <c r="J71" s="549">
        <v>100</v>
      </c>
      <c r="K71" s="549">
        <v>100</v>
      </c>
      <c r="L71" s="549">
        <v>100</v>
      </c>
      <c r="M71" s="549">
        <v>100</v>
      </c>
      <c r="N71" s="549">
        <v>100</v>
      </c>
      <c r="O71" s="549">
        <v>100</v>
      </c>
      <c r="P71" s="549">
        <v>100</v>
      </c>
      <c r="Q71" s="549">
        <v>100</v>
      </c>
      <c r="R71" s="549">
        <v>100</v>
      </c>
      <c r="S71" s="558">
        <f t="shared" si="6"/>
        <v>1400</v>
      </c>
    </row>
    <row r="72" spans="1:19" x14ac:dyDescent="0.2">
      <c r="B72" s="550" t="s">
        <v>2824</v>
      </c>
      <c r="C72" s="491" t="e">
        <f t="shared" si="1"/>
        <v>#N/A</v>
      </c>
      <c r="D72" s="556">
        <f t="shared" si="5"/>
        <v>57</v>
      </c>
      <c r="E72" s="549">
        <v>100</v>
      </c>
      <c r="F72" s="549">
        <v>100</v>
      </c>
      <c r="G72" s="549">
        <v>100</v>
      </c>
      <c r="H72" s="549">
        <v>100</v>
      </c>
      <c r="I72" s="549">
        <v>100</v>
      </c>
      <c r="J72" s="549">
        <v>100</v>
      </c>
      <c r="K72" s="549">
        <v>100</v>
      </c>
      <c r="L72" s="549">
        <v>100</v>
      </c>
      <c r="M72" s="549">
        <v>100</v>
      </c>
      <c r="N72" s="549">
        <v>100</v>
      </c>
      <c r="O72" s="549">
        <v>100</v>
      </c>
      <c r="P72" s="549">
        <v>100</v>
      </c>
      <c r="Q72" s="549">
        <v>100</v>
      </c>
      <c r="R72" s="549">
        <v>100</v>
      </c>
      <c r="S72" s="558">
        <f t="shared" si="6"/>
        <v>1400</v>
      </c>
    </row>
    <row r="73" spans="1:19" x14ac:dyDescent="0.2">
      <c r="B73" s="550" t="s">
        <v>2823</v>
      </c>
      <c r="C73" s="491" t="e">
        <f t="shared" si="1"/>
        <v>#N/A</v>
      </c>
      <c r="D73" s="556">
        <f t="shared" si="5"/>
        <v>58</v>
      </c>
      <c r="E73" s="549">
        <v>100</v>
      </c>
      <c r="F73" s="549">
        <v>100</v>
      </c>
      <c r="G73" s="549">
        <v>100</v>
      </c>
      <c r="H73" s="549">
        <v>100</v>
      </c>
      <c r="I73" s="549">
        <v>100</v>
      </c>
      <c r="J73" s="549">
        <v>100</v>
      </c>
      <c r="K73" s="549">
        <v>100</v>
      </c>
      <c r="L73" s="549">
        <v>100</v>
      </c>
      <c r="M73" s="549">
        <v>100</v>
      </c>
      <c r="N73" s="549">
        <v>100</v>
      </c>
      <c r="O73" s="549">
        <v>100</v>
      </c>
      <c r="P73" s="549">
        <v>100</v>
      </c>
      <c r="Q73" s="549">
        <v>100</v>
      </c>
      <c r="R73" s="549">
        <v>100</v>
      </c>
      <c r="S73" s="558">
        <f t="shared" si="6"/>
        <v>1400</v>
      </c>
    </row>
    <row r="74" spans="1:19" x14ac:dyDescent="0.2">
      <c r="B74" s="550" t="s">
        <v>2822</v>
      </c>
      <c r="C74" s="491" t="e">
        <f t="shared" si="1"/>
        <v>#N/A</v>
      </c>
      <c r="D74" s="556">
        <f t="shared" si="5"/>
        <v>59</v>
      </c>
      <c r="E74" s="549">
        <v>100</v>
      </c>
      <c r="F74" s="549">
        <v>100</v>
      </c>
      <c r="G74" s="549">
        <v>100</v>
      </c>
      <c r="H74" s="549">
        <v>100</v>
      </c>
      <c r="I74" s="549">
        <v>100</v>
      </c>
      <c r="J74" s="549">
        <v>100</v>
      </c>
      <c r="K74" s="549">
        <v>100</v>
      </c>
      <c r="L74" s="549">
        <v>100</v>
      </c>
      <c r="M74" s="549">
        <v>100</v>
      </c>
      <c r="N74" s="549">
        <v>100</v>
      </c>
      <c r="O74" s="549">
        <v>100</v>
      </c>
      <c r="P74" s="549">
        <v>100</v>
      </c>
      <c r="Q74" s="549">
        <v>100</v>
      </c>
      <c r="R74" s="549">
        <v>100</v>
      </c>
      <c r="S74" s="558">
        <f t="shared" si="6"/>
        <v>1400</v>
      </c>
    </row>
    <row r="75" spans="1:19" x14ac:dyDescent="0.2">
      <c r="B75" s="550" t="s">
        <v>2821</v>
      </c>
      <c r="C75" s="491" t="e">
        <f t="shared" ref="C75:C116" si="7">VLOOKUP(B75,label2element,2,0)</f>
        <v>#N/A</v>
      </c>
      <c r="D75" s="556">
        <f t="shared" si="5"/>
        <v>60</v>
      </c>
      <c r="E75" s="549">
        <v>100</v>
      </c>
      <c r="F75" s="549">
        <v>100</v>
      </c>
      <c r="G75" s="549">
        <v>100</v>
      </c>
      <c r="H75" s="549">
        <v>100</v>
      </c>
      <c r="I75" s="549">
        <v>100</v>
      </c>
      <c r="J75" s="549">
        <v>100</v>
      </c>
      <c r="K75" s="549">
        <v>100</v>
      </c>
      <c r="L75" s="549">
        <v>100</v>
      </c>
      <c r="M75" s="549">
        <v>100</v>
      </c>
      <c r="N75" s="549">
        <v>100</v>
      </c>
      <c r="O75" s="549">
        <v>100</v>
      </c>
      <c r="P75" s="549">
        <v>100</v>
      </c>
      <c r="Q75" s="549">
        <v>100</v>
      </c>
      <c r="R75" s="549">
        <v>100</v>
      </c>
      <c r="S75" s="558">
        <f t="shared" si="6"/>
        <v>1400</v>
      </c>
    </row>
    <row r="76" spans="1:19" x14ac:dyDescent="0.2">
      <c r="B76" s="550" t="s">
        <v>2820</v>
      </c>
      <c r="C76" s="491" t="e">
        <f t="shared" si="7"/>
        <v>#N/A</v>
      </c>
      <c r="D76" s="556">
        <f t="shared" si="5"/>
        <v>61</v>
      </c>
      <c r="E76" s="549">
        <v>100</v>
      </c>
      <c r="F76" s="549">
        <v>100</v>
      </c>
      <c r="G76" s="549">
        <v>100</v>
      </c>
      <c r="H76" s="549">
        <v>100</v>
      </c>
      <c r="I76" s="549">
        <v>100</v>
      </c>
      <c r="J76" s="549">
        <v>100</v>
      </c>
      <c r="K76" s="549">
        <v>100</v>
      </c>
      <c r="L76" s="549">
        <v>100</v>
      </c>
      <c r="M76" s="549">
        <v>100</v>
      </c>
      <c r="N76" s="549">
        <v>100</v>
      </c>
      <c r="O76" s="549">
        <v>100</v>
      </c>
      <c r="P76" s="549">
        <v>100</v>
      </c>
      <c r="Q76" s="549">
        <v>100</v>
      </c>
      <c r="R76" s="549">
        <v>100</v>
      </c>
      <c r="S76" s="558">
        <f t="shared" si="6"/>
        <v>1400</v>
      </c>
    </row>
    <row r="77" spans="1:19" x14ac:dyDescent="0.2">
      <c r="B77" s="550" t="s">
        <v>2819</v>
      </c>
      <c r="C77" s="491" t="e">
        <f t="shared" si="7"/>
        <v>#N/A</v>
      </c>
      <c r="D77" s="556">
        <f t="shared" si="5"/>
        <v>62</v>
      </c>
      <c r="E77" s="549">
        <v>100</v>
      </c>
      <c r="F77" s="549">
        <v>100</v>
      </c>
      <c r="G77" s="549">
        <v>100</v>
      </c>
      <c r="H77" s="549">
        <v>100</v>
      </c>
      <c r="I77" s="549">
        <v>100</v>
      </c>
      <c r="J77" s="549">
        <v>100</v>
      </c>
      <c r="K77" s="549">
        <v>100</v>
      </c>
      <c r="L77" s="549">
        <v>100</v>
      </c>
      <c r="M77" s="549">
        <v>100</v>
      </c>
      <c r="N77" s="549">
        <v>100</v>
      </c>
      <c r="O77" s="549">
        <v>100</v>
      </c>
      <c r="P77" s="549">
        <v>100</v>
      </c>
      <c r="Q77" s="549">
        <v>100</v>
      </c>
      <c r="R77" s="549">
        <v>100</v>
      </c>
      <c r="S77" s="558">
        <f t="shared" si="6"/>
        <v>1400</v>
      </c>
    </row>
    <row r="78" spans="1:19" x14ac:dyDescent="0.2">
      <c r="B78" s="550" t="s">
        <v>2818</v>
      </c>
      <c r="C78" s="491" t="e">
        <f t="shared" si="7"/>
        <v>#N/A</v>
      </c>
      <c r="D78" s="556">
        <f t="shared" si="5"/>
        <v>63</v>
      </c>
      <c r="E78" s="549">
        <v>100</v>
      </c>
      <c r="F78" s="549">
        <v>100</v>
      </c>
      <c r="G78" s="549">
        <v>100</v>
      </c>
      <c r="H78" s="549">
        <v>100</v>
      </c>
      <c r="I78" s="549">
        <v>100</v>
      </c>
      <c r="J78" s="549">
        <v>100</v>
      </c>
      <c r="K78" s="549">
        <v>100</v>
      </c>
      <c r="L78" s="549">
        <v>100</v>
      </c>
      <c r="M78" s="549">
        <v>100</v>
      </c>
      <c r="N78" s="549">
        <v>100</v>
      </c>
      <c r="O78" s="549">
        <v>100</v>
      </c>
      <c r="P78" s="549">
        <v>100</v>
      </c>
      <c r="Q78" s="549">
        <v>100</v>
      </c>
      <c r="R78" s="549">
        <v>100</v>
      </c>
      <c r="S78" s="558">
        <f t="shared" si="6"/>
        <v>1400</v>
      </c>
    </row>
    <row r="79" spans="1:19" x14ac:dyDescent="0.2">
      <c r="B79" s="550" t="s">
        <v>2817</v>
      </c>
      <c r="C79" s="491" t="e">
        <f t="shared" si="7"/>
        <v>#N/A</v>
      </c>
      <c r="D79" s="556">
        <f t="shared" si="5"/>
        <v>64</v>
      </c>
      <c r="E79" s="549">
        <v>100</v>
      </c>
      <c r="F79" s="549">
        <v>100</v>
      </c>
      <c r="G79" s="549">
        <v>100</v>
      </c>
      <c r="H79" s="549">
        <v>100</v>
      </c>
      <c r="I79" s="549">
        <v>100</v>
      </c>
      <c r="J79" s="549">
        <v>100</v>
      </c>
      <c r="K79" s="549">
        <v>100</v>
      </c>
      <c r="L79" s="549">
        <v>100</v>
      </c>
      <c r="M79" s="549">
        <v>100</v>
      </c>
      <c r="N79" s="549">
        <v>100</v>
      </c>
      <c r="O79" s="549">
        <v>100</v>
      </c>
      <c r="P79" s="549">
        <v>100</v>
      </c>
      <c r="Q79" s="549">
        <v>100</v>
      </c>
      <c r="R79" s="549">
        <v>100</v>
      </c>
      <c r="S79" s="558">
        <f t="shared" si="6"/>
        <v>1400</v>
      </c>
    </row>
    <row r="80" spans="1:19" x14ac:dyDescent="0.2">
      <c r="B80" s="550" t="s">
        <v>2816</v>
      </c>
      <c r="C80" s="491" t="e">
        <f t="shared" si="7"/>
        <v>#N/A</v>
      </c>
      <c r="D80" s="556">
        <f t="shared" si="5"/>
        <v>65</v>
      </c>
      <c r="E80" s="549">
        <v>100</v>
      </c>
      <c r="F80" s="549">
        <v>100</v>
      </c>
      <c r="G80" s="549">
        <v>100</v>
      </c>
      <c r="H80" s="549">
        <v>100</v>
      </c>
      <c r="I80" s="549">
        <v>100</v>
      </c>
      <c r="J80" s="549">
        <v>100</v>
      </c>
      <c r="K80" s="549">
        <v>100</v>
      </c>
      <c r="L80" s="549">
        <v>100</v>
      </c>
      <c r="M80" s="549">
        <v>100</v>
      </c>
      <c r="N80" s="549">
        <v>100</v>
      </c>
      <c r="O80" s="549">
        <v>100</v>
      </c>
      <c r="P80" s="549">
        <v>100</v>
      </c>
      <c r="Q80" s="549">
        <v>100</v>
      </c>
      <c r="R80" s="549">
        <v>100</v>
      </c>
      <c r="S80" s="558">
        <f t="shared" si="6"/>
        <v>1400</v>
      </c>
    </row>
    <row r="81" spans="1:19" x14ac:dyDescent="0.2">
      <c r="B81" s="550" t="s">
        <v>2815</v>
      </c>
      <c r="C81" s="491" t="e">
        <f t="shared" si="7"/>
        <v>#N/A</v>
      </c>
      <c r="D81" s="556">
        <f t="shared" si="5"/>
        <v>66</v>
      </c>
      <c r="E81" s="549">
        <v>100</v>
      </c>
      <c r="F81" s="549">
        <v>100</v>
      </c>
      <c r="G81" s="549">
        <v>100</v>
      </c>
      <c r="H81" s="549">
        <v>100</v>
      </c>
      <c r="I81" s="549">
        <v>100</v>
      </c>
      <c r="J81" s="549">
        <v>100</v>
      </c>
      <c r="K81" s="549">
        <v>100</v>
      </c>
      <c r="L81" s="549">
        <v>100</v>
      </c>
      <c r="M81" s="549">
        <v>100</v>
      </c>
      <c r="N81" s="549">
        <v>100</v>
      </c>
      <c r="O81" s="549">
        <v>100</v>
      </c>
      <c r="P81" s="549">
        <v>100</v>
      </c>
      <c r="Q81" s="549">
        <v>100</v>
      </c>
      <c r="R81" s="549">
        <v>100</v>
      </c>
      <c r="S81" s="558">
        <f t="shared" si="6"/>
        <v>1400</v>
      </c>
    </row>
    <row r="82" spans="1:19" x14ac:dyDescent="0.2">
      <c r="B82" s="550" t="s">
        <v>2814</v>
      </c>
      <c r="C82" s="491" t="e">
        <f t="shared" si="7"/>
        <v>#N/A</v>
      </c>
      <c r="D82" s="556">
        <f t="shared" si="5"/>
        <v>67</v>
      </c>
      <c r="E82" s="549">
        <v>100</v>
      </c>
      <c r="F82" s="549">
        <v>100</v>
      </c>
      <c r="G82" s="549">
        <v>100</v>
      </c>
      <c r="H82" s="549">
        <v>100</v>
      </c>
      <c r="I82" s="549">
        <v>100</v>
      </c>
      <c r="J82" s="549">
        <v>100</v>
      </c>
      <c r="K82" s="549">
        <v>100</v>
      </c>
      <c r="L82" s="549">
        <v>100</v>
      </c>
      <c r="M82" s="549">
        <v>100</v>
      </c>
      <c r="N82" s="549">
        <v>100</v>
      </c>
      <c r="O82" s="549">
        <v>100</v>
      </c>
      <c r="P82" s="549">
        <v>100</v>
      </c>
      <c r="Q82" s="549">
        <v>100</v>
      </c>
      <c r="R82" s="549">
        <v>100</v>
      </c>
      <c r="S82" s="558">
        <f t="shared" si="6"/>
        <v>1400</v>
      </c>
    </row>
    <row r="83" spans="1:19" x14ac:dyDescent="0.2">
      <c r="B83" s="550" t="s">
        <v>2813</v>
      </c>
      <c r="C83" s="491" t="e">
        <f t="shared" si="7"/>
        <v>#N/A</v>
      </c>
      <c r="D83" s="556">
        <f t="shared" si="5"/>
        <v>68</v>
      </c>
      <c r="E83" s="549">
        <v>100</v>
      </c>
      <c r="F83" s="549">
        <v>100</v>
      </c>
      <c r="G83" s="549">
        <v>100</v>
      </c>
      <c r="H83" s="549">
        <v>100</v>
      </c>
      <c r="I83" s="549">
        <v>100</v>
      </c>
      <c r="J83" s="549">
        <v>100</v>
      </c>
      <c r="K83" s="549">
        <v>100</v>
      </c>
      <c r="L83" s="549">
        <v>100</v>
      </c>
      <c r="M83" s="549">
        <v>100</v>
      </c>
      <c r="N83" s="549">
        <v>100</v>
      </c>
      <c r="O83" s="549">
        <v>100</v>
      </c>
      <c r="P83" s="549">
        <v>100</v>
      </c>
      <c r="Q83" s="549">
        <v>100</v>
      </c>
      <c r="R83" s="549">
        <v>100</v>
      </c>
      <c r="S83" s="558">
        <f t="shared" si="6"/>
        <v>1400</v>
      </c>
    </row>
    <row r="84" spans="1:19" x14ac:dyDescent="0.2">
      <c r="B84" s="550" t="s">
        <v>2812</v>
      </c>
      <c r="C84" s="491" t="e">
        <f t="shared" si="7"/>
        <v>#N/A</v>
      </c>
      <c r="D84" s="556">
        <f t="shared" si="5"/>
        <v>69</v>
      </c>
      <c r="E84" s="549">
        <v>100</v>
      </c>
      <c r="F84" s="549">
        <v>100</v>
      </c>
      <c r="G84" s="549">
        <v>100</v>
      </c>
      <c r="H84" s="549">
        <v>100</v>
      </c>
      <c r="I84" s="549">
        <v>100</v>
      </c>
      <c r="J84" s="549">
        <v>100</v>
      </c>
      <c r="K84" s="549">
        <v>100</v>
      </c>
      <c r="L84" s="549">
        <v>100</v>
      </c>
      <c r="M84" s="549">
        <v>100</v>
      </c>
      <c r="N84" s="549">
        <v>100</v>
      </c>
      <c r="O84" s="549">
        <v>100</v>
      </c>
      <c r="P84" s="549">
        <v>100</v>
      </c>
      <c r="Q84" s="549">
        <v>100</v>
      </c>
      <c r="R84" s="549">
        <v>100</v>
      </c>
      <c r="S84" s="558">
        <f t="shared" si="6"/>
        <v>1400</v>
      </c>
    </row>
    <row r="85" spans="1:19" x14ac:dyDescent="0.2">
      <c r="B85" s="550" t="s">
        <v>1872</v>
      </c>
      <c r="C85" s="491" t="str">
        <f t="shared" si="7"/>
        <v>DebtServicingOfPrincipalRepayment</v>
      </c>
      <c r="D85" s="556">
        <f t="shared" si="5"/>
        <v>70</v>
      </c>
      <c r="E85" s="549">
        <v>100</v>
      </c>
      <c r="F85" s="549">
        <v>100</v>
      </c>
      <c r="G85" s="549">
        <v>100</v>
      </c>
      <c r="H85" s="549">
        <v>100</v>
      </c>
      <c r="I85" s="549">
        <v>100</v>
      </c>
      <c r="J85" s="549">
        <v>100</v>
      </c>
      <c r="K85" s="549">
        <v>100</v>
      </c>
      <c r="L85" s="549">
        <v>100</v>
      </c>
      <c r="M85" s="549">
        <v>100</v>
      </c>
      <c r="N85" s="549">
        <v>100</v>
      </c>
      <c r="O85" s="549">
        <v>100</v>
      </c>
      <c r="P85" s="549">
        <v>100</v>
      </c>
      <c r="Q85" s="549">
        <v>100</v>
      </c>
      <c r="R85" s="549">
        <v>100</v>
      </c>
      <c r="S85" s="558">
        <f t="shared" si="6"/>
        <v>1400</v>
      </c>
    </row>
    <row r="86" spans="1:19" x14ac:dyDescent="0.2">
      <c r="B86" s="550" t="s">
        <v>1869</v>
      </c>
      <c r="C86" s="491" t="str">
        <f t="shared" si="7"/>
        <v>DebtServicingOfInterestAndFiscalCharges</v>
      </c>
      <c r="D86" s="556">
        <f t="shared" si="5"/>
        <v>71</v>
      </c>
      <c r="E86" s="549">
        <v>100</v>
      </c>
      <c r="F86" s="549">
        <v>100</v>
      </c>
      <c r="G86" s="549">
        <v>100</v>
      </c>
      <c r="H86" s="549">
        <v>100</v>
      </c>
      <c r="I86" s="549">
        <v>100</v>
      </c>
      <c r="J86" s="549">
        <v>100</v>
      </c>
      <c r="K86" s="549">
        <v>100</v>
      </c>
      <c r="L86" s="549">
        <v>100</v>
      </c>
      <c r="M86" s="549">
        <v>100</v>
      </c>
      <c r="N86" s="549">
        <v>100</v>
      </c>
      <c r="O86" s="549">
        <v>100</v>
      </c>
      <c r="P86" s="549">
        <v>100</v>
      </c>
      <c r="Q86" s="549">
        <v>100</v>
      </c>
      <c r="R86" s="549">
        <v>100</v>
      </c>
      <c r="S86" s="558">
        <f t="shared" si="6"/>
        <v>1400</v>
      </c>
    </row>
    <row r="87" spans="1:19" ht="15" x14ac:dyDescent="0.25">
      <c r="A87" s="562"/>
      <c r="B87" s="550" t="s">
        <v>1866</v>
      </c>
      <c r="C87" s="491" t="str">
        <f t="shared" si="7"/>
        <v>CostOfIssueOfBondsAndSecurities</v>
      </c>
      <c r="D87" s="556">
        <f t="shared" si="5"/>
        <v>72</v>
      </c>
      <c r="E87" s="549">
        <v>100</v>
      </c>
      <c r="F87" s="549">
        <v>100</v>
      </c>
      <c r="G87" s="549">
        <v>100</v>
      </c>
      <c r="H87" s="549">
        <v>100</v>
      </c>
      <c r="I87" s="549">
        <v>100</v>
      </c>
      <c r="J87" s="549">
        <v>100</v>
      </c>
      <c r="K87" s="549">
        <v>100</v>
      </c>
      <c r="L87" s="549">
        <v>100</v>
      </c>
      <c r="M87" s="549">
        <v>100</v>
      </c>
      <c r="N87" s="549">
        <v>100</v>
      </c>
      <c r="O87" s="549">
        <v>100</v>
      </c>
      <c r="P87" s="549">
        <v>100</v>
      </c>
      <c r="Q87" s="549">
        <v>100</v>
      </c>
      <c r="R87" s="549">
        <v>100</v>
      </c>
      <c r="S87" s="558">
        <f t="shared" si="6"/>
        <v>1400</v>
      </c>
    </row>
    <row r="88" spans="1:19" x14ac:dyDescent="0.2">
      <c r="B88" s="550" t="s">
        <v>2960</v>
      </c>
      <c r="C88" s="491" t="e">
        <f t="shared" si="7"/>
        <v>#N/A</v>
      </c>
      <c r="D88" s="556">
        <f t="shared" si="5"/>
        <v>73</v>
      </c>
      <c r="E88" s="549">
        <v>100</v>
      </c>
      <c r="F88" s="549">
        <v>100</v>
      </c>
      <c r="G88" s="549">
        <v>100</v>
      </c>
      <c r="H88" s="549">
        <v>100</v>
      </c>
      <c r="I88" s="549">
        <v>100</v>
      </c>
      <c r="J88" s="549">
        <v>100</v>
      </c>
      <c r="K88" s="549">
        <v>100</v>
      </c>
      <c r="L88" s="549">
        <v>100</v>
      </c>
      <c r="M88" s="549">
        <v>100</v>
      </c>
      <c r="N88" s="549">
        <v>100</v>
      </c>
      <c r="O88" s="549">
        <v>100</v>
      </c>
      <c r="P88" s="549">
        <v>100</v>
      </c>
      <c r="Q88" s="549">
        <v>100</v>
      </c>
      <c r="R88" s="549">
        <v>100</v>
      </c>
      <c r="S88" s="558">
        <f t="shared" si="6"/>
        <v>1400</v>
      </c>
    </row>
    <row r="89" spans="1:19" x14ac:dyDescent="0.2">
      <c r="B89" s="550" t="s">
        <v>2959</v>
      </c>
      <c r="C89" s="491" t="e">
        <f t="shared" si="7"/>
        <v>#N/A</v>
      </c>
      <c r="D89" s="556">
        <f t="shared" si="5"/>
        <v>74</v>
      </c>
      <c r="E89" s="549">
        <v>100</v>
      </c>
      <c r="F89" s="549">
        <v>100</v>
      </c>
      <c r="G89" s="549">
        <v>100</v>
      </c>
      <c r="H89" s="549">
        <v>100</v>
      </c>
      <c r="I89" s="549">
        <v>100</v>
      </c>
      <c r="J89" s="549">
        <v>100</v>
      </c>
      <c r="K89" s="549">
        <v>100</v>
      </c>
      <c r="L89" s="549">
        <v>100</v>
      </c>
      <c r="M89" s="549">
        <v>100</v>
      </c>
      <c r="N89" s="549">
        <v>100</v>
      </c>
      <c r="O89" s="549">
        <v>100</v>
      </c>
      <c r="P89" s="549">
        <v>100</v>
      </c>
      <c r="Q89" s="549">
        <v>100</v>
      </c>
      <c r="R89" s="549">
        <v>100</v>
      </c>
      <c r="S89" s="558">
        <f t="shared" si="6"/>
        <v>1400</v>
      </c>
    </row>
    <row r="90" spans="1:19" x14ac:dyDescent="0.2">
      <c r="B90" s="557" t="s">
        <v>1669</v>
      </c>
      <c r="C90" s="491" t="str">
        <f t="shared" si="7"/>
        <v>OtherExpenditures</v>
      </c>
      <c r="D90" s="556">
        <f t="shared" si="5"/>
        <v>75</v>
      </c>
      <c r="E90" s="555">
        <f t="shared" ref="E90:S90" si="8">SUM(E92:E95)</f>
        <v>100</v>
      </c>
      <c r="F90" s="555">
        <f t="shared" si="8"/>
        <v>100</v>
      </c>
      <c r="G90" s="555">
        <f t="shared" si="8"/>
        <v>100</v>
      </c>
      <c r="H90" s="555">
        <f t="shared" si="8"/>
        <v>100</v>
      </c>
      <c r="I90" s="555">
        <f t="shared" si="8"/>
        <v>100</v>
      </c>
      <c r="J90" s="555">
        <f t="shared" si="8"/>
        <v>100</v>
      </c>
      <c r="K90" s="555">
        <f t="shared" si="8"/>
        <v>100</v>
      </c>
      <c r="L90" s="555">
        <f t="shared" si="8"/>
        <v>100</v>
      </c>
      <c r="M90" s="555">
        <f t="shared" si="8"/>
        <v>100</v>
      </c>
      <c r="N90" s="555">
        <f t="shared" si="8"/>
        <v>100</v>
      </c>
      <c r="O90" s="555">
        <f t="shared" si="8"/>
        <v>100</v>
      </c>
      <c r="P90" s="555">
        <f t="shared" si="8"/>
        <v>100</v>
      </c>
      <c r="Q90" s="555">
        <f t="shared" si="8"/>
        <v>100</v>
      </c>
      <c r="R90" s="555">
        <f t="shared" si="8"/>
        <v>100</v>
      </c>
      <c r="S90" s="555">
        <f t="shared" si="8"/>
        <v>1400</v>
      </c>
    </row>
    <row r="91" spans="1:19" x14ac:dyDescent="0.2">
      <c r="A91" s="565" t="s">
        <v>936</v>
      </c>
      <c r="B91" s="564" t="s">
        <v>1369</v>
      </c>
      <c r="C91" s="491" t="e">
        <f t="shared" si="7"/>
        <v>#N/A</v>
      </c>
      <c r="D91" s="556">
        <f t="shared" si="5"/>
        <v>76</v>
      </c>
      <c r="E91" s="564"/>
      <c r="F91" s="564"/>
      <c r="G91" s="564"/>
      <c r="H91" s="564"/>
      <c r="I91" s="564"/>
      <c r="J91" s="564"/>
      <c r="K91" s="564"/>
      <c r="L91" s="564"/>
      <c r="M91" s="564"/>
      <c r="N91" s="564"/>
      <c r="O91" s="564"/>
      <c r="P91" s="564"/>
      <c r="Q91" s="564"/>
      <c r="R91" s="564"/>
      <c r="S91" s="564"/>
    </row>
    <row r="92" spans="1:19" x14ac:dyDescent="0.2">
      <c r="B92" s="563" t="s">
        <v>2958</v>
      </c>
      <c r="C92" s="491" t="e">
        <f t="shared" si="7"/>
        <v>#N/A</v>
      </c>
      <c r="D92" s="556">
        <f>D91+0.1</f>
        <v>76.099999999999994</v>
      </c>
      <c r="E92" s="549">
        <v>10</v>
      </c>
      <c r="F92" s="549">
        <v>10</v>
      </c>
      <c r="G92" s="549">
        <v>10</v>
      </c>
      <c r="H92" s="549">
        <v>10</v>
      </c>
      <c r="I92" s="549">
        <v>10</v>
      </c>
      <c r="J92" s="549">
        <v>10</v>
      </c>
      <c r="K92" s="549">
        <v>10</v>
      </c>
      <c r="L92" s="549">
        <v>10</v>
      </c>
      <c r="M92" s="549">
        <v>10</v>
      </c>
      <c r="N92" s="549">
        <v>10</v>
      </c>
      <c r="O92" s="549">
        <v>10</v>
      </c>
      <c r="P92" s="549">
        <v>10</v>
      </c>
      <c r="Q92" s="549">
        <v>10</v>
      </c>
      <c r="R92" s="549">
        <v>10</v>
      </c>
      <c r="S92" s="558">
        <f>SUM(E92:R92)</f>
        <v>140</v>
      </c>
    </row>
    <row r="93" spans="1:19" x14ac:dyDescent="0.2">
      <c r="B93" s="563" t="s">
        <v>2957</v>
      </c>
      <c r="C93" s="491" t="e">
        <f t="shared" si="7"/>
        <v>#N/A</v>
      </c>
      <c r="D93" s="556">
        <f>D92+0.1</f>
        <v>76.199999999999989</v>
      </c>
      <c r="E93" s="549">
        <v>10</v>
      </c>
      <c r="F93" s="549">
        <v>10</v>
      </c>
      <c r="G93" s="549">
        <v>10</v>
      </c>
      <c r="H93" s="549">
        <v>10</v>
      </c>
      <c r="I93" s="549">
        <v>10</v>
      </c>
      <c r="J93" s="549">
        <v>10</v>
      </c>
      <c r="K93" s="549">
        <v>10</v>
      </c>
      <c r="L93" s="549">
        <v>10</v>
      </c>
      <c r="M93" s="549">
        <v>10</v>
      </c>
      <c r="N93" s="549">
        <v>10</v>
      </c>
      <c r="O93" s="549">
        <v>10</v>
      </c>
      <c r="P93" s="549">
        <v>10</v>
      </c>
      <c r="Q93" s="549">
        <v>10</v>
      </c>
      <c r="R93" s="549">
        <v>10</v>
      </c>
      <c r="S93" s="558">
        <f>SUM(E93:R93)</f>
        <v>140</v>
      </c>
    </row>
    <row r="94" spans="1:19" x14ac:dyDescent="0.2">
      <c r="B94" s="563" t="s">
        <v>2956</v>
      </c>
      <c r="C94" s="491" t="e">
        <f t="shared" si="7"/>
        <v>#N/A</v>
      </c>
      <c r="D94" s="556">
        <f>D93+0.1</f>
        <v>76.299999999999983</v>
      </c>
      <c r="E94" s="549">
        <v>40</v>
      </c>
      <c r="F94" s="549">
        <v>40</v>
      </c>
      <c r="G94" s="549">
        <v>40</v>
      </c>
      <c r="H94" s="549">
        <v>40</v>
      </c>
      <c r="I94" s="549">
        <v>40</v>
      </c>
      <c r="J94" s="549">
        <v>40</v>
      </c>
      <c r="K94" s="549">
        <v>40</v>
      </c>
      <c r="L94" s="549">
        <v>40</v>
      </c>
      <c r="M94" s="549">
        <v>40</v>
      </c>
      <c r="N94" s="549">
        <v>40</v>
      </c>
      <c r="O94" s="549">
        <v>40</v>
      </c>
      <c r="P94" s="549">
        <v>40</v>
      </c>
      <c r="Q94" s="549">
        <v>40</v>
      </c>
      <c r="R94" s="549">
        <v>40</v>
      </c>
      <c r="S94" s="558">
        <f>SUM(E94:R94)</f>
        <v>560</v>
      </c>
    </row>
    <row r="95" spans="1:19" x14ac:dyDescent="0.2">
      <c r="B95" s="563" t="s">
        <v>941</v>
      </c>
      <c r="C95" s="491" t="e">
        <f t="shared" si="7"/>
        <v>#N/A</v>
      </c>
      <c r="D95" s="556">
        <f>D94+0.1</f>
        <v>76.399999999999977</v>
      </c>
      <c r="E95" s="549">
        <v>40</v>
      </c>
      <c r="F95" s="549">
        <v>40</v>
      </c>
      <c r="G95" s="549">
        <v>40</v>
      </c>
      <c r="H95" s="549">
        <v>40</v>
      </c>
      <c r="I95" s="549">
        <v>40</v>
      </c>
      <c r="J95" s="549">
        <v>40</v>
      </c>
      <c r="K95" s="549">
        <v>40</v>
      </c>
      <c r="L95" s="549">
        <v>40</v>
      </c>
      <c r="M95" s="549">
        <v>40</v>
      </c>
      <c r="N95" s="549">
        <v>40</v>
      </c>
      <c r="O95" s="549">
        <v>40</v>
      </c>
      <c r="P95" s="549">
        <v>40</v>
      </c>
      <c r="Q95" s="549">
        <v>40</v>
      </c>
      <c r="R95" s="549">
        <v>40</v>
      </c>
      <c r="S95" s="558">
        <f>SUM(E95:R95)</f>
        <v>560</v>
      </c>
    </row>
    <row r="96" spans="1:19" x14ac:dyDescent="0.2">
      <c r="B96" s="550"/>
      <c r="C96" s="491" t="e">
        <f t="shared" si="7"/>
        <v>#N/A</v>
      </c>
      <c r="D96" s="556"/>
      <c r="E96" s="549"/>
      <c r="F96" s="549"/>
      <c r="G96" s="549"/>
      <c r="H96" s="549"/>
      <c r="I96" s="549"/>
      <c r="J96" s="549"/>
      <c r="K96" s="549"/>
      <c r="L96" s="549"/>
      <c r="M96" s="549"/>
      <c r="N96" s="549"/>
      <c r="O96" s="549"/>
      <c r="P96" s="549"/>
      <c r="Q96" s="549"/>
      <c r="R96" s="549"/>
      <c r="S96" s="558"/>
    </row>
    <row r="97" spans="1:19" x14ac:dyDescent="0.2">
      <c r="B97" s="550"/>
      <c r="C97" s="491" t="e">
        <f t="shared" si="7"/>
        <v>#N/A</v>
      </c>
      <c r="D97" s="556"/>
      <c r="E97" s="549"/>
      <c r="F97" s="549"/>
      <c r="G97" s="549"/>
      <c r="H97" s="549"/>
      <c r="I97" s="549"/>
      <c r="J97" s="549"/>
      <c r="K97" s="549"/>
      <c r="L97" s="549"/>
      <c r="M97" s="549"/>
      <c r="N97" s="549"/>
      <c r="O97" s="549"/>
      <c r="P97" s="549"/>
      <c r="Q97" s="549"/>
      <c r="R97" s="549"/>
      <c r="S97" s="558"/>
    </row>
    <row r="98" spans="1:19" x14ac:dyDescent="0.2">
      <c r="B98" s="589" t="s">
        <v>1665</v>
      </c>
      <c r="C98" s="491" t="e">
        <f t="shared" si="7"/>
        <v>#N/A</v>
      </c>
      <c r="D98" s="556">
        <f>D91+1</f>
        <v>77</v>
      </c>
      <c r="E98" s="555">
        <f t="shared" ref="E98:S98" si="9">SUM(E56:E90)</f>
        <v>3500</v>
      </c>
      <c r="F98" s="555">
        <f t="shared" si="9"/>
        <v>3500</v>
      </c>
      <c r="G98" s="555">
        <f t="shared" si="9"/>
        <v>3500</v>
      </c>
      <c r="H98" s="555">
        <f t="shared" si="9"/>
        <v>3500</v>
      </c>
      <c r="I98" s="555">
        <f t="shared" si="9"/>
        <v>3500</v>
      </c>
      <c r="J98" s="555">
        <f t="shared" si="9"/>
        <v>3500</v>
      </c>
      <c r="K98" s="555">
        <f t="shared" si="9"/>
        <v>3500</v>
      </c>
      <c r="L98" s="555">
        <f t="shared" si="9"/>
        <v>3500</v>
      </c>
      <c r="M98" s="555">
        <f t="shared" si="9"/>
        <v>3500</v>
      </c>
      <c r="N98" s="555">
        <f t="shared" si="9"/>
        <v>3500</v>
      </c>
      <c r="O98" s="555">
        <f t="shared" si="9"/>
        <v>3500</v>
      </c>
      <c r="P98" s="555">
        <f t="shared" si="9"/>
        <v>3500</v>
      </c>
      <c r="Q98" s="555">
        <f t="shared" si="9"/>
        <v>3500</v>
      </c>
      <c r="R98" s="555">
        <f t="shared" si="9"/>
        <v>3500</v>
      </c>
      <c r="S98" s="555">
        <f t="shared" si="9"/>
        <v>49000</v>
      </c>
    </row>
    <row r="99" spans="1:19" x14ac:dyDescent="0.2">
      <c r="B99" s="595" t="s">
        <v>2955</v>
      </c>
      <c r="C99" s="491" t="e">
        <f t="shared" si="7"/>
        <v>#N/A</v>
      </c>
      <c r="D99" s="556">
        <f>D98+1</f>
        <v>78</v>
      </c>
      <c r="E99" s="555">
        <f t="shared" ref="E99:S99" si="10">E54-E98</f>
        <v>9900</v>
      </c>
      <c r="F99" s="555">
        <f t="shared" si="10"/>
        <v>9900</v>
      </c>
      <c r="G99" s="555">
        <f t="shared" si="10"/>
        <v>9900</v>
      </c>
      <c r="H99" s="555">
        <f t="shared" si="10"/>
        <v>9900</v>
      </c>
      <c r="I99" s="555">
        <f t="shared" si="10"/>
        <v>9900</v>
      </c>
      <c r="J99" s="555">
        <f t="shared" si="10"/>
        <v>9900</v>
      </c>
      <c r="K99" s="555">
        <f t="shared" si="10"/>
        <v>9900</v>
      </c>
      <c r="L99" s="555">
        <f t="shared" si="10"/>
        <v>9900</v>
      </c>
      <c r="M99" s="555">
        <f t="shared" si="10"/>
        <v>9900</v>
      </c>
      <c r="N99" s="555">
        <f t="shared" si="10"/>
        <v>9900</v>
      </c>
      <c r="O99" s="555">
        <f t="shared" si="10"/>
        <v>9900</v>
      </c>
      <c r="P99" s="555">
        <f t="shared" si="10"/>
        <v>9900</v>
      </c>
      <c r="Q99" s="555">
        <f t="shared" si="10"/>
        <v>9900</v>
      </c>
      <c r="R99" s="555">
        <f t="shared" si="10"/>
        <v>9900</v>
      </c>
      <c r="S99" s="555">
        <f t="shared" si="10"/>
        <v>138600</v>
      </c>
    </row>
    <row r="100" spans="1:19" x14ac:dyDescent="0.2">
      <c r="B100" s="561" t="s">
        <v>1113</v>
      </c>
      <c r="C100" s="491" t="str">
        <f t="shared" si="7"/>
        <v>OtherFinancingSourcesUses</v>
      </c>
      <c r="D100" s="556">
        <f>D99+1</f>
        <v>79</v>
      </c>
      <c r="E100" s="566"/>
      <c r="F100" s="566"/>
      <c r="G100" s="566"/>
      <c r="H100" s="566"/>
      <c r="I100" s="566"/>
      <c r="J100" s="566"/>
      <c r="K100" s="566"/>
      <c r="L100" s="566"/>
      <c r="M100" s="566"/>
      <c r="N100" s="566"/>
      <c r="O100" s="566"/>
      <c r="P100" s="566"/>
      <c r="Q100" s="566"/>
      <c r="R100" s="566"/>
      <c r="S100" s="566"/>
    </row>
    <row r="101" spans="1:19" x14ac:dyDescent="0.2">
      <c r="B101" s="557" t="s">
        <v>1113</v>
      </c>
      <c r="C101" s="491" t="str">
        <f t="shared" si="7"/>
        <v>OtherFinancingSourcesUses</v>
      </c>
      <c r="D101" s="556">
        <f>D100+1</f>
        <v>80</v>
      </c>
      <c r="E101" s="555">
        <f t="shared" ref="E101:S101" si="11">SUM(E103:E106)</f>
        <v>100</v>
      </c>
      <c r="F101" s="555">
        <f t="shared" si="11"/>
        <v>100</v>
      </c>
      <c r="G101" s="555">
        <f t="shared" si="11"/>
        <v>100</v>
      </c>
      <c r="H101" s="555">
        <f t="shared" si="11"/>
        <v>100</v>
      </c>
      <c r="I101" s="555">
        <f t="shared" si="11"/>
        <v>100</v>
      </c>
      <c r="J101" s="555">
        <f t="shared" si="11"/>
        <v>100</v>
      </c>
      <c r="K101" s="555">
        <f t="shared" si="11"/>
        <v>100</v>
      </c>
      <c r="L101" s="555">
        <f t="shared" si="11"/>
        <v>100</v>
      </c>
      <c r="M101" s="555">
        <f t="shared" si="11"/>
        <v>100</v>
      </c>
      <c r="N101" s="555">
        <f t="shared" si="11"/>
        <v>100</v>
      </c>
      <c r="O101" s="555">
        <f t="shared" si="11"/>
        <v>100</v>
      </c>
      <c r="P101" s="555">
        <f t="shared" si="11"/>
        <v>100</v>
      </c>
      <c r="Q101" s="555">
        <f t="shared" si="11"/>
        <v>100</v>
      </c>
      <c r="R101" s="555">
        <f t="shared" si="11"/>
        <v>100</v>
      </c>
      <c r="S101" s="555">
        <f t="shared" si="11"/>
        <v>1400</v>
      </c>
    </row>
    <row r="102" spans="1:19" x14ac:dyDescent="0.2">
      <c r="A102" s="565" t="s">
        <v>936</v>
      </c>
      <c r="B102" s="564" t="s">
        <v>1365</v>
      </c>
      <c r="C102" s="491" t="e">
        <f t="shared" si="7"/>
        <v>#N/A</v>
      </c>
      <c r="D102" s="556">
        <f>D101+1</f>
        <v>81</v>
      </c>
      <c r="E102" s="564"/>
      <c r="F102" s="564"/>
      <c r="G102" s="564"/>
      <c r="H102" s="564"/>
      <c r="I102" s="564"/>
      <c r="J102" s="564"/>
      <c r="K102" s="564"/>
      <c r="L102" s="564"/>
      <c r="M102" s="564"/>
      <c r="N102" s="564"/>
      <c r="O102" s="564"/>
      <c r="P102" s="564"/>
      <c r="Q102" s="564"/>
      <c r="R102" s="564"/>
      <c r="S102" s="564"/>
    </row>
    <row r="103" spans="1:19" x14ac:dyDescent="0.2">
      <c r="B103" s="563" t="s">
        <v>2954</v>
      </c>
      <c r="C103" s="491" t="e">
        <f t="shared" si="7"/>
        <v>#N/A</v>
      </c>
      <c r="D103" s="556">
        <f>D102+0.1</f>
        <v>81.099999999999994</v>
      </c>
      <c r="E103" s="549">
        <v>10</v>
      </c>
      <c r="F103" s="549">
        <v>10</v>
      </c>
      <c r="G103" s="549">
        <v>10</v>
      </c>
      <c r="H103" s="549">
        <v>10</v>
      </c>
      <c r="I103" s="549">
        <v>10</v>
      </c>
      <c r="J103" s="549">
        <v>10</v>
      </c>
      <c r="K103" s="549">
        <v>10</v>
      </c>
      <c r="L103" s="549">
        <v>10</v>
      </c>
      <c r="M103" s="549">
        <v>10</v>
      </c>
      <c r="N103" s="549">
        <v>10</v>
      </c>
      <c r="O103" s="549">
        <v>10</v>
      </c>
      <c r="P103" s="549">
        <v>10</v>
      </c>
      <c r="Q103" s="549">
        <v>10</v>
      </c>
      <c r="R103" s="549">
        <v>10</v>
      </c>
      <c r="S103" s="558">
        <f>SUM(E103:R103)</f>
        <v>140</v>
      </c>
    </row>
    <row r="104" spans="1:19" x14ac:dyDescent="0.2">
      <c r="B104" s="563" t="s">
        <v>2953</v>
      </c>
      <c r="C104" s="491" t="e">
        <f t="shared" si="7"/>
        <v>#N/A</v>
      </c>
      <c r="D104" s="556">
        <f>D103+0.1</f>
        <v>81.199999999999989</v>
      </c>
      <c r="E104" s="549">
        <v>10</v>
      </c>
      <c r="F104" s="549">
        <v>10</v>
      </c>
      <c r="G104" s="549">
        <v>10</v>
      </c>
      <c r="H104" s="549">
        <v>10</v>
      </c>
      <c r="I104" s="549">
        <v>10</v>
      </c>
      <c r="J104" s="549">
        <v>10</v>
      </c>
      <c r="K104" s="549">
        <v>10</v>
      </c>
      <c r="L104" s="549">
        <v>10</v>
      </c>
      <c r="M104" s="549">
        <v>10</v>
      </c>
      <c r="N104" s="549">
        <v>10</v>
      </c>
      <c r="O104" s="549">
        <v>10</v>
      </c>
      <c r="P104" s="549">
        <v>10</v>
      </c>
      <c r="Q104" s="549">
        <v>10</v>
      </c>
      <c r="R104" s="549">
        <v>10</v>
      </c>
      <c r="S104" s="558">
        <f>SUM(E104:R104)</f>
        <v>140</v>
      </c>
    </row>
    <row r="105" spans="1:19" x14ac:dyDescent="0.2">
      <c r="B105" s="563" t="s">
        <v>2952</v>
      </c>
      <c r="C105" s="491" t="e">
        <f t="shared" si="7"/>
        <v>#N/A</v>
      </c>
      <c r="D105" s="556">
        <f>D104+0.1</f>
        <v>81.299999999999983</v>
      </c>
      <c r="E105" s="549">
        <v>40</v>
      </c>
      <c r="F105" s="549">
        <v>40</v>
      </c>
      <c r="G105" s="549">
        <v>40</v>
      </c>
      <c r="H105" s="549">
        <v>40</v>
      </c>
      <c r="I105" s="549">
        <v>40</v>
      </c>
      <c r="J105" s="549">
        <v>40</v>
      </c>
      <c r="K105" s="549">
        <v>40</v>
      </c>
      <c r="L105" s="549">
        <v>40</v>
      </c>
      <c r="M105" s="549">
        <v>40</v>
      </c>
      <c r="N105" s="549">
        <v>40</v>
      </c>
      <c r="O105" s="549">
        <v>40</v>
      </c>
      <c r="P105" s="549">
        <v>40</v>
      </c>
      <c r="Q105" s="549">
        <v>40</v>
      </c>
      <c r="R105" s="549">
        <v>40</v>
      </c>
      <c r="S105" s="558">
        <f>SUM(E105:R105)</f>
        <v>560</v>
      </c>
    </row>
    <row r="106" spans="1:19" x14ac:dyDescent="0.2">
      <c r="B106" s="563" t="s">
        <v>941</v>
      </c>
      <c r="C106" s="491" t="e">
        <f t="shared" si="7"/>
        <v>#N/A</v>
      </c>
      <c r="D106" s="556">
        <f>D105+0.1</f>
        <v>81.399999999999977</v>
      </c>
      <c r="E106" s="549">
        <v>40</v>
      </c>
      <c r="F106" s="549">
        <v>40</v>
      </c>
      <c r="G106" s="549">
        <v>40</v>
      </c>
      <c r="H106" s="549">
        <v>40</v>
      </c>
      <c r="I106" s="549">
        <v>40</v>
      </c>
      <c r="J106" s="549">
        <v>40</v>
      </c>
      <c r="K106" s="549">
        <v>40</v>
      </c>
      <c r="L106" s="549">
        <v>40</v>
      </c>
      <c r="M106" s="549">
        <v>40</v>
      </c>
      <c r="N106" s="549">
        <v>40</v>
      </c>
      <c r="O106" s="549">
        <v>40</v>
      </c>
      <c r="P106" s="549">
        <v>40</v>
      </c>
      <c r="Q106" s="549">
        <v>40</v>
      </c>
      <c r="R106" s="549">
        <v>40</v>
      </c>
      <c r="S106" s="558">
        <f>SUM(E106:R106)</f>
        <v>560</v>
      </c>
    </row>
    <row r="107" spans="1:19" x14ac:dyDescent="0.2">
      <c r="B107" s="550"/>
      <c r="C107" s="491" t="e">
        <f t="shared" si="7"/>
        <v>#N/A</v>
      </c>
      <c r="D107" s="556"/>
      <c r="E107" s="549"/>
      <c r="F107" s="549"/>
      <c r="G107" s="549"/>
      <c r="H107" s="549"/>
      <c r="I107" s="549"/>
      <c r="J107" s="549"/>
      <c r="K107" s="549"/>
      <c r="L107" s="549"/>
      <c r="M107" s="549"/>
      <c r="N107" s="549"/>
      <c r="O107" s="549"/>
      <c r="P107" s="549"/>
      <c r="Q107" s="549"/>
      <c r="R107" s="549"/>
      <c r="S107" s="558"/>
    </row>
    <row r="108" spans="1:19" x14ac:dyDescent="0.2">
      <c r="B108" s="550"/>
      <c r="C108" s="491" t="e">
        <f t="shared" si="7"/>
        <v>#N/A</v>
      </c>
      <c r="D108" s="556"/>
      <c r="E108" s="549"/>
      <c r="F108" s="549"/>
      <c r="G108" s="549"/>
      <c r="H108" s="549"/>
      <c r="I108" s="549"/>
      <c r="J108" s="549"/>
      <c r="K108" s="549"/>
      <c r="L108" s="549"/>
      <c r="M108" s="549"/>
      <c r="N108" s="549"/>
      <c r="O108" s="549"/>
      <c r="P108" s="549"/>
      <c r="Q108" s="549"/>
      <c r="R108" s="549"/>
      <c r="S108" s="558"/>
    </row>
    <row r="109" spans="1:19" x14ac:dyDescent="0.2">
      <c r="B109" s="561" t="s">
        <v>1121</v>
      </c>
      <c r="C109" s="491" t="str">
        <f t="shared" si="7"/>
        <v>FundBalances</v>
      </c>
      <c r="D109" s="556">
        <f>D102+1</f>
        <v>82</v>
      </c>
      <c r="E109" s="566"/>
      <c r="F109" s="566"/>
      <c r="G109" s="566"/>
      <c r="H109" s="566"/>
      <c r="I109" s="566"/>
      <c r="J109" s="566"/>
      <c r="K109" s="566"/>
      <c r="L109" s="566"/>
      <c r="M109" s="566"/>
      <c r="N109" s="566"/>
      <c r="O109" s="566"/>
      <c r="P109" s="566"/>
      <c r="Q109" s="566"/>
      <c r="R109" s="566"/>
      <c r="S109" s="566"/>
    </row>
    <row r="110" spans="1:19" x14ac:dyDescent="0.2">
      <c r="B110" s="557" t="s">
        <v>1657</v>
      </c>
      <c r="C110" s="491" t="str">
        <f t="shared" si="7"/>
        <v>ChangesInFundBalances</v>
      </c>
      <c r="D110" s="556">
        <f t="shared" ref="D110:D116" si="12">D109+1</f>
        <v>83</v>
      </c>
      <c r="E110" s="555">
        <f t="shared" ref="E110:R110" si="13">E99+E101</f>
        <v>10000</v>
      </c>
      <c r="F110" s="555">
        <f t="shared" si="13"/>
        <v>10000</v>
      </c>
      <c r="G110" s="555">
        <f t="shared" si="13"/>
        <v>10000</v>
      </c>
      <c r="H110" s="555">
        <f t="shared" si="13"/>
        <v>10000</v>
      </c>
      <c r="I110" s="555">
        <f t="shared" si="13"/>
        <v>10000</v>
      </c>
      <c r="J110" s="555">
        <f t="shared" si="13"/>
        <v>10000</v>
      </c>
      <c r="K110" s="555">
        <f t="shared" si="13"/>
        <v>10000</v>
      </c>
      <c r="L110" s="555">
        <f t="shared" si="13"/>
        <v>10000</v>
      </c>
      <c r="M110" s="555">
        <f t="shared" si="13"/>
        <v>10000</v>
      </c>
      <c r="N110" s="555">
        <f t="shared" si="13"/>
        <v>10000</v>
      </c>
      <c r="O110" s="555">
        <f t="shared" si="13"/>
        <v>10000</v>
      </c>
      <c r="P110" s="555">
        <f t="shared" si="13"/>
        <v>10000</v>
      </c>
      <c r="Q110" s="555">
        <f t="shared" si="13"/>
        <v>10000</v>
      </c>
      <c r="R110" s="555">
        <f t="shared" si="13"/>
        <v>10000</v>
      </c>
      <c r="S110" s="555">
        <f t="shared" ref="S110:S116" si="14">SUM(E110:R110)</f>
        <v>140000</v>
      </c>
    </row>
    <row r="111" spans="1:19" x14ac:dyDescent="0.2">
      <c r="B111" s="550" t="s">
        <v>1656</v>
      </c>
      <c r="C111" s="491" t="str">
        <f t="shared" si="7"/>
        <v>FundBalancesAtBeginningOfPeriodBeforeAdjustments</v>
      </c>
      <c r="D111" s="556">
        <f t="shared" si="12"/>
        <v>84</v>
      </c>
      <c r="E111" s="549">
        <v>10500</v>
      </c>
      <c r="F111" s="549">
        <v>10500</v>
      </c>
      <c r="G111" s="549">
        <v>10500</v>
      </c>
      <c r="H111" s="549">
        <v>10500</v>
      </c>
      <c r="I111" s="549">
        <v>10500</v>
      </c>
      <c r="J111" s="549">
        <v>10500</v>
      </c>
      <c r="K111" s="549">
        <v>10500</v>
      </c>
      <c r="L111" s="549">
        <v>10500</v>
      </c>
      <c r="M111" s="549">
        <v>10500</v>
      </c>
      <c r="N111" s="549">
        <v>10500</v>
      </c>
      <c r="O111" s="549">
        <v>10500</v>
      </c>
      <c r="P111" s="549">
        <v>10500</v>
      </c>
      <c r="Q111" s="549">
        <v>10500</v>
      </c>
      <c r="R111" s="549">
        <v>10500</v>
      </c>
      <c r="S111" s="558">
        <f t="shared" si="14"/>
        <v>147000</v>
      </c>
    </row>
    <row r="112" spans="1:19" x14ac:dyDescent="0.2">
      <c r="B112" s="550" t="s">
        <v>1653</v>
      </c>
      <c r="C112" s="491" t="str">
        <f t="shared" si="7"/>
        <v>US CAFR XBRL Taxonomy version 5.0</v>
      </c>
      <c r="D112" s="556">
        <f t="shared" si="12"/>
        <v>85</v>
      </c>
      <c r="E112" s="549">
        <v>100</v>
      </c>
      <c r="F112" s="549">
        <v>100</v>
      </c>
      <c r="G112" s="549">
        <v>100</v>
      </c>
      <c r="H112" s="549">
        <v>100</v>
      </c>
      <c r="I112" s="549">
        <v>100</v>
      </c>
      <c r="J112" s="549">
        <v>100</v>
      </c>
      <c r="K112" s="549">
        <v>100</v>
      </c>
      <c r="L112" s="549">
        <v>100</v>
      </c>
      <c r="M112" s="549">
        <v>100</v>
      </c>
      <c r="N112" s="549">
        <v>100</v>
      </c>
      <c r="O112" s="549">
        <v>100</v>
      </c>
      <c r="P112" s="549">
        <v>100</v>
      </c>
      <c r="Q112" s="549">
        <v>100</v>
      </c>
      <c r="R112" s="549">
        <v>100</v>
      </c>
      <c r="S112" s="558">
        <f t="shared" si="14"/>
        <v>1400</v>
      </c>
    </row>
    <row r="113" spans="2:19" x14ac:dyDescent="0.2">
      <c r="B113" s="557" t="s">
        <v>1648</v>
      </c>
      <c r="C113" s="491" t="str">
        <f t="shared" si="7"/>
        <v>FundBalancesAtBeginningOfPeriodAfterAdjustments</v>
      </c>
      <c r="D113" s="556">
        <f t="shared" si="12"/>
        <v>86</v>
      </c>
      <c r="E113" s="555">
        <f t="shared" ref="E113:R113" si="15">SUM(E111:E112)</f>
        <v>10600</v>
      </c>
      <c r="F113" s="555">
        <f t="shared" si="15"/>
        <v>10600</v>
      </c>
      <c r="G113" s="555">
        <f t="shared" si="15"/>
        <v>10600</v>
      </c>
      <c r="H113" s="555">
        <f t="shared" si="15"/>
        <v>10600</v>
      </c>
      <c r="I113" s="555">
        <f t="shared" si="15"/>
        <v>10600</v>
      </c>
      <c r="J113" s="555">
        <f t="shared" si="15"/>
        <v>10600</v>
      </c>
      <c r="K113" s="555">
        <f t="shared" si="15"/>
        <v>10600</v>
      </c>
      <c r="L113" s="555">
        <f t="shared" si="15"/>
        <v>10600</v>
      </c>
      <c r="M113" s="555">
        <f t="shared" si="15"/>
        <v>10600</v>
      </c>
      <c r="N113" s="555">
        <f t="shared" si="15"/>
        <v>10600</v>
      </c>
      <c r="O113" s="555">
        <f t="shared" si="15"/>
        <v>10600</v>
      </c>
      <c r="P113" s="555">
        <f t="shared" si="15"/>
        <v>10600</v>
      </c>
      <c r="Q113" s="555">
        <f t="shared" si="15"/>
        <v>10600</v>
      </c>
      <c r="R113" s="555">
        <f t="shared" si="15"/>
        <v>10600</v>
      </c>
      <c r="S113" s="555">
        <f t="shared" si="14"/>
        <v>148400</v>
      </c>
    </row>
    <row r="114" spans="2:19" x14ac:dyDescent="0.2">
      <c r="B114" s="550" t="s">
        <v>1647</v>
      </c>
      <c r="C114" s="491" t="str">
        <f t="shared" si="7"/>
        <v>AdjustmentsInFundBalancesForDecreaseIncreaseInAssets</v>
      </c>
      <c r="D114" s="556">
        <f t="shared" si="12"/>
        <v>87</v>
      </c>
      <c r="E114" s="549">
        <v>100</v>
      </c>
      <c r="F114" s="549">
        <v>100</v>
      </c>
      <c r="G114" s="549">
        <v>100</v>
      </c>
      <c r="H114" s="549">
        <v>100</v>
      </c>
      <c r="I114" s="549">
        <v>100</v>
      </c>
      <c r="J114" s="549">
        <v>100</v>
      </c>
      <c r="K114" s="549">
        <v>100</v>
      </c>
      <c r="L114" s="549">
        <v>100</v>
      </c>
      <c r="M114" s="549">
        <v>100</v>
      </c>
      <c r="N114" s="549">
        <v>100</v>
      </c>
      <c r="O114" s="549">
        <v>100</v>
      </c>
      <c r="P114" s="549">
        <v>100</v>
      </c>
      <c r="Q114" s="549">
        <v>100</v>
      </c>
      <c r="R114" s="549">
        <v>100</v>
      </c>
      <c r="S114" s="558">
        <f t="shared" si="14"/>
        <v>1400</v>
      </c>
    </row>
    <row r="115" spans="2:19" x14ac:dyDescent="0.2">
      <c r="B115" s="550" t="s">
        <v>1644</v>
      </c>
      <c r="C115" s="491" t="str">
        <f t="shared" si="7"/>
        <v>AdjustmentsInFundBalancesForIncreaseDecreaseInLiabilities</v>
      </c>
      <c r="D115" s="556">
        <f t="shared" si="12"/>
        <v>88</v>
      </c>
      <c r="E115" s="549">
        <v>100</v>
      </c>
      <c r="F115" s="549">
        <v>100</v>
      </c>
      <c r="G115" s="549">
        <v>100</v>
      </c>
      <c r="H115" s="549">
        <v>100</v>
      </c>
      <c r="I115" s="549">
        <v>100</v>
      </c>
      <c r="J115" s="549">
        <v>100</v>
      </c>
      <c r="K115" s="549">
        <v>100</v>
      </c>
      <c r="L115" s="549">
        <v>100</v>
      </c>
      <c r="M115" s="549">
        <v>100</v>
      </c>
      <c r="N115" s="549">
        <v>100</v>
      </c>
      <c r="O115" s="549">
        <v>100</v>
      </c>
      <c r="P115" s="549">
        <v>100</v>
      </c>
      <c r="Q115" s="549">
        <v>100</v>
      </c>
      <c r="R115" s="549">
        <v>100</v>
      </c>
      <c r="S115" s="558">
        <f t="shared" si="14"/>
        <v>1400</v>
      </c>
    </row>
    <row r="116" spans="2:19" x14ac:dyDescent="0.2">
      <c r="B116" s="557" t="s">
        <v>1821</v>
      </c>
      <c r="C116" s="491" t="e">
        <f t="shared" si="7"/>
        <v>#N/A</v>
      </c>
      <c r="D116" s="556">
        <f t="shared" si="12"/>
        <v>89</v>
      </c>
      <c r="E116" s="555">
        <f t="shared" ref="E116:R116" si="16">SUM(E113:E115)+E110</f>
        <v>20800</v>
      </c>
      <c r="F116" s="555">
        <f t="shared" si="16"/>
        <v>20800</v>
      </c>
      <c r="G116" s="555">
        <f t="shared" si="16"/>
        <v>20800</v>
      </c>
      <c r="H116" s="555">
        <f t="shared" si="16"/>
        <v>20800</v>
      </c>
      <c r="I116" s="555">
        <f t="shared" si="16"/>
        <v>20800</v>
      </c>
      <c r="J116" s="555">
        <f t="shared" si="16"/>
        <v>20800</v>
      </c>
      <c r="K116" s="555">
        <f t="shared" si="16"/>
        <v>20800</v>
      </c>
      <c r="L116" s="555">
        <f t="shared" si="16"/>
        <v>20800</v>
      </c>
      <c r="M116" s="555">
        <f t="shared" si="16"/>
        <v>20800</v>
      </c>
      <c r="N116" s="555">
        <f t="shared" si="16"/>
        <v>20800</v>
      </c>
      <c r="O116" s="555">
        <f t="shared" si="16"/>
        <v>20800</v>
      </c>
      <c r="P116" s="555">
        <f t="shared" si="16"/>
        <v>20800</v>
      </c>
      <c r="Q116" s="555">
        <f t="shared" si="16"/>
        <v>20800</v>
      </c>
      <c r="R116" s="555">
        <f t="shared" si="16"/>
        <v>20800</v>
      </c>
      <c r="S116" s="555">
        <f t="shared" si="14"/>
        <v>291200</v>
      </c>
    </row>
    <row r="117" spans="2:19" x14ac:dyDescent="0.2">
      <c r="B117" s="554" t="s">
        <v>1082</v>
      </c>
      <c r="C117" s="554"/>
      <c r="D117" s="554"/>
      <c r="E117" s="553"/>
      <c r="F117" s="553"/>
      <c r="G117" s="553"/>
      <c r="H117" s="553"/>
      <c r="I117" s="553"/>
      <c r="J117" s="553"/>
      <c r="K117" s="553"/>
      <c r="L117" s="553"/>
      <c r="M117" s="553"/>
      <c r="N117" s="553"/>
      <c r="O117" s="553"/>
      <c r="P117" s="553"/>
      <c r="Q117" s="553"/>
      <c r="R117" s="553"/>
      <c r="S117" s="553"/>
    </row>
    <row r="118" spans="2:19" x14ac:dyDescent="0.2">
      <c r="E118" s="552"/>
      <c r="F118" s="552"/>
      <c r="G118" s="552"/>
      <c r="H118" s="552"/>
      <c r="I118" s="552"/>
      <c r="J118" s="552"/>
      <c r="K118" s="552"/>
      <c r="L118" s="552"/>
      <c r="M118" s="552"/>
      <c r="N118" s="552"/>
      <c r="O118" s="552"/>
      <c r="P118" s="552"/>
      <c r="Q118" s="552"/>
      <c r="R118" s="552"/>
      <c r="S118" s="552"/>
    </row>
    <row r="119" spans="2:19" x14ac:dyDescent="0.2">
      <c r="E119" s="552"/>
      <c r="F119" s="552"/>
      <c r="G119" s="552"/>
      <c r="H119" s="552"/>
      <c r="I119" s="552"/>
      <c r="J119" s="552"/>
      <c r="K119" s="552"/>
      <c r="L119" s="552"/>
      <c r="M119" s="552"/>
      <c r="N119" s="552"/>
      <c r="O119" s="552"/>
      <c r="P119" s="552"/>
      <c r="Q119" s="552"/>
      <c r="R119" s="552"/>
      <c r="S119" s="552"/>
    </row>
    <row r="120" spans="2:19" x14ac:dyDescent="0.2">
      <c r="B120" s="551" t="s">
        <v>2893</v>
      </c>
      <c r="C120" s="551"/>
      <c r="E120" s="552"/>
      <c r="F120" s="552"/>
      <c r="G120" s="552"/>
      <c r="H120" s="552"/>
      <c r="I120" s="552"/>
      <c r="J120" s="552"/>
      <c r="K120" s="552"/>
      <c r="L120" s="552"/>
      <c r="M120" s="552"/>
      <c r="N120" s="552"/>
      <c r="O120" s="552"/>
      <c r="P120" s="552"/>
      <c r="Q120" s="552"/>
      <c r="R120" s="552"/>
      <c r="S120" s="552"/>
    </row>
    <row r="121" spans="2:19" x14ac:dyDescent="0.2">
      <c r="B121" s="550" t="s">
        <v>2892</v>
      </c>
      <c r="C121" s="607"/>
      <c r="E121" s="549">
        <f>'CAFR03-Government Balance Sheet'!E187</f>
        <v>20800</v>
      </c>
      <c r="F121" s="549">
        <f>'CAFR03-Government Balance Sheet'!F187</f>
        <v>20800</v>
      </c>
      <c r="G121" s="549">
        <f>'CAFR03-Government Balance Sheet'!G187</f>
        <v>20800</v>
      </c>
      <c r="H121" s="549">
        <f>'CAFR03-Government Balance Sheet'!H187</f>
        <v>20800</v>
      </c>
      <c r="I121" s="552"/>
      <c r="J121" s="552"/>
      <c r="K121" s="552"/>
      <c r="L121" s="552"/>
      <c r="M121" s="552"/>
      <c r="N121" s="552"/>
      <c r="O121" s="552"/>
      <c r="P121" s="552"/>
      <c r="Q121" s="552"/>
      <c r="R121" s="552"/>
      <c r="S121" s="552"/>
    </row>
    <row r="122" spans="2:19" x14ac:dyDescent="0.2">
      <c r="B122" s="550" t="s">
        <v>2891</v>
      </c>
      <c r="C122" s="607"/>
      <c r="E122" s="549">
        <f>E116</f>
        <v>20800</v>
      </c>
      <c r="F122" s="549">
        <f>F116</f>
        <v>20800</v>
      </c>
      <c r="G122" s="549">
        <f>G116</f>
        <v>20800</v>
      </c>
      <c r="H122" s="549">
        <f>H116</f>
        <v>20800</v>
      </c>
    </row>
    <row r="123" spans="2:19" x14ac:dyDescent="0.2">
      <c r="B123" s="550" t="s">
        <v>1086</v>
      </c>
      <c r="C123" s="607"/>
      <c r="E123" s="549">
        <f>E121-E122</f>
        <v>0</v>
      </c>
      <c r="F123" s="549">
        <f>F121-F122</f>
        <v>0</v>
      </c>
      <c r="G123" s="549">
        <f>G121-G122</f>
        <v>0</v>
      </c>
      <c r="H123" s="549">
        <f>H121-H122</f>
        <v>0</v>
      </c>
    </row>
    <row r="124" spans="2:19" x14ac:dyDescent="0.2">
      <c r="E124" s="552"/>
      <c r="F124" s="552"/>
      <c r="G124" s="552"/>
      <c r="H124" s="552"/>
    </row>
  </sheetData>
  <mergeCells count="11">
    <mergeCell ref="R7:R8"/>
    <mergeCell ref="S7:S8"/>
    <mergeCell ref="B5:S5"/>
    <mergeCell ref="B6:B9"/>
    <mergeCell ref="D6:D9"/>
    <mergeCell ref="E6:S6"/>
    <mergeCell ref="E7:E8"/>
    <mergeCell ref="F7:H7"/>
    <mergeCell ref="I7:K7"/>
    <mergeCell ref="L7:N7"/>
    <mergeCell ref="O7:Q7"/>
  </mergeCells>
  <hyperlinks>
    <hyperlink ref="A2" location="Returns!A1" display="Index" xr:uid="{A3ECB6AF-26D2-4326-AC5D-C8AE2325DE17}"/>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9"/>
  <dimension ref="A1:C42"/>
  <sheetViews>
    <sheetView workbookViewId="0">
      <selection activeCell="T31" sqref="T31"/>
    </sheetView>
  </sheetViews>
  <sheetFormatPr defaultRowHeight="12.75" x14ac:dyDescent="0.2"/>
  <cols>
    <col min="1" max="1" width="83.1640625" customWidth="1"/>
    <col min="2" max="2" width="16" customWidth="1"/>
    <col min="3" max="3" width="18.1640625" customWidth="1"/>
  </cols>
  <sheetData>
    <row r="1" spans="1:3" ht="12.75" customHeight="1" x14ac:dyDescent="0.2">
      <c r="A1" s="94" t="s">
        <v>247</v>
      </c>
      <c r="B1" s="1"/>
      <c r="C1" s="1"/>
    </row>
    <row r="2" spans="1:3" ht="13.5" customHeight="1" x14ac:dyDescent="0.2">
      <c r="A2" s="94" t="s">
        <v>248</v>
      </c>
      <c r="B2" s="1"/>
      <c r="C2" s="1"/>
    </row>
    <row r="3" spans="1:3" ht="27" customHeight="1" x14ac:dyDescent="0.2">
      <c r="A3" s="40" t="s">
        <v>228</v>
      </c>
      <c r="B3" s="124"/>
      <c r="C3" s="124"/>
    </row>
    <row r="4" spans="1:3" ht="33.4" customHeight="1" x14ac:dyDescent="0.2">
      <c r="A4" s="125" t="s">
        <v>249</v>
      </c>
      <c r="B4" s="4"/>
      <c r="C4" s="130">
        <v>-51603224</v>
      </c>
    </row>
    <row r="5" spans="1:3" ht="27" customHeight="1" x14ac:dyDescent="0.2">
      <c r="A5" s="677" t="s">
        <v>250</v>
      </c>
      <c r="B5" s="677"/>
      <c r="C5" s="677"/>
    </row>
    <row r="6" spans="1:3" ht="20.25" customHeight="1" x14ac:dyDescent="0.2">
      <c r="A6" s="674" t="s">
        <v>251</v>
      </c>
      <c r="B6" s="674"/>
      <c r="C6" s="674"/>
    </row>
    <row r="7" spans="1:3" ht="13.5" customHeight="1" x14ac:dyDescent="0.2">
      <c r="A7" s="674" t="s">
        <v>252</v>
      </c>
      <c r="B7" s="674"/>
      <c r="C7" s="674"/>
    </row>
    <row r="8" spans="1:3" ht="13.5" customHeight="1" x14ac:dyDescent="0.2">
      <c r="A8" s="127" t="s">
        <v>253</v>
      </c>
      <c r="B8" s="122">
        <v>96112151</v>
      </c>
      <c r="C8" s="1"/>
    </row>
    <row r="9" spans="1:3" ht="13.9" customHeight="1" x14ac:dyDescent="0.2">
      <c r="A9" s="127" t="s">
        <v>254</v>
      </c>
      <c r="B9" s="109">
        <v>-18210253</v>
      </c>
      <c r="C9" s="1"/>
    </row>
    <row r="10" spans="1:3" ht="18" customHeight="1" x14ac:dyDescent="0.2">
      <c r="A10" s="131" t="s">
        <v>255</v>
      </c>
      <c r="B10" s="27"/>
      <c r="C10" s="48">
        <v>77901898</v>
      </c>
    </row>
    <row r="11" spans="1:3" ht="18.399999999999999" customHeight="1" x14ac:dyDescent="0.2">
      <c r="A11" s="674" t="s">
        <v>256</v>
      </c>
      <c r="B11" s="674"/>
      <c r="C11" s="674"/>
    </row>
    <row r="12" spans="1:3" x14ac:dyDescent="0.2">
      <c r="A12" s="674" t="s">
        <v>257</v>
      </c>
      <c r="B12" s="674"/>
      <c r="C12" s="48">
        <v>2162477</v>
      </c>
    </row>
    <row r="13" spans="1:3" ht="18.399999999999999" customHeight="1" x14ac:dyDescent="0.2">
      <c r="A13" s="674" t="s">
        <v>258</v>
      </c>
      <c r="B13" s="674"/>
      <c r="C13" s="674"/>
    </row>
    <row r="14" spans="1:3" ht="13.5" customHeight="1" x14ac:dyDescent="0.2">
      <c r="A14" s="674" t="s">
        <v>259</v>
      </c>
      <c r="B14" s="674"/>
      <c r="C14" s="674"/>
    </row>
    <row r="15" spans="1:3" ht="18.399999999999999" customHeight="1" x14ac:dyDescent="0.2">
      <c r="A15" s="98" t="s">
        <v>260</v>
      </c>
      <c r="B15" s="1"/>
      <c r="C15" s="46">
        <v>-26612</v>
      </c>
    </row>
    <row r="16" spans="1:3" ht="18.399999999999999" customHeight="1" x14ac:dyDescent="0.2">
      <c r="A16" s="674" t="s">
        <v>261</v>
      </c>
      <c r="B16" s="674"/>
      <c r="C16" s="674"/>
    </row>
    <row r="17" spans="1:3" ht="13.5" customHeight="1" x14ac:dyDescent="0.2">
      <c r="A17" s="98" t="s">
        <v>262</v>
      </c>
      <c r="B17" s="1"/>
      <c r="C17" s="1"/>
    </row>
    <row r="18" spans="1:3" ht="13.5" customHeight="1" x14ac:dyDescent="0.2">
      <c r="A18" s="127" t="s">
        <v>263</v>
      </c>
      <c r="B18" s="48">
        <v>11758407</v>
      </c>
      <c r="C18" s="1"/>
    </row>
    <row r="19" spans="1:3" ht="13.5" customHeight="1" x14ac:dyDescent="0.2">
      <c r="A19" s="127" t="s">
        <v>264</v>
      </c>
      <c r="B19" s="48">
        <v>1633474</v>
      </c>
      <c r="C19" s="1"/>
    </row>
    <row r="20" spans="1:3" ht="13.9" customHeight="1" x14ac:dyDescent="0.2">
      <c r="A20" s="127" t="s">
        <v>265</v>
      </c>
      <c r="B20" s="50">
        <v>336000</v>
      </c>
      <c r="C20" s="1"/>
    </row>
    <row r="21" spans="1:3" ht="18" customHeight="1" x14ac:dyDescent="0.2">
      <c r="A21" s="131" t="s">
        <v>266</v>
      </c>
      <c r="B21" s="27"/>
      <c r="C21" s="48">
        <v>13727881</v>
      </c>
    </row>
    <row r="22" spans="1:3" ht="18.399999999999999" customHeight="1" x14ac:dyDescent="0.2">
      <c r="A22" s="674" t="s">
        <v>267</v>
      </c>
      <c r="B22" s="674"/>
      <c r="C22" s="674"/>
    </row>
    <row r="23" spans="1:3" ht="13.5" customHeight="1" x14ac:dyDescent="0.2">
      <c r="A23" s="674" t="s">
        <v>268</v>
      </c>
      <c r="B23" s="674"/>
      <c r="C23" s="674"/>
    </row>
    <row r="24" spans="1:3" ht="18.399999999999999" customHeight="1" x14ac:dyDescent="0.2">
      <c r="A24" s="98" t="s">
        <v>269</v>
      </c>
      <c r="B24" s="1"/>
      <c r="C24" s="46">
        <v>-2454253</v>
      </c>
    </row>
    <row r="25" spans="1:3" ht="18.399999999999999" customHeight="1" x14ac:dyDescent="0.2">
      <c r="A25" s="98" t="s">
        <v>206</v>
      </c>
      <c r="B25" s="1"/>
      <c r="C25" s="1"/>
    </row>
    <row r="26" spans="1:3" ht="18.399999999999999" customHeight="1" x14ac:dyDescent="0.2">
      <c r="A26" s="98" t="s">
        <v>270</v>
      </c>
      <c r="B26" s="1"/>
      <c r="C26" s="48">
        <v>4279</v>
      </c>
    </row>
    <row r="27" spans="1:3" ht="18.399999999999999" customHeight="1" x14ac:dyDescent="0.2">
      <c r="A27" s="674" t="s">
        <v>271</v>
      </c>
      <c r="B27" s="674"/>
      <c r="C27" s="674"/>
    </row>
    <row r="28" spans="1:3" ht="13.5" customHeight="1" x14ac:dyDescent="0.2">
      <c r="A28" s="98" t="s">
        <v>272</v>
      </c>
      <c r="B28" s="1"/>
      <c r="C28" s="1"/>
    </row>
    <row r="29" spans="1:3" ht="13.5" customHeight="1" x14ac:dyDescent="0.2">
      <c r="A29" s="127" t="s">
        <v>273</v>
      </c>
      <c r="B29" s="46">
        <v>-985132</v>
      </c>
      <c r="C29" s="1"/>
    </row>
    <row r="30" spans="1:3" ht="13.5" customHeight="1" x14ac:dyDescent="0.2">
      <c r="A30" s="127" t="s">
        <v>274</v>
      </c>
      <c r="B30" s="46">
        <v>-149875</v>
      </c>
      <c r="C30" s="1"/>
    </row>
    <row r="31" spans="1:3" ht="13.5" customHeight="1" x14ac:dyDescent="0.2">
      <c r="A31" s="127" t="s">
        <v>275</v>
      </c>
      <c r="B31" s="48">
        <v>20152</v>
      </c>
      <c r="C31" s="1"/>
    </row>
    <row r="32" spans="1:3" ht="13.5" customHeight="1" x14ac:dyDescent="0.2">
      <c r="A32" s="127" t="s">
        <v>276</v>
      </c>
      <c r="B32" s="48">
        <v>5248781</v>
      </c>
      <c r="C32" s="1"/>
    </row>
    <row r="33" spans="1:3" ht="13.5" customHeight="1" x14ac:dyDescent="0.2">
      <c r="A33" s="127" t="s">
        <v>277</v>
      </c>
      <c r="B33" s="48">
        <v>73865272</v>
      </c>
      <c r="C33" s="1"/>
    </row>
    <row r="34" spans="1:3" ht="13.5" customHeight="1" x14ac:dyDescent="0.2">
      <c r="A34" s="127" t="s">
        <v>278</v>
      </c>
      <c r="B34" s="46">
        <v>-41381178</v>
      </c>
      <c r="C34" s="1"/>
    </row>
    <row r="35" spans="1:3" ht="13.5" customHeight="1" x14ac:dyDescent="0.2">
      <c r="A35" s="127" t="s">
        <v>279</v>
      </c>
      <c r="B35" s="46">
        <v>-47419055</v>
      </c>
      <c r="C35" s="1"/>
    </row>
    <row r="36" spans="1:3" ht="13.5" customHeight="1" x14ac:dyDescent="0.2">
      <c r="A36" s="127" t="s">
        <v>280</v>
      </c>
      <c r="B36" s="46">
        <v>-642938</v>
      </c>
      <c r="C36" s="1"/>
    </row>
    <row r="37" spans="1:3" ht="13.5" customHeight="1" x14ac:dyDescent="0.2">
      <c r="A37" s="127" t="s">
        <v>281</v>
      </c>
      <c r="B37" s="46">
        <v>-3787327</v>
      </c>
      <c r="C37" s="1"/>
    </row>
    <row r="38" spans="1:3" ht="13.5" customHeight="1" x14ac:dyDescent="0.2">
      <c r="A38" s="127" t="s">
        <v>282</v>
      </c>
      <c r="B38" s="48">
        <v>1598196</v>
      </c>
      <c r="C38" s="1"/>
    </row>
    <row r="39" spans="1:3" ht="13.9" customHeight="1" x14ac:dyDescent="0.2">
      <c r="A39" s="127" t="s">
        <v>283</v>
      </c>
      <c r="B39" s="109">
        <v>-233577</v>
      </c>
      <c r="C39" s="1"/>
    </row>
    <row r="40" spans="1:3" ht="13.5" customHeight="1" x14ac:dyDescent="0.2">
      <c r="A40" s="131" t="s">
        <v>284</v>
      </c>
      <c r="B40" s="27"/>
      <c r="C40" s="109">
        <v>-13866681</v>
      </c>
    </row>
    <row r="41" spans="1:3" ht="25.5" customHeight="1" x14ac:dyDescent="0.2">
      <c r="A41" s="87" t="s">
        <v>285</v>
      </c>
      <c r="B41" s="5"/>
      <c r="C41" s="114">
        <v>25845765</v>
      </c>
    </row>
    <row r="42" spans="1:3" ht="30" customHeight="1" x14ac:dyDescent="0.2">
      <c r="A42" s="87" t="s">
        <v>169</v>
      </c>
      <c r="B42" s="5"/>
      <c r="C42" s="4"/>
    </row>
  </sheetData>
  <mergeCells count="11">
    <mergeCell ref="A27:C27"/>
    <mergeCell ref="A13:C13"/>
    <mergeCell ref="A14:C14"/>
    <mergeCell ref="A16:C16"/>
    <mergeCell ref="A22:C22"/>
    <mergeCell ref="A23:C23"/>
    <mergeCell ref="A5:C5"/>
    <mergeCell ref="A6:C6"/>
    <mergeCell ref="A7:C7"/>
    <mergeCell ref="A11:C11"/>
    <mergeCell ref="A12:B12"/>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3201F-CF68-498B-AF44-B10B6B137873}">
  <sheetPr codeName="Sheet21">
    <tabColor rgb="FFFFFF00"/>
  </sheetPr>
  <dimension ref="A1:J516"/>
  <sheetViews>
    <sheetView topLeftCell="C1" zoomScale="85" zoomScaleNormal="85" workbookViewId="0">
      <pane ySplit="1" topLeftCell="A211" activePane="bottomLeft" state="frozen"/>
      <selection pane="bottomLeft" activeCell="D251" sqref="D251"/>
    </sheetView>
  </sheetViews>
  <sheetFormatPr defaultRowHeight="15" x14ac:dyDescent="0.25"/>
  <cols>
    <col min="1" max="1" width="9.1640625" style="526" bestFit="1" customWidth="1"/>
    <col min="2" max="2" width="9.33203125" style="526"/>
    <col min="3" max="3" width="140.83203125" style="526" bestFit="1" customWidth="1"/>
    <col min="4" max="4" width="127" style="526" bestFit="1" customWidth="1"/>
    <col min="5" max="5" width="9.33203125" style="527"/>
    <col min="6" max="6" width="57.5" style="526" customWidth="1"/>
    <col min="7" max="7" width="50.6640625" style="526" customWidth="1"/>
    <col min="8" max="8" width="42.83203125" style="526" bestFit="1" customWidth="1"/>
    <col min="9" max="9" width="36.33203125" style="526" bestFit="1" customWidth="1"/>
    <col min="10" max="10" width="39.1640625" style="526" customWidth="1"/>
    <col min="11" max="16384" width="9.33203125" style="526"/>
  </cols>
  <sheetData>
    <row r="1" spans="1:10" s="530" customFormat="1" ht="12.75" x14ac:dyDescent="0.2">
      <c r="A1" s="532" t="s">
        <v>2463</v>
      </c>
      <c r="B1" s="531" t="s">
        <v>2462</v>
      </c>
      <c r="C1" s="531" t="s">
        <v>2461</v>
      </c>
      <c r="D1" s="531" t="s">
        <v>868</v>
      </c>
      <c r="F1" s="531" t="s">
        <v>2460</v>
      </c>
      <c r="G1" s="531" t="s">
        <v>2459</v>
      </c>
      <c r="H1" s="531" t="s">
        <v>2458</v>
      </c>
      <c r="I1" s="531" t="s">
        <v>2457</v>
      </c>
      <c r="J1" s="531" t="s">
        <v>2456</v>
      </c>
    </row>
    <row r="2" spans="1:10" ht="12.75" x14ac:dyDescent="0.2">
      <c r="A2" s="529">
        <v>1</v>
      </c>
      <c r="B2" s="529" t="s">
        <v>1117</v>
      </c>
      <c r="C2" s="529" t="s">
        <v>2455</v>
      </c>
      <c r="D2" s="529" t="s">
        <v>2454</v>
      </c>
      <c r="E2" s="526"/>
      <c r="F2" s="529" t="s">
        <v>2453</v>
      </c>
      <c r="G2" s="529"/>
      <c r="H2" s="529"/>
      <c r="I2" s="529"/>
      <c r="J2" s="529"/>
    </row>
    <row r="3" spans="1:10" ht="12.75" x14ac:dyDescent="0.2">
      <c r="A3" s="529">
        <v>2</v>
      </c>
      <c r="B3" s="529" t="s">
        <v>1117</v>
      </c>
      <c r="C3" s="529" t="s">
        <v>2452</v>
      </c>
      <c r="D3" s="529" t="s">
        <v>2451</v>
      </c>
      <c r="E3" s="526"/>
      <c r="F3" s="529" t="s">
        <v>2450</v>
      </c>
      <c r="G3" s="529"/>
      <c r="H3" s="529"/>
      <c r="I3" s="529"/>
      <c r="J3" s="529"/>
    </row>
    <row r="4" spans="1:10" ht="12.75" x14ac:dyDescent="0.2">
      <c r="A4" s="529">
        <v>3</v>
      </c>
      <c r="B4" s="529" t="s">
        <v>1117</v>
      </c>
      <c r="C4" s="529" t="s">
        <v>2449</v>
      </c>
      <c r="D4" s="529" t="s">
        <v>2448</v>
      </c>
      <c r="E4" s="526"/>
      <c r="F4" s="529" t="s">
        <v>2447</v>
      </c>
      <c r="G4" s="529"/>
      <c r="H4" s="529"/>
      <c r="I4" s="529"/>
      <c r="J4" s="529"/>
    </row>
    <row r="5" spans="1:10" ht="12.75" x14ac:dyDescent="0.2">
      <c r="A5" s="529">
        <v>4</v>
      </c>
      <c r="B5" s="529" t="s">
        <v>1117</v>
      </c>
      <c r="C5" s="529" t="s">
        <v>2446</v>
      </c>
      <c r="D5" s="529" t="s">
        <v>2445</v>
      </c>
      <c r="E5" s="526"/>
      <c r="F5" s="529" t="s">
        <v>2444</v>
      </c>
      <c r="G5" s="529"/>
      <c r="H5" s="529"/>
      <c r="I5" s="529"/>
      <c r="J5" s="529"/>
    </row>
    <row r="6" spans="1:10" ht="12.75" x14ac:dyDescent="0.2">
      <c r="A6" s="529">
        <v>5</v>
      </c>
      <c r="B6" s="529" t="s">
        <v>1117</v>
      </c>
      <c r="C6" s="529" t="s">
        <v>2443</v>
      </c>
      <c r="D6" s="529" t="s">
        <v>2442</v>
      </c>
      <c r="E6" s="526"/>
      <c r="F6" s="529" t="s">
        <v>2441</v>
      </c>
      <c r="G6" s="529"/>
      <c r="H6" s="529"/>
      <c r="I6" s="529"/>
      <c r="J6" s="529"/>
    </row>
    <row r="7" spans="1:10" ht="12.75" x14ac:dyDescent="0.2">
      <c r="A7" s="529">
        <v>6</v>
      </c>
      <c r="B7" s="529" t="s">
        <v>1117</v>
      </c>
      <c r="C7" s="529" t="s">
        <v>2440</v>
      </c>
      <c r="D7" s="529" t="s">
        <v>2439</v>
      </c>
      <c r="E7" s="526"/>
      <c r="F7" s="529" t="s">
        <v>2438</v>
      </c>
      <c r="G7" s="529"/>
      <c r="H7" s="529"/>
      <c r="I7" s="529"/>
      <c r="J7" s="529"/>
    </row>
    <row r="8" spans="1:10" ht="12.75" x14ac:dyDescent="0.2">
      <c r="A8" s="529">
        <v>7</v>
      </c>
      <c r="B8" s="529" t="s">
        <v>1117</v>
      </c>
      <c r="C8" s="529" t="s">
        <v>2437</v>
      </c>
      <c r="D8" s="529" t="s">
        <v>2436</v>
      </c>
      <c r="E8" s="526"/>
      <c r="F8" s="529" t="s">
        <v>2435</v>
      </c>
      <c r="G8" s="529"/>
      <c r="H8" s="529"/>
      <c r="I8" s="529"/>
      <c r="J8" s="529"/>
    </row>
    <row r="9" spans="1:10" ht="12.75" x14ac:dyDescent="0.2">
      <c r="A9" s="529">
        <v>8</v>
      </c>
      <c r="B9" s="529" t="s">
        <v>1117</v>
      </c>
      <c r="C9" s="529" t="s">
        <v>2434</v>
      </c>
      <c r="D9" s="529" t="s">
        <v>2433</v>
      </c>
      <c r="E9" s="526"/>
      <c r="F9" s="529" t="s">
        <v>2432</v>
      </c>
      <c r="G9" s="529"/>
      <c r="H9" s="529"/>
      <c r="I9" s="529"/>
      <c r="J9" s="529"/>
    </row>
    <row r="10" spans="1:10" ht="12.75" x14ac:dyDescent="0.2">
      <c r="A10" s="529">
        <v>9</v>
      </c>
      <c r="B10" s="529" t="s">
        <v>1117</v>
      </c>
      <c r="C10" s="529" t="s">
        <v>2431</v>
      </c>
      <c r="D10" s="529" t="s">
        <v>2430</v>
      </c>
      <c r="E10" s="526"/>
      <c r="F10" s="529" t="s">
        <v>2429</v>
      </c>
      <c r="G10" s="529"/>
      <c r="H10" s="529"/>
      <c r="I10" s="529"/>
      <c r="J10" s="529"/>
    </row>
    <row r="11" spans="1:10" ht="12.75" x14ac:dyDescent="0.2">
      <c r="A11" s="529">
        <v>10</v>
      </c>
      <c r="B11" s="529" t="s">
        <v>1117</v>
      </c>
      <c r="C11" s="529" t="s">
        <v>2428</v>
      </c>
      <c r="D11" s="529" t="s">
        <v>2427</v>
      </c>
      <c r="E11" s="526"/>
      <c r="F11" s="529" t="s">
        <v>2426</v>
      </c>
      <c r="G11" s="529"/>
      <c r="H11" s="529"/>
      <c r="I11" s="529"/>
      <c r="J11" s="529"/>
    </row>
    <row r="12" spans="1:10" ht="12.75" x14ac:dyDescent="0.2">
      <c r="A12" s="529">
        <v>11</v>
      </c>
      <c r="B12" s="529" t="s">
        <v>1117</v>
      </c>
      <c r="C12" s="529" t="s">
        <v>2425</v>
      </c>
      <c r="D12" s="529" t="s">
        <v>2424</v>
      </c>
      <c r="E12" s="526"/>
      <c r="F12" s="529" t="s">
        <v>2423</v>
      </c>
      <c r="G12" s="529"/>
      <c r="H12" s="529"/>
      <c r="I12" s="529"/>
      <c r="J12" s="529"/>
    </row>
    <row r="13" spans="1:10" ht="12.75" x14ac:dyDescent="0.2">
      <c r="A13" s="529">
        <v>12</v>
      </c>
      <c r="B13" s="529" t="s">
        <v>1117</v>
      </c>
      <c r="C13" s="529" t="s">
        <v>2422</v>
      </c>
      <c r="D13" s="529" t="s">
        <v>2421</v>
      </c>
      <c r="E13" s="526"/>
      <c r="F13" s="529" t="s">
        <v>2420</v>
      </c>
      <c r="G13" s="529"/>
      <c r="H13" s="529"/>
      <c r="I13" s="529"/>
      <c r="J13" s="529"/>
    </row>
    <row r="14" spans="1:10" ht="12.75" x14ac:dyDescent="0.2">
      <c r="A14" s="529">
        <v>13</v>
      </c>
      <c r="B14" s="529" t="s">
        <v>1117</v>
      </c>
      <c r="C14" s="529" t="s">
        <v>2419</v>
      </c>
      <c r="D14" s="529" t="s">
        <v>2418</v>
      </c>
      <c r="E14" s="526"/>
      <c r="F14" s="529" t="s">
        <v>2417</v>
      </c>
      <c r="G14" s="529"/>
      <c r="H14" s="529"/>
      <c r="I14" s="529"/>
      <c r="J14" s="529"/>
    </row>
    <row r="15" spans="1:10" ht="12.75" x14ac:dyDescent="0.2">
      <c r="A15" s="529">
        <v>14</v>
      </c>
      <c r="B15" s="529" t="s">
        <v>1117</v>
      </c>
      <c r="C15" s="529" t="s">
        <v>2416</v>
      </c>
      <c r="D15" s="529" t="s">
        <v>2415</v>
      </c>
      <c r="E15" s="526"/>
      <c r="F15" s="529" t="s">
        <v>2414</v>
      </c>
      <c r="G15" s="529"/>
      <c r="H15" s="529"/>
      <c r="I15" s="529"/>
      <c r="J15" s="529"/>
    </row>
    <row r="16" spans="1:10" ht="12.75" x14ac:dyDescent="0.2">
      <c r="A16" s="529">
        <v>15</v>
      </c>
      <c r="B16" s="529" t="s">
        <v>1117</v>
      </c>
      <c r="C16" s="529" t="s">
        <v>2413</v>
      </c>
      <c r="D16" s="529" t="s">
        <v>2412</v>
      </c>
      <c r="E16" s="526"/>
      <c r="F16" s="529" t="s">
        <v>2411</v>
      </c>
      <c r="G16" s="529"/>
      <c r="H16" s="529"/>
      <c r="I16" s="529"/>
      <c r="J16" s="529"/>
    </row>
    <row r="17" spans="1:10" ht="12.75" x14ac:dyDescent="0.2">
      <c r="A17" s="529">
        <v>16</v>
      </c>
      <c r="B17" s="529" t="s">
        <v>1117</v>
      </c>
      <c r="C17" s="529" t="s">
        <v>2410</v>
      </c>
      <c r="D17" s="529" t="s">
        <v>2409</v>
      </c>
      <c r="E17" s="526"/>
      <c r="F17" s="529" t="s">
        <v>2408</v>
      </c>
      <c r="G17" s="529"/>
      <c r="H17" s="529"/>
      <c r="I17" s="529"/>
      <c r="J17" s="529"/>
    </row>
    <row r="18" spans="1:10" ht="12.75" x14ac:dyDescent="0.2">
      <c r="A18" s="529">
        <v>17</v>
      </c>
      <c r="B18" s="529" t="s">
        <v>1117</v>
      </c>
      <c r="C18" s="529" t="s">
        <v>2407</v>
      </c>
      <c r="D18" s="529" t="s">
        <v>2406</v>
      </c>
      <c r="E18" s="526"/>
      <c r="F18" s="529" t="s">
        <v>2405</v>
      </c>
      <c r="G18" s="529"/>
      <c r="H18" s="529"/>
      <c r="I18" s="529"/>
      <c r="J18" s="529"/>
    </row>
    <row r="19" spans="1:10" ht="12.75" x14ac:dyDescent="0.2">
      <c r="A19" s="529">
        <v>18</v>
      </c>
      <c r="B19" s="529" t="s">
        <v>1117</v>
      </c>
      <c r="C19" s="529" t="s">
        <v>2404</v>
      </c>
      <c r="D19" s="529" t="s">
        <v>2403</v>
      </c>
      <c r="E19" s="526"/>
      <c r="F19" s="529" t="s">
        <v>2402</v>
      </c>
      <c r="G19" s="529"/>
      <c r="H19" s="529"/>
      <c r="I19" s="529"/>
      <c r="J19" s="529"/>
    </row>
    <row r="20" spans="1:10" ht="12.75" x14ac:dyDescent="0.2">
      <c r="A20" s="529">
        <v>19</v>
      </c>
      <c r="B20" s="529" t="s">
        <v>1117</v>
      </c>
      <c r="C20" s="529" t="s">
        <v>2401</v>
      </c>
      <c r="D20" s="529" t="s">
        <v>2400</v>
      </c>
      <c r="E20" s="526"/>
      <c r="F20" s="529" t="s">
        <v>2399</v>
      </c>
      <c r="G20" s="529"/>
      <c r="H20" s="529"/>
      <c r="I20" s="529"/>
      <c r="J20" s="529"/>
    </row>
    <row r="21" spans="1:10" ht="12.75" x14ac:dyDescent="0.2">
      <c r="A21" s="529">
        <v>20</v>
      </c>
      <c r="B21" s="529" t="s">
        <v>1117</v>
      </c>
      <c r="C21" s="529" t="s">
        <v>2398</v>
      </c>
      <c r="D21" s="529" t="s">
        <v>2397</v>
      </c>
      <c r="E21" s="526"/>
      <c r="F21" s="529" t="s">
        <v>2396</v>
      </c>
      <c r="G21" s="529"/>
      <c r="H21" s="529"/>
      <c r="I21" s="529"/>
      <c r="J21" s="529"/>
    </row>
    <row r="22" spans="1:10" ht="12.75" x14ac:dyDescent="0.2">
      <c r="A22" s="529">
        <v>21</v>
      </c>
      <c r="B22" s="529" t="s">
        <v>1117</v>
      </c>
      <c r="C22" s="529" t="s">
        <v>2395</v>
      </c>
      <c r="D22" s="529" t="s">
        <v>2394</v>
      </c>
      <c r="E22" s="526"/>
      <c r="F22" s="529" t="s">
        <v>2393</v>
      </c>
      <c r="G22" s="529"/>
      <c r="H22" s="529"/>
      <c r="I22" s="529"/>
      <c r="J22" s="529"/>
    </row>
    <row r="23" spans="1:10" ht="12.75" x14ac:dyDescent="0.2">
      <c r="A23" s="529">
        <v>22</v>
      </c>
      <c r="B23" s="529" t="s">
        <v>1117</v>
      </c>
      <c r="C23" s="529" t="s">
        <v>2392</v>
      </c>
      <c r="D23" s="529" t="s">
        <v>2391</v>
      </c>
      <c r="E23" s="526"/>
      <c r="F23" s="529" t="s">
        <v>2390</v>
      </c>
      <c r="G23" s="529"/>
      <c r="H23" s="529"/>
      <c r="I23" s="529"/>
      <c r="J23" s="529"/>
    </row>
    <row r="24" spans="1:10" ht="12.75" x14ac:dyDescent="0.2">
      <c r="A24" s="529">
        <v>23</v>
      </c>
      <c r="B24" s="529" t="s">
        <v>1117</v>
      </c>
      <c r="C24" s="529" t="s">
        <v>2389</v>
      </c>
      <c r="D24" s="529" t="s">
        <v>2388</v>
      </c>
      <c r="E24" s="526"/>
      <c r="F24" s="529" t="s">
        <v>2387</v>
      </c>
      <c r="G24" s="529"/>
      <c r="H24" s="529"/>
      <c r="I24" s="529"/>
      <c r="J24" s="529"/>
    </row>
    <row r="25" spans="1:10" ht="12.75" x14ac:dyDescent="0.2">
      <c r="A25" s="529">
        <v>24</v>
      </c>
      <c r="B25" s="529" t="s">
        <v>1117</v>
      </c>
      <c r="C25" s="529" t="s">
        <v>2386</v>
      </c>
      <c r="D25" s="529" t="s">
        <v>2385</v>
      </c>
      <c r="E25" s="526"/>
      <c r="F25" s="529" t="s">
        <v>2384</v>
      </c>
      <c r="G25" s="529"/>
      <c r="H25" s="529"/>
      <c r="I25" s="529"/>
      <c r="J25" s="529"/>
    </row>
    <row r="26" spans="1:10" ht="12.75" x14ac:dyDescent="0.2">
      <c r="A26" s="529">
        <v>25</v>
      </c>
      <c r="B26" s="529" t="s">
        <v>1117</v>
      </c>
      <c r="C26" s="529" t="s">
        <v>889</v>
      </c>
      <c r="D26" s="529" t="s">
        <v>2383</v>
      </c>
      <c r="E26" s="526"/>
      <c r="F26" s="529" t="s">
        <v>2382</v>
      </c>
      <c r="G26" s="529"/>
      <c r="H26" s="529"/>
      <c r="I26" s="529"/>
      <c r="J26" s="529"/>
    </row>
    <row r="27" spans="1:10" ht="12.75" x14ac:dyDescent="0.2">
      <c r="A27" s="529">
        <v>26</v>
      </c>
      <c r="B27" s="529" t="s">
        <v>1117</v>
      </c>
      <c r="C27" s="529" t="s">
        <v>890</v>
      </c>
      <c r="D27" s="529" t="s">
        <v>2381</v>
      </c>
      <c r="E27" s="526"/>
      <c r="F27" s="529" t="s">
        <v>2380</v>
      </c>
      <c r="G27" s="529"/>
      <c r="H27" s="529"/>
      <c r="I27" s="529"/>
      <c r="J27" s="529"/>
    </row>
    <row r="28" spans="1:10" ht="12.75" x14ac:dyDescent="0.2">
      <c r="A28" s="529">
        <v>27</v>
      </c>
      <c r="B28" s="529" t="s">
        <v>1117</v>
      </c>
      <c r="C28" s="529" t="s">
        <v>891</v>
      </c>
      <c r="D28" s="529" t="s">
        <v>2379</v>
      </c>
      <c r="E28" s="526"/>
      <c r="F28" s="529" t="s">
        <v>2378</v>
      </c>
      <c r="G28" s="529"/>
      <c r="H28" s="529"/>
      <c r="I28" s="529"/>
      <c r="J28" s="529"/>
    </row>
    <row r="29" spans="1:10" ht="12.75" x14ac:dyDescent="0.2">
      <c r="A29" s="529">
        <v>28</v>
      </c>
      <c r="B29" s="529" t="s">
        <v>1117</v>
      </c>
      <c r="C29" s="529" t="s">
        <v>892</v>
      </c>
      <c r="D29" s="529" t="s">
        <v>1091</v>
      </c>
      <c r="E29" s="526"/>
      <c r="F29" s="529" t="s">
        <v>2377</v>
      </c>
      <c r="G29" s="529"/>
      <c r="H29" s="529"/>
      <c r="I29" s="529"/>
      <c r="J29" s="529"/>
    </row>
    <row r="30" spans="1:10" ht="12.75" x14ac:dyDescent="0.2">
      <c r="A30" s="529">
        <v>29</v>
      </c>
      <c r="B30" s="529" t="s">
        <v>1117</v>
      </c>
      <c r="C30" s="529" t="s">
        <v>893</v>
      </c>
      <c r="D30" s="529" t="s">
        <v>2376</v>
      </c>
      <c r="E30" s="526"/>
      <c r="F30" s="529" t="s">
        <v>2375</v>
      </c>
      <c r="G30" s="529"/>
      <c r="H30" s="529"/>
      <c r="I30" s="529"/>
      <c r="J30" s="529"/>
    </row>
    <row r="31" spans="1:10" ht="12.75" x14ac:dyDescent="0.2">
      <c r="A31" s="529">
        <v>30</v>
      </c>
      <c r="B31" s="529" t="s">
        <v>1117</v>
      </c>
      <c r="C31" s="529" t="s">
        <v>894</v>
      </c>
      <c r="D31" s="529" t="s">
        <v>2374</v>
      </c>
      <c r="E31" s="526"/>
      <c r="F31" s="529" t="s">
        <v>2373</v>
      </c>
      <c r="G31" s="529"/>
      <c r="H31" s="529"/>
      <c r="I31" s="529"/>
      <c r="J31" s="529"/>
    </row>
    <row r="32" spans="1:10" ht="12.75" x14ac:dyDescent="0.2">
      <c r="A32" s="529">
        <v>31</v>
      </c>
      <c r="B32" s="529" t="s">
        <v>1117</v>
      </c>
      <c r="C32" s="529" t="s">
        <v>895</v>
      </c>
      <c r="D32" s="529" t="s">
        <v>2372</v>
      </c>
      <c r="E32" s="526"/>
      <c r="F32" s="529" t="s">
        <v>2371</v>
      </c>
      <c r="G32" s="529"/>
      <c r="H32" s="529"/>
      <c r="I32" s="529"/>
      <c r="J32" s="529"/>
    </row>
    <row r="33" spans="1:10" ht="12.75" x14ac:dyDescent="0.2">
      <c r="A33" s="529">
        <v>32</v>
      </c>
      <c r="B33" s="529" t="s">
        <v>1117</v>
      </c>
      <c r="C33" s="529" t="s">
        <v>896</v>
      </c>
      <c r="D33" s="529" t="s">
        <v>2370</v>
      </c>
      <c r="E33" s="526"/>
      <c r="F33" s="529" t="s">
        <v>2369</v>
      </c>
      <c r="G33" s="529"/>
      <c r="H33" s="529"/>
      <c r="I33" s="529"/>
      <c r="J33" s="529"/>
    </row>
    <row r="34" spans="1:10" ht="12.75" x14ac:dyDescent="0.2">
      <c r="A34" s="529">
        <v>33</v>
      </c>
      <c r="B34" s="529" t="s">
        <v>1117</v>
      </c>
      <c r="C34" s="529" t="s">
        <v>897</v>
      </c>
      <c r="D34" s="529" t="s">
        <v>2368</v>
      </c>
      <c r="E34" s="526"/>
      <c r="F34" s="529" t="s">
        <v>2367</v>
      </c>
      <c r="G34" s="529"/>
      <c r="H34" s="529"/>
      <c r="I34" s="529"/>
      <c r="J34" s="529"/>
    </row>
    <row r="35" spans="1:10" ht="12.75" x14ac:dyDescent="0.2">
      <c r="A35" s="529">
        <v>34</v>
      </c>
      <c r="B35" s="529" t="s">
        <v>1117</v>
      </c>
      <c r="C35" s="529" t="s">
        <v>898</v>
      </c>
      <c r="D35" s="529" t="s">
        <v>2366</v>
      </c>
      <c r="E35" s="526"/>
      <c r="F35" s="529" t="s">
        <v>2365</v>
      </c>
      <c r="G35" s="529"/>
      <c r="H35" s="529"/>
      <c r="I35" s="529"/>
      <c r="J35" s="529"/>
    </row>
    <row r="36" spans="1:10" ht="12.75" x14ac:dyDescent="0.2">
      <c r="A36" s="529">
        <v>35</v>
      </c>
      <c r="B36" s="529" t="s">
        <v>1117</v>
      </c>
      <c r="C36" s="529" t="s">
        <v>899</v>
      </c>
      <c r="D36" s="529" t="s">
        <v>1092</v>
      </c>
      <c r="E36" s="526"/>
      <c r="F36" s="529" t="s">
        <v>2364</v>
      </c>
      <c r="G36" s="529"/>
      <c r="H36" s="529"/>
      <c r="I36" s="529"/>
      <c r="J36" s="529"/>
    </row>
    <row r="37" spans="1:10" ht="12.75" x14ac:dyDescent="0.2">
      <c r="A37" s="529">
        <v>36</v>
      </c>
      <c r="B37" s="529" t="s">
        <v>1117</v>
      </c>
      <c r="C37" s="529" t="s">
        <v>900</v>
      </c>
      <c r="D37" s="529" t="s">
        <v>2363</v>
      </c>
      <c r="E37" s="526"/>
      <c r="F37" s="529" t="s">
        <v>2362</v>
      </c>
      <c r="G37" s="529"/>
      <c r="H37" s="529"/>
      <c r="I37" s="529"/>
      <c r="J37" s="529"/>
    </row>
    <row r="38" spans="1:10" ht="12.75" x14ac:dyDescent="0.2">
      <c r="A38" s="529">
        <v>37</v>
      </c>
      <c r="B38" s="529" t="s">
        <v>1117</v>
      </c>
      <c r="C38" s="529" t="s">
        <v>901</v>
      </c>
      <c r="D38" s="529" t="s">
        <v>1098</v>
      </c>
      <c r="E38" s="526"/>
      <c r="F38" s="529" t="s">
        <v>2361</v>
      </c>
      <c r="G38" s="529"/>
      <c r="H38" s="529"/>
      <c r="I38" s="529"/>
      <c r="J38" s="529"/>
    </row>
    <row r="39" spans="1:10" ht="12.75" x14ac:dyDescent="0.2">
      <c r="A39" s="529">
        <v>38</v>
      </c>
      <c r="B39" s="529" t="s">
        <v>1117</v>
      </c>
      <c r="C39" s="529" t="s">
        <v>902</v>
      </c>
      <c r="D39" s="529" t="s">
        <v>2360</v>
      </c>
      <c r="E39" s="526"/>
      <c r="F39" s="529" t="s">
        <v>2359</v>
      </c>
      <c r="G39" s="529"/>
      <c r="H39" s="529"/>
      <c r="I39" s="529"/>
      <c r="J39" s="529"/>
    </row>
    <row r="40" spans="1:10" ht="12.75" x14ac:dyDescent="0.2">
      <c r="A40" s="529">
        <v>39</v>
      </c>
      <c r="B40" s="529" t="s">
        <v>1117</v>
      </c>
      <c r="C40" s="529" t="s">
        <v>903</v>
      </c>
      <c r="D40" s="529" t="s">
        <v>2358</v>
      </c>
      <c r="E40" s="526"/>
      <c r="F40" s="529" t="s">
        <v>2357</v>
      </c>
      <c r="G40" s="529"/>
      <c r="H40" s="529"/>
      <c r="I40" s="529"/>
      <c r="J40" s="529"/>
    </row>
    <row r="41" spans="1:10" ht="12.75" x14ac:dyDescent="0.2">
      <c r="A41" s="529">
        <v>40</v>
      </c>
      <c r="B41" s="529" t="s">
        <v>1117</v>
      </c>
      <c r="C41" s="529" t="s">
        <v>904</v>
      </c>
      <c r="D41" s="529" t="s">
        <v>2356</v>
      </c>
      <c r="E41" s="526"/>
      <c r="F41" s="529" t="s">
        <v>2355</v>
      </c>
      <c r="G41" s="529"/>
      <c r="H41" s="529"/>
      <c r="I41" s="529"/>
      <c r="J41" s="529"/>
    </row>
    <row r="42" spans="1:10" ht="12.75" x14ac:dyDescent="0.2">
      <c r="A42" s="529">
        <v>41</v>
      </c>
      <c r="B42" s="529" t="s">
        <v>1117</v>
      </c>
      <c r="C42" s="529" t="s">
        <v>905</v>
      </c>
      <c r="D42" s="529" t="s">
        <v>2354</v>
      </c>
      <c r="E42" s="526"/>
      <c r="F42" s="529" t="s">
        <v>2353</v>
      </c>
      <c r="G42" s="529"/>
      <c r="H42" s="529"/>
      <c r="I42" s="529"/>
      <c r="J42" s="529"/>
    </row>
    <row r="43" spans="1:10" ht="12.75" x14ac:dyDescent="0.2">
      <c r="A43" s="529">
        <v>42</v>
      </c>
      <c r="B43" s="529" t="s">
        <v>1117</v>
      </c>
      <c r="C43" s="529" t="s">
        <v>906</v>
      </c>
      <c r="D43" s="529" t="s">
        <v>2352</v>
      </c>
      <c r="E43" s="526"/>
      <c r="F43" s="529" t="s">
        <v>2351</v>
      </c>
      <c r="G43" s="529"/>
      <c r="H43" s="529"/>
      <c r="I43" s="529"/>
      <c r="J43" s="529"/>
    </row>
    <row r="44" spans="1:10" ht="12.75" x14ac:dyDescent="0.2">
      <c r="A44" s="529">
        <v>43</v>
      </c>
      <c r="B44" s="529" t="s">
        <v>1117</v>
      </c>
      <c r="C44" s="529" t="s">
        <v>907</v>
      </c>
      <c r="D44" s="529" t="s">
        <v>2350</v>
      </c>
      <c r="E44" s="526"/>
      <c r="F44" s="529" t="s">
        <v>2349</v>
      </c>
      <c r="G44" s="529"/>
      <c r="H44" s="529"/>
      <c r="I44" s="529"/>
      <c r="J44" s="529"/>
    </row>
    <row r="45" spans="1:10" ht="12.75" x14ac:dyDescent="0.2">
      <c r="A45" s="529">
        <v>44</v>
      </c>
      <c r="B45" s="529" t="s">
        <v>1117</v>
      </c>
      <c r="C45" s="529" t="s">
        <v>908</v>
      </c>
      <c r="D45" s="529" t="s">
        <v>1097</v>
      </c>
      <c r="E45" s="526"/>
      <c r="F45" s="529" t="s">
        <v>2348</v>
      </c>
      <c r="G45" s="529"/>
      <c r="H45" s="529"/>
      <c r="I45" s="529"/>
      <c r="J45" s="529"/>
    </row>
    <row r="46" spans="1:10" ht="12.75" x14ac:dyDescent="0.2">
      <c r="A46" s="529">
        <v>45</v>
      </c>
      <c r="B46" s="529" t="s">
        <v>1117</v>
      </c>
      <c r="C46" s="529" t="s">
        <v>909</v>
      </c>
      <c r="D46" s="529" t="s">
        <v>2347</v>
      </c>
      <c r="E46" s="526"/>
      <c r="F46" s="529" t="s">
        <v>2346</v>
      </c>
      <c r="G46" s="529"/>
      <c r="H46" s="529"/>
      <c r="I46" s="529"/>
      <c r="J46" s="529"/>
    </row>
    <row r="47" spans="1:10" ht="12.75" x14ac:dyDescent="0.2">
      <c r="A47" s="529">
        <v>46</v>
      </c>
      <c r="B47" s="529" t="s">
        <v>1117</v>
      </c>
      <c r="C47" s="529" t="s">
        <v>910</v>
      </c>
      <c r="D47" s="529" t="s">
        <v>2345</v>
      </c>
      <c r="E47" s="526"/>
      <c r="F47" s="529" t="s">
        <v>2344</v>
      </c>
      <c r="G47" s="529"/>
      <c r="H47" s="529"/>
      <c r="I47" s="529"/>
      <c r="J47" s="529"/>
    </row>
    <row r="48" spans="1:10" ht="12.75" x14ac:dyDescent="0.2">
      <c r="A48" s="529">
        <v>47</v>
      </c>
      <c r="B48" s="529" t="s">
        <v>1117</v>
      </c>
      <c r="C48" s="529" t="s">
        <v>911</v>
      </c>
      <c r="D48" s="529" t="s">
        <v>2343</v>
      </c>
      <c r="E48" s="526"/>
      <c r="F48" s="529" t="s">
        <v>2342</v>
      </c>
      <c r="G48" s="529"/>
      <c r="H48" s="529"/>
      <c r="I48" s="529"/>
      <c r="J48" s="529"/>
    </row>
    <row r="49" spans="1:10" ht="12.75" x14ac:dyDescent="0.2">
      <c r="A49" s="529">
        <v>48</v>
      </c>
      <c r="B49" s="529" t="s">
        <v>1117</v>
      </c>
      <c r="C49" s="529" t="s">
        <v>912</v>
      </c>
      <c r="D49" s="529" t="s">
        <v>2341</v>
      </c>
      <c r="E49" s="526"/>
      <c r="F49" s="529" t="s">
        <v>2340</v>
      </c>
      <c r="G49" s="529"/>
      <c r="H49" s="529"/>
      <c r="I49" s="529"/>
      <c r="J49" s="529"/>
    </row>
    <row r="50" spans="1:10" ht="12.75" x14ac:dyDescent="0.2">
      <c r="A50" s="529">
        <v>49</v>
      </c>
      <c r="B50" s="529" t="s">
        <v>1117</v>
      </c>
      <c r="C50" s="529" t="s">
        <v>913</v>
      </c>
      <c r="D50" s="529" t="s">
        <v>2339</v>
      </c>
      <c r="E50" s="526"/>
      <c r="F50" s="529" t="s">
        <v>2338</v>
      </c>
      <c r="G50" s="529"/>
      <c r="H50" s="529"/>
      <c r="I50" s="529"/>
      <c r="J50" s="529"/>
    </row>
    <row r="51" spans="1:10" ht="12.75" x14ac:dyDescent="0.2">
      <c r="A51" s="529">
        <v>50</v>
      </c>
      <c r="B51" s="529" t="s">
        <v>1117</v>
      </c>
      <c r="C51" s="529" t="s">
        <v>914</v>
      </c>
      <c r="D51" s="529" t="s">
        <v>2337</v>
      </c>
      <c r="E51" s="526"/>
      <c r="F51" s="529" t="s">
        <v>2336</v>
      </c>
      <c r="G51" s="529"/>
      <c r="H51" s="529"/>
      <c r="I51" s="529"/>
      <c r="J51" s="529"/>
    </row>
    <row r="52" spans="1:10" ht="12.75" x14ac:dyDescent="0.2">
      <c r="A52" s="529">
        <v>51</v>
      </c>
      <c r="B52" s="529" t="s">
        <v>1117</v>
      </c>
      <c r="C52" s="529" t="s">
        <v>915</v>
      </c>
      <c r="D52" s="529" t="s">
        <v>2335</v>
      </c>
      <c r="E52" s="526"/>
      <c r="F52" s="529" t="s">
        <v>2334</v>
      </c>
      <c r="G52" s="529"/>
      <c r="H52" s="529"/>
      <c r="I52" s="529"/>
      <c r="J52" s="529"/>
    </row>
    <row r="53" spans="1:10" ht="12.75" x14ac:dyDescent="0.2">
      <c r="A53" s="529">
        <v>52</v>
      </c>
      <c r="B53" s="529" t="s">
        <v>1117</v>
      </c>
      <c r="C53" s="529" t="s">
        <v>916</v>
      </c>
      <c r="D53" s="529" t="s">
        <v>2333</v>
      </c>
      <c r="E53" s="526"/>
      <c r="F53" s="529" t="s">
        <v>2332</v>
      </c>
      <c r="G53" s="529"/>
      <c r="H53" s="529"/>
      <c r="I53" s="529"/>
      <c r="J53" s="529"/>
    </row>
    <row r="54" spans="1:10" ht="12.75" x14ac:dyDescent="0.2">
      <c r="A54" s="529">
        <v>53</v>
      </c>
      <c r="B54" s="529" t="s">
        <v>1117</v>
      </c>
      <c r="C54" s="529" t="s">
        <v>917</v>
      </c>
      <c r="D54" s="529" t="s">
        <v>2331</v>
      </c>
      <c r="E54" s="526"/>
      <c r="F54" s="529" t="s">
        <v>2330</v>
      </c>
      <c r="G54" s="529"/>
      <c r="H54" s="529"/>
      <c r="I54" s="529"/>
      <c r="J54" s="529"/>
    </row>
    <row r="55" spans="1:10" ht="12.75" x14ac:dyDescent="0.2">
      <c r="A55" s="529">
        <v>54</v>
      </c>
      <c r="B55" s="529" t="s">
        <v>1117</v>
      </c>
      <c r="C55" s="529" t="s">
        <v>918</v>
      </c>
      <c r="D55" s="529" t="s">
        <v>1096</v>
      </c>
      <c r="E55" s="526"/>
      <c r="F55" s="529" t="s">
        <v>2329</v>
      </c>
      <c r="G55" s="529"/>
      <c r="H55" s="529"/>
      <c r="I55" s="529"/>
      <c r="J55" s="529"/>
    </row>
    <row r="56" spans="1:10" ht="12.75" x14ac:dyDescent="0.2">
      <c r="A56" s="529">
        <v>55</v>
      </c>
      <c r="B56" s="529" t="s">
        <v>1117</v>
      </c>
      <c r="C56" s="529" t="s">
        <v>919</v>
      </c>
      <c r="D56" s="529" t="s">
        <v>2328</v>
      </c>
      <c r="E56" s="526"/>
      <c r="F56" s="529" t="s">
        <v>2327</v>
      </c>
      <c r="G56" s="529"/>
      <c r="H56" s="529"/>
      <c r="I56" s="529"/>
      <c r="J56" s="529"/>
    </row>
    <row r="57" spans="1:10" ht="12.75" x14ac:dyDescent="0.2">
      <c r="A57" s="529">
        <v>56</v>
      </c>
      <c r="B57" s="529" t="s">
        <v>1117</v>
      </c>
      <c r="C57" s="529" t="s">
        <v>920</v>
      </c>
      <c r="D57" s="529" t="s">
        <v>2326</v>
      </c>
      <c r="E57" s="526"/>
      <c r="F57" s="529" t="s">
        <v>2325</v>
      </c>
      <c r="G57" s="529"/>
      <c r="H57" s="529"/>
      <c r="I57" s="529"/>
      <c r="J57" s="529"/>
    </row>
    <row r="58" spans="1:10" ht="12.75" x14ac:dyDescent="0.2">
      <c r="A58" s="529">
        <v>57</v>
      </c>
      <c r="B58" s="529" t="s">
        <v>1117</v>
      </c>
      <c r="C58" s="529" t="s">
        <v>921</v>
      </c>
      <c r="D58" s="529" t="s">
        <v>1095</v>
      </c>
      <c r="E58" s="526"/>
      <c r="F58" s="529" t="s">
        <v>2324</v>
      </c>
      <c r="G58" s="529"/>
      <c r="H58" s="529"/>
      <c r="I58" s="529"/>
      <c r="J58" s="529"/>
    </row>
    <row r="59" spans="1:10" ht="12.75" x14ac:dyDescent="0.2">
      <c r="A59" s="529">
        <v>58</v>
      </c>
      <c r="B59" s="529" t="s">
        <v>1117</v>
      </c>
      <c r="C59" s="529" t="s">
        <v>922</v>
      </c>
      <c r="D59" s="529" t="s">
        <v>2323</v>
      </c>
      <c r="E59" s="526"/>
      <c r="F59" s="529" t="s">
        <v>2322</v>
      </c>
      <c r="G59" s="529"/>
      <c r="H59" s="529"/>
      <c r="I59" s="529"/>
      <c r="J59" s="529"/>
    </row>
    <row r="60" spans="1:10" ht="12.75" x14ac:dyDescent="0.2">
      <c r="A60" s="529">
        <v>59</v>
      </c>
      <c r="B60" s="529" t="s">
        <v>1117</v>
      </c>
      <c r="C60" s="529" t="s">
        <v>923</v>
      </c>
      <c r="D60" s="529" t="s">
        <v>2321</v>
      </c>
      <c r="E60" s="526"/>
      <c r="F60" s="529" t="s">
        <v>2320</v>
      </c>
      <c r="G60" s="529"/>
      <c r="H60" s="529"/>
      <c r="I60" s="529"/>
      <c r="J60" s="529"/>
    </row>
    <row r="61" spans="1:10" ht="12.75" x14ac:dyDescent="0.2">
      <c r="A61" s="529">
        <v>60</v>
      </c>
      <c r="B61" s="529" t="s">
        <v>1117</v>
      </c>
      <c r="C61" s="529" t="s">
        <v>924</v>
      </c>
      <c r="D61" s="529" t="s">
        <v>2319</v>
      </c>
      <c r="E61" s="526"/>
      <c r="F61" s="529" t="s">
        <v>2318</v>
      </c>
      <c r="G61" s="529"/>
      <c r="H61" s="529"/>
      <c r="I61" s="529"/>
      <c r="J61" s="529"/>
    </row>
    <row r="62" spans="1:10" ht="12.75" x14ac:dyDescent="0.2">
      <c r="A62" s="529">
        <v>61</v>
      </c>
      <c r="B62" s="529" t="s">
        <v>1117</v>
      </c>
      <c r="C62" s="529" t="s">
        <v>925</v>
      </c>
      <c r="D62" s="529" t="s">
        <v>2317</v>
      </c>
      <c r="E62" s="526"/>
      <c r="F62" s="529" t="s">
        <v>2316</v>
      </c>
      <c r="G62" s="529"/>
      <c r="H62" s="529"/>
      <c r="I62" s="529"/>
      <c r="J62" s="529"/>
    </row>
    <row r="63" spans="1:10" ht="12.75" x14ac:dyDescent="0.2">
      <c r="A63" s="529">
        <v>62</v>
      </c>
      <c r="B63" s="529" t="s">
        <v>1117</v>
      </c>
      <c r="C63" s="529" t="s">
        <v>926</v>
      </c>
      <c r="D63" s="529" t="s">
        <v>1094</v>
      </c>
      <c r="E63" s="526"/>
      <c r="F63" s="529" t="s">
        <v>2315</v>
      </c>
      <c r="G63" s="529"/>
      <c r="H63" s="529"/>
      <c r="I63" s="529"/>
      <c r="J63" s="529"/>
    </row>
    <row r="64" spans="1:10" ht="12.75" x14ac:dyDescent="0.2">
      <c r="A64" s="529">
        <v>63</v>
      </c>
      <c r="B64" s="529" t="s">
        <v>1117</v>
      </c>
      <c r="C64" s="529" t="s">
        <v>927</v>
      </c>
      <c r="D64" s="529" t="s">
        <v>1093</v>
      </c>
      <c r="E64" s="526"/>
      <c r="F64" s="529" t="s">
        <v>2314</v>
      </c>
      <c r="G64" s="529"/>
      <c r="H64" s="529"/>
      <c r="I64" s="529"/>
      <c r="J64" s="529"/>
    </row>
    <row r="65" spans="1:10" ht="12.75" x14ac:dyDescent="0.2">
      <c r="A65" s="529">
        <v>64</v>
      </c>
      <c r="B65" s="529" t="s">
        <v>1117</v>
      </c>
      <c r="C65" s="529" t="s">
        <v>928</v>
      </c>
      <c r="D65" s="529" t="s">
        <v>2313</v>
      </c>
      <c r="E65" s="526"/>
      <c r="F65" s="529" t="s">
        <v>2312</v>
      </c>
      <c r="G65" s="529"/>
      <c r="H65" s="529"/>
      <c r="I65" s="529"/>
      <c r="J65" s="529"/>
    </row>
    <row r="66" spans="1:10" ht="12.75" x14ac:dyDescent="0.2">
      <c r="A66" s="529">
        <v>65</v>
      </c>
      <c r="B66" s="529" t="s">
        <v>1117</v>
      </c>
      <c r="C66" s="529" t="s">
        <v>929</v>
      </c>
      <c r="D66" s="529" t="s">
        <v>2311</v>
      </c>
      <c r="E66" s="526"/>
      <c r="F66" s="529" t="s">
        <v>2310</v>
      </c>
      <c r="G66" s="529"/>
      <c r="H66" s="529"/>
      <c r="I66" s="529"/>
      <c r="J66" s="529"/>
    </row>
    <row r="67" spans="1:10" ht="12.75" x14ac:dyDescent="0.2">
      <c r="A67" s="529">
        <v>66</v>
      </c>
      <c r="B67" s="529" t="s">
        <v>1117</v>
      </c>
      <c r="C67" s="529" t="s">
        <v>930</v>
      </c>
      <c r="D67" s="529" t="s">
        <v>2309</v>
      </c>
      <c r="E67" s="526"/>
      <c r="F67" s="529" t="s">
        <v>2308</v>
      </c>
      <c r="G67" s="529"/>
      <c r="H67" s="529"/>
      <c r="I67" s="529"/>
      <c r="J67" s="529"/>
    </row>
    <row r="68" spans="1:10" ht="12.75" x14ac:dyDescent="0.2">
      <c r="A68" s="529">
        <v>67</v>
      </c>
      <c r="B68" s="529" t="s">
        <v>1117</v>
      </c>
      <c r="C68" s="529" t="s">
        <v>931</v>
      </c>
      <c r="D68" s="529" t="s">
        <v>2307</v>
      </c>
      <c r="E68" s="526"/>
      <c r="F68" s="529" t="s">
        <v>2306</v>
      </c>
      <c r="G68" s="529"/>
      <c r="H68" s="529"/>
      <c r="I68" s="529"/>
      <c r="J68" s="529"/>
    </row>
    <row r="69" spans="1:10" ht="12.75" x14ac:dyDescent="0.2">
      <c r="A69" s="529">
        <v>68</v>
      </c>
      <c r="B69" s="529" t="s">
        <v>1117</v>
      </c>
      <c r="C69" s="529" t="s">
        <v>932</v>
      </c>
      <c r="D69" s="529" t="s">
        <v>2305</v>
      </c>
      <c r="E69" s="526"/>
      <c r="F69" s="529" t="s">
        <v>2304</v>
      </c>
      <c r="G69" s="529"/>
      <c r="H69" s="529"/>
      <c r="I69" s="529"/>
      <c r="J69" s="529"/>
    </row>
    <row r="70" spans="1:10" ht="12.75" x14ac:dyDescent="0.2">
      <c r="A70" s="529">
        <v>69</v>
      </c>
      <c r="B70" s="529" t="s">
        <v>1117</v>
      </c>
      <c r="C70" s="529" t="s">
        <v>933</v>
      </c>
      <c r="D70" s="529" t="s">
        <v>2303</v>
      </c>
      <c r="E70" s="526"/>
      <c r="F70" s="529" t="s">
        <v>2302</v>
      </c>
      <c r="G70" s="529"/>
      <c r="H70" s="529"/>
      <c r="I70" s="529"/>
      <c r="J70" s="529"/>
    </row>
    <row r="71" spans="1:10" ht="12.75" x14ac:dyDescent="0.2">
      <c r="A71" s="529">
        <v>70</v>
      </c>
      <c r="B71" s="529" t="s">
        <v>1117</v>
      </c>
      <c r="C71" s="529" t="s">
        <v>934</v>
      </c>
      <c r="D71" s="529" t="s">
        <v>2301</v>
      </c>
      <c r="E71" s="526"/>
      <c r="F71" s="529" t="s">
        <v>2300</v>
      </c>
      <c r="G71" s="529"/>
      <c r="H71" s="529"/>
      <c r="I71" s="529"/>
      <c r="J71" s="529"/>
    </row>
    <row r="72" spans="1:10" ht="12.75" x14ac:dyDescent="0.2">
      <c r="A72" s="529">
        <v>71</v>
      </c>
      <c r="B72" s="529" t="s">
        <v>1117</v>
      </c>
      <c r="C72" s="529" t="s">
        <v>935</v>
      </c>
      <c r="D72" s="529" t="s">
        <v>954</v>
      </c>
      <c r="E72" s="526"/>
      <c r="F72" s="529" t="s">
        <v>2299</v>
      </c>
      <c r="G72" s="529"/>
      <c r="H72" s="529"/>
      <c r="I72" s="529"/>
      <c r="J72" s="529"/>
    </row>
    <row r="73" spans="1:10" ht="12.75" x14ac:dyDescent="0.2">
      <c r="A73" s="529">
        <v>72</v>
      </c>
      <c r="B73" s="529" t="s">
        <v>1117</v>
      </c>
      <c r="C73" s="529" t="s">
        <v>888</v>
      </c>
      <c r="D73" s="529" t="s">
        <v>955</v>
      </c>
      <c r="E73" s="526"/>
      <c r="F73" s="529" t="s">
        <v>2298</v>
      </c>
      <c r="G73" s="529" t="s">
        <v>942</v>
      </c>
      <c r="H73" s="529"/>
      <c r="I73" s="529"/>
      <c r="J73" s="529"/>
    </row>
    <row r="74" spans="1:10" ht="12.75" x14ac:dyDescent="0.2">
      <c r="A74" s="529">
        <v>73</v>
      </c>
      <c r="B74" s="529" t="s">
        <v>1117</v>
      </c>
      <c r="C74" s="529" t="s">
        <v>945</v>
      </c>
      <c r="D74" s="529" t="s">
        <v>956</v>
      </c>
      <c r="E74" s="526"/>
      <c r="F74" s="529" t="s">
        <v>2297</v>
      </c>
      <c r="G74" s="529"/>
      <c r="H74" s="529"/>
      <c r="I74" s="529"/>
      <c r="J74" s="529"/>
    </row>
    <row r="75" spans="1:10" ht="12.75" x14ac:dyDescent="0.2">
      <c r="A75" s="529">
        <v>74</v>
      </c>
      <c r="B75" s="529" t="s">
        <v>1117</v>
      </c>
      <c r="C75" s="529" t="s">
        <v>950</v>
      </c>
      <c r="D75" s="529" t="s">
        <v>957</v>
      </c>
      <c r="E75" s="526"/>
      <c r="F75" s="529" t="s">
        <v>2296</v>
      </c>
      <c r="G75" s="529"/>
      <c r="H75" s="529"/>
      <c r="I75" s="529"/>
      <c r="J75" s="529"/>
    </row>
    <row r="76" spans="1:10" ht="12.75" x14ac:dyDescent="0.2">
      <c r="A76" s="529">
        <v>75</v>
      </c>
      <c r="B76" s="529" t="s">
        <v>1117</v>
      </c>
      <c r="C76" s="529" t="s">
        <v>2295</v>
      </c>
      <c r="D76" s="529" t="s">
        <v>959</v>
      </c>
      <c r="E76" s="526"/>
      <c r="F76" s="529" t="s">
        <v>2294</v>
      </c>
      <c r="G76" s="529" t="s">
        <v>944</v>
      </c>
      <c r="H76" s="529"/>
      <c r="I76" s="529"/>
      <c r="J76" s="529"/>
    </row>
    <row r="77" spans="1:10" ht="12.75" x14ac:dyDescent="0.2">
      <c r="A77" s="529">
        <v>76</v>
      </c>
      <c r="B77" s="529" t="s">
        <v>1117</v>
      </c>
      <c r="C77" s="529" t="s">
        <v>960</v>
      </c>
      <c r="D77" s="529" t="s">
        <v>2293</v>
      </c>
      <c r="E77" s="526"/>
      <c r="F77" s="529" t="s">
        <v>2292</v>
      </c>
      <c r="G77" s="529"/>
      <c r="H77" s="529"/>
      <c r="I77" s="529"/>
      <c r="J77" s="529"/>
    </row>
    <row r="78" spans="1:10" ht="12.75" x14ac:dyDescent="0.2">
      <c r="A78" s="529">
        <v>77</v>
      </c>
      <c r="B78" s="529" t="s">
        <v>1117</v>
      </c>
      <c r="C78" s="529" t="s">
        <v>961</v>
      </c>
      <c r="D78" s="529" t="s">
        <v>2291</v>
      </c>
      <c r="E78" s="526"/>
      <c r="F78" s="529" t="s">
        <v>2290</v>
      </c>
      <c r="G78" s="529"/>
      <c r="H78" s="529"/>
      <c r="I78" s="529"/>
      <c r="J78" s="529"/>
    </row>
    <row r="79" spans="1:10" ht="12.75" x14ac:dyDescent="0.2">
      <c r="A79" s="529">
        <v>78</v>
      </c>
      <c r="B79" s="529" t="s">
        <v>1117</v>
      </c>
      <c r="C79" s="529" t="s">
        <v>962</v>
      </c>
      <c r="D79" s="529" t="s">
        <v>2289</v>
      </c>
      <c r="E79" s="526"/>
      <c r="F79" s="529" t="s">
        <v>2288</v>
      </c>
      <c r="G79" s="529"/>
      <c r="H79" s="529"/>
      <c r="I79" s="529"/>
      <c r="J79" s="529"/>
    </row>
    <row r="80" spans="1:10" ht="12.75" x14ac:dyDescent="0.2">
      <c r="A80" s="529">
        <v>79</v>
      </c>
      <c r="B80" s="529" t="s">
        <v>1117</v>
      </c>
      <c r="C80" s="529" t="s">
        <v>963</v>
      </c>
      <c r="D80" s="529" t="s">
        <v>2287</v>
      </c>
      <c r="E80" s="526"/>
      <c r="F80" s="529" t="s">
        <v>2286</v>
      </c>
      <c r="G80" s="529"/>
      <c r="H80" s="529"/>
      <c r="I80" s="529"/>
      <c r="J80" s="529"/>
    </row>
    <row r="81" spans="1:10" ht="12.75" x14ac:dyDescent="0.2">
      <c r="A81" s="529">
        <v>80</v>
      </c>
      <c r="B81" s="529" t="s">
        <v>1117</v>
      </c>
      <c r="C81" s="529" t="s">
        <v>964</v>
      </c>
      <c r="D81" s="529" t="s">
        <v>2285</v>
      </c>
      <c r="E81" s="526"/>
      <c r="F81" s="529" t="s">
        <v>2284</v>
      </c>
      <c r="G81" s="529"/>
      <c r="H81" s="529"/>
      <c r="I81" s="529"/>
      <c r="J81" s="529"/>
    </row>
    <row r="82" spans="1:10" ht="12.75" x14ac:dyDescent="0.2">
      <c r="A82" s="529">
        <v>81</v>
      </c>
      <c r="B82" s="529" t="s">
        <v>1117</v>
      </c>
      <c r="C82" s="529" t="s">
        <v>965</v>
      </c>
      <c r="D82" s="529" t="s">
        <v>2283</v>
      </c>
      <c r="E82" s="526"/>
      <c r="F82" s="529" t="s">
        <v>2282</v>
      </c>
      <c r="G82" s="529"/>
      <c r="H82" s="529"/>
      <c r="I82" s="529"/>
      <c r="J82" s="529"/>
    </row>
    <row r="83" spans="1:10" ht="12.75" x14ac:dyDescent="0.2">
      <c r="A83" s="529">
        <v>82</v>
      </c>
      <c r="B83" s="529" t="s">
        <v>1117</v>
      </c>
      <c r="C83" s="529" t="s">
        <v>966</v>
      </c>
      <c r="D83" s="529" t="s">
        <v>2281</v>
      </c>
      <c r="E83" s="526"/>
      <c r="F83" s="529" t="s">
        <v>2280</v>
      </c>
      <c r="G83" s="529"/>
      <c r="H83" s="529"/>
      <c r="I83" s="529"/>
      <c r="J83" s="529"/>
    </row>
    <row r="84" spans="1:10" ht="12.75" x14ac:dyDescent="0.2">
      <c r="A84" s="529">
        <v>83</v>
      </c>
      <c r="B84" s="529" t="s">
        <v>1117</v>
      </c>
      <c r="C84" s="529" t="s">
        <v>967</v>
      </c>
      <c r="D84" s="529" t="s">
        <v>2279</v>
      </c>
      <c r="E84" s="526"/>
      <c r="F84" s="529" t="s">
        <v>2278</v>
      </c>
      <c r="G84" s="529"/>
      <c r="H84" s="529"/>
      <c r="I84" s="529"/>
      <c r="J84" s="529"/>
    </row>
    <row r="85" spans="1:10" ht="12.75" x14ac:dyDescent="0.2">
      <c r="A85" s="529">
        <v>84</v>
      </c>
      <c r="B85" s="529" t="s">
        <v>1117</v>
      </c>
      <c r="C85" s="529" t="s">
        <v>2277</v>
      </c>
      <c r="D85" s="529" t="s">
        <v>969</v>
      </c>
      <c r="E85" s="526"/>
      <c r="F85" s="529" t="s">
        <v>2276</v>
      </c>
      <c r="G85" s="529"/>
      <c r="H85" s="529"/>
      <c r="I85" s="529"/>
      <c r="J85" s="529"/>
    </row>
    <row r="86" spans="1:10" ht="12.75" x14ac:dyDescent="0.2">
      <c r="A86" s="529">
        <v>85</v>
      </c>
      <c r="B86" s="529" t="s">
        <v>1117</v>
      </c>
      <c r="C86" s="529" t="s">
        <v>2275</v>
      </c>
      <c r="D86" s="529" t="s">
        <v>971</v>
      </c>
      <c r="E86" s="526"/>
      <c r="F86" s="529" t="s">
        <v>2274</v>
      </c>
      <c r="G86" s="529"/>
      <c r="H86" s="529"/>
      <c r="I86" s="529"/>
      <c r="J86" s="529"/>
    </row>
    <row r="87" spans="1:10" ht="12.75" x14ac:dyDescent="0.2">
      <c r="A87" s="529">
        <v>86</v>
      </c>
      <c r="B87" s="529" t="s">
        <v>1117</v>
      </c>
      <c r="C87" s="529" t="s">
        <v>958</v>
      </c>
      <c r="D87" s="529" t="s">
        <v>2273</v>
      </c>
      <c r="E87" s="526"/>
      <c r="F87" s="529" t="s">
        <v>2272</v>
      </c>
      <c r="G87" s="529" t="s">
        <v>976</v>
      </c>
      <c r="H87" s="529"/>
      <c r="I87" s="529"/>
      <c r="J87" s="529"/>
    </row>
    <row r="88" spans="1:10" ht="12.75" x14ac:dyDescent="0.2">
      <c r="A88" s="529">
        <v>87</v>
      </c>
      <c r="B88" s="529" t="s">
        <v>1117</v>
      </c>
      <c r="C88" s="529" t="s">
        <v>943</v>
      </c>
      <c r="D88" s="529" t="s">
        <v>2271</v>
      </c>
      <c r="E88" s="526"/>
      <c r="F88" s="529" t="s">
        <v>2270</v>
      </c>
      <c r="G88" s="529" t="s">
        <v>977</v>
      </c>
      <c r="H88" s="529"/>
      <c r="I88" s="529"/>
      <c r="J88" s="529"/>
    </row>
    <row r="89" spans="1:10" ht="12.75" x14ac:dyDescent="0.2">
      <c r="A89" s="529">
        <v>88</v>
      </c>
      <c r="B89" s="529" t="s">
        <v>1117</v>
      </c>
      <c r="C89" s="529" t="s">
        <v>887</v>
      </c>
      <c r="D89" s="529" t="s">
        <v>887</v>
      </c>
      <c r="E89" s="526"/>
      <c r="F89" s="529" t="s">
        <v>2269</v>
      </c>
      <c r="G89" s="529" t="s">
        <v>983</v>
      </c>
      <c r="H89" s="529"/>
      <c r="I89" s="529"/>
      <c r="J89" s="529"/>
    </row>
    <row r="90" spans="1:10" ht="12.75" x14ac:dyDescent="0.2">
      <c r="A90" s="529">
        <v>89</v>
      </c>
      <c r="B90" s="529" t="s">
        <v>1117</v>
      </c>
      <c r="C90" s="529" t="s">
        <v>984</v>
      </c>
      <c r="D90" s="529" t="s">
        <v>1108</v>
      </c>
      <c r="E90" s="526"/>
      <c r="F90" s="529" t="s">
        <v>2268</v>
      </c>
      <c r="G90" s="529"/>
      <c r="H90" s="529"/>
      <c r="I90" s="529"/>
      <c r="J90" s="529"/>
    </row>
    <row r="91" spans="1:10" ht="12.75" x14ac:dyDescent="0.2">
      <c r="A91" s="529">
        <v>90</v>
      </c>
      <c r="B91" s="529" t="s">
        <v>1117</v>
      </c>
      <c r="C91" s="529" t="s">
        <v>886</v>
      </c>
      <c r="D91" s="529" t="s">
        <v>2267</v>
      </c>
      <c r="E91" s="526"/>
      <c r="F91" s="529" t="s">
        <v>2266</v>
      </c>
      <c r="G91" s="529" t="s">
        <v>989</v>
      </c>
      <c r="H91" s="529"/>
      <c r="I91" s="529"/>
      <c r="J91" s="529"/>
    </row>
    <row r="92" spans="1:10" ht="12.75" x14ac:dyDescent="0.2">
      <c r="A92" s="529">
        <v>91</v>
      </c>
      <c r="B92" s="529" t="s">
        <v>1117</v>
      </c>
      <c r="C92" s="529" t="s">
        <v>993</v>
      </c>
      <c r="D92" s="529" t="s">
        <v>1105</v>
      </c>
      <c r="E92" s="526"/>
      <c r="F92" s="529" t="s">
        <v>2265</v>
      </c>
      <c r="G92" s="529"/>
      <c r="H92" s="529"/>
      <c r="I92" s="529"/>
      <c r="J92" s="529"/>
    </row>
    <row r="93" spans="1:10" ht="12.75" x14ac:dyDescent="0.2">
      <c r="A93" s="529">
        <v>92</v>
      </c>
      <c r="B93" s="529" t="s">
        <v>1117</v>
      </c>
      <c r="C93" s="529" t="s">
        <v>994</v>
      </c>
      <c r="D93" s="529" t="s">
        <v>1107</v>
      </c>
      <c r="E93" s="526"/>
      <c r="F93" s="529" t="s">
        <v>2264</v>
      </c>
      <c r="G93" s="529"/>
      <c r="H93" s="529"/>
      <c r="I93" s="529"/>
      <c r="J93" s="529"/>
    </row>
    <row r="94" spans="1:10" ht="12.75" x14ac:dyDescent="0.2">
      <c r="A94" s="529">
        <v>93</v>
      </c>
      <c r="B94" s="529" t="s">
        <v>1117</v>
      </c>
      <c r="C94" s="529" t="s">
        <v>995</v>
      </c>
      <c r="D94" s="529" t="s">
        <v>2263</v>
      </c>
      <c r="E94" s="526"/>
      <c r="F94" s="529" t="s">
        <v>2262</v>
      </c>
      <c r="G94" s="529"/>
      <c r="H94" s="529"/>
      <c r="I94" s="529"/>
      <c r="J94" s="529"/>
    </row>
    <row r="95" spans="1:10" ht="12.75" x14ac:dyDescent="0.2">
      <c r="A95" s="529">
        <v>94</v>
      </c>
      <c r="B95" s="529" t="s">
        <v>1117</v>
      </c>
      <c r="C95" s="529" t="s">
        <v>996</v>
      </c>
      <c r="D95" s="529" t="s">
        <v>2261</v>
      </c>
      <c r="E95" s="526"/>
      <c r="F95" s="529" t="s">
        <v>2260</v>
      </c>
      <c r="G95" s="529"/>
      <c r="H95" s="529"/>
      <c r="I95" s="529"/>
      <c r="J95" s="529"/>
    </row>
    <row r="96" spans="1:10" ht="12.75" x14ac:dyDescent="0.2">
      <c r="A96" s="529">
        <v>95</v>
      </c>
      <c r="B96" s="529" t="s">
        <v>1117</v>
      </c>
      <c r="C96" s="529" t="s">
        <v>997</v>
      </c>
      <c r="D96" s="529" t="s">
        <v>1100</v>
      </c>
      <c r="E96" s="526"/>
      <c r="F96" s="529" t="s">
        <v>2259</v>
      </c>
      <c r="G96" s="529"/>
      <c r="H96" s="529"/>
      <c r="I96" s="529"/>
      <c r="J96" s="529"/>
    </row>
    <row r="97" spans="1:10" ht="12.75" x14ac:dyDescent="0.2">
      <c r="A97" s="529">
        <v>96</v>
      </c>
      <c r="B97" s="529" t="s">
        <v>1117</v>
      </c>
      <c r="C97" s="529" t="s">
        <v>998</v>
      </c>
      <c r="D97" s="529" t="s">
        <v>2258</v>
      </c>
      <c r="E97" s="526"/>
      <c r="F97" s="529" t="s">
        <v>2257</v>
      </c>
      <c r="G97" s="529"/>
      <c r="H97" s="529"/>
      <c r="I97" s="529"/>
      <c r="J97" s="529"/>
    </row>
    <row r="98" spans="1:10" ht="12.75" x14ac:dyDescent="0.2">
      <c r="A98" s="529">
        <v>97</v>
      </c>
      <c r="B98" s="529" t="s">
        <v>1117</v>
      </c>
      <c r="C98" s="529" t="s">
        <v>999</v>
      </c>
      <c r="D98" s="529" t="s">
        <v>2256</v>
      </c>
      <c r="E98" s="526"/>
      <c r="F98" s="529" t="s">
        <v>2255</v>
      </c>
      <c r="G98" s="529"/>
      <c r="H98" s="529"/>
      <c r="I98" s="529"/>
      <c r="J98" s="529"/>
    </row>
    <row r="99" spans="1:10" ht="12.75" x14ac:dyDescent="0.2">
      <c r="A99" s="529">
        <v>98</v>
      </c>
      <c r="B99" s="529" t="s">
        <v>1117</v>
      </c>
      <c r="C99" s="529" t="s">
        <v>1000</v>
      </c>
      <c r="D99" s="529" t="s">
        <v>2254</v>
      </c>
      <c r="E99" s="526"/>
      <c r="F99" s="529" t="s">
        <v>2253</v>
      </c>
      <c r="G99" s="529"/>
      <c r="H99" s="529"/>
      <c r="I99" s="529"/>
      <c r="J99" s="529"/>
    </row>
    <row r="100" spans="1:10" ht="12.75" x14ac:dyDescent="0.2">
      <c r="A100" s="529">
        <v>99</v>
      </c>
      <c r="B100" s="529" t="s">
        <v>1117</v>
      </c>
      <c r="C100" s="529" t="s">
        <v>1001</v>
      </c>
      <c r="D100" s="529" t="s">
        <v>2252</v>
      </c>
      <c r="E100" s="526"/>
      <c r="F100" s="529" t="s">
        <v>2251</v>
      </c>
      <c r="G100" s="529"/>
      <c r="H100" s="529"/>
      <c r="I100" s="529"/>
      <c r="J100" s="529"/>
    </row>
    <row r="101" spans="1:10" ht="12.75" x14ac:dyDescent="0.2">
      <c r="A101" s="529">
        <v>100</v>
      </c>
      <c r="B101" s="529" t="s">
        <v>1117</v>
      </c>
      <c r="C101" s="529" t="s">
        <v>1002</v>
      </c>
      <c r="D101" s="529" t="s">
        <v>2250</v>
      </c>
      <c r="E101" s="526"/>
      <c r="F101" s="529" t="s">
        <v>2249</v>
      </c>
      <c r="G101" s="529"/>
      <c r="H101" s="529"/>
      <c r="I101" s="529"/>
      <c r="J101" s="529"/>
    </row>
    <row r="102" spans="1:10" ht="12.75" x14ac:dyDescent="0.2">
      <c r="A102" s="529">
        <v>101</v>
      </c>
      <c r="B102" s="529" t="s">
        <v>1117</v>
      </c>
      <c r="C102" s="529" t="s">
        <v>1003</v>
      </c>
      <c r="D102" s="529" t="s">
        <v>2248</v>
      </c>
      <c r="E102" s="526"/>
      <c r="F102" s="529" t="s">
        <v>2247</v>
      </c>
      <c r="G102" s="529"/>
      <c r="H102" s="529"/>
      <c r="I102" s="529"/>
      <c r="J102" s="529"/>
    </row>
    <row r="103" spans="1:10" ht="12.75" x14ac:dyDescent="0.2">
      <c r="A103" s="529">
        <v>102</v>
      </c>
      <c r="B103" s="529" t="s">
        <v>1117</v>
      </c>
      <c r="C103" s="529" t="s">
        <v>1004</v>
      </c>
      <c r="D103" s="529" t="s">
        <v>2246</v>
      </c>
      <c r="E103" s="526"/>
      <c r="F103" s="529" t="s">
        <v>2245</v>
      </c>
      <c r="G103" s="529"/>
      <c r="H103" s="529"/>
      <c r="I103" s="529"/>
      <c r="J103" s="529"/>
    </row>
    <row r="104" spans="1:10" ht="12.75" x14ac:dyDescent="0.2">
      <c r="A104" s="529">
        <v>103</v>
      </c>
      <c r="B104" s="529" t="s">
        <v>1117</v>
      </c>
      <c r="C104" s="529" t="s">
        <v>1005</v>
      </c>
      <c r="D104" s="529" t="s">
        <v>2244</v>
      </c>
      <c r="E104" s="526"/>
      <c r="F104" s="529" t="s">
        <v>2243</v>
      </c>
      <c r="G104" s="529"/>
      <c r="H104" s="529"/>
      <c r="I104" s="529"/>
      <c r="J104" s="529"/>
    </row>
    <row r="105" spans="1:10" ht="12.75" x14ac:dyDescent="0.2">
      <c r="A105" s="529">
        <v>104</v>
      </c>
      <c r="B105" s="529" t="s">
        <v>1117</v>
      </c>
      <c r="C105" s="529" t="s">
        <v>1006</v>
      </c>
      <c r="D105" s="529" t="s">
        <v>2242</v>
      </c>
      <c r="E105" s="526"/>
      <c r="F105" s="529" t="s">
        <v>2241</v>
      </c>
      <c r="G105" s="529"/>
      <c r="H105" s="529"/>
      <c r="I105" s="529"/>
      <c r="J105" s="529"/>
    </row>
    <row r="106" spans="1:10" ht="12.75" x14ac:dyDescent="0.2">
      <c r="A106" s="529">
        <v>105</v>
      </c>
      <c r="B106" s="529" t="s">
        <v>1117</v>
      </c>
      <c r="C106" s="529" t="s">
        <v>2240</v>
      </c>
      <c r="D106" s="529" t="s">
        <v>2239</v>
      </c>
      <c r="E106" s="526"/>
      <c r="F106" s="529" t="s">
        <v>2238</v>
      </c>
      <c r="G106" s="529"/>
      <c r="H106" s="529"/>
      <c r="I106" s="529"/>
      <c r="J106" s="529"/>
    </row>
    <row r="107" spans="1:10" ht="12.75" x14ac:dyDescent="0.2">
      <c r="A107" s="529">
        <v>106</v>
      </c>
      <c r="B107" s="529" t="s">
        <v>1117</v>
      </c>
      <c r="C107" s="529" t="s">
        <v>1008</v>
      </c>
      <c r="D107" s="529" t="s">
        <v>2237</v>
      </c>
      <c r="E107" s="526"/>
      <c r="F107" s="529" t="s">
        <v>2236</v>
      </c>
      <c r="G107" s="529"/>
      <c r="H107" s="529"/>
      <c r="I107" s="529"/>
      <c r="J107" s="529"/>
    </row>
    <row r="108" spans="1:10" ht="12.75" x14ac:dyDescent="0.2">
      <c r="A108" s="529">
        <v>107</v>
      </c>
      <c r="B108" s="529" t="s">
        <v>1117</v>
      </c>
      <c r="C108" s="529" t="s">
        <v>1009</v>
      </c>
      <c r="D108" s="529" t="s">
        <v>2235</v>
      </c>
      <c r="E108" s="526"/>
      <c r="F108" s="529" t="s">
        <v>2234</v>
      </c>
      <c r="G108" s="529"/>
      <c r="H108" s="529"/>
      <c r="I108" s="529"/>
      <c r="J108" s="529"/>
    </row>
    <row r="109" spans="1:10" ht="12.75" x14ac:dyDescent="0.2">
      <c r="A109" s="529">
        <v>108</v>
      </c>
      <c r="B109" s="529" t="s">
        <v>1117</v>
      </c>
      <c r="C109" s="529" t="s">
        <v>2233</v>
      </c>
      <c r="D109" s="529" t="s">
        <v>2232</v>
      </c>
      <c r="E109" s="526"/>
      <c r="F109" s="529" t="s">
        <v>2231</v>
      </c>
      <c r="G109" s="529"/>
      <c r="H109" s="529"/>
      <c r="I109" s="529"/>
      <c r="J109" s="529"/>
    </row>
    <row r="110" spans="1:10" ht="12.75" x14ac:dyDescent="0.2">
      <c r="A110" s="529">
        <v>109</v>
      </c>
      <c r="B110" s="529" t="s">
        <v>1117</v>
      </c>
      <c r="C110" s="529" t="s">
        <v>1011</v>
      </c>
      <c r="D110" s="529" t="s">
        <v>2230</v>
      </c>
      <c r="E110" s="526"/>
      <c r="F110" s="529" t="s">
        <v>2229</v>
      </c>
      <c r="G110" s="529"/>
      <c r="H110" s="529"/>
      <c r="I110" s="529"/>
      <c r="J110" s="529"/>
    </row>
    <row r="111" spans="1:10" ht="12.75" x14ac:dyDescent="0.2">
      <c r="A111" s="529">
        <v>110</v>
      </c>
      <c r="B111" s="529" t="s">
        <v>1117</v>
      </c>
      <c r="C111" s="529" t="s">
        <v>1012</v>
      </c>
      <c r="D111" s="529" t="s">
        <v>2228</v>
      </c>
      <c r="E111" s="526"/>
      <c r="F111" s="529" t="s">
        <v>2227</v>
      </c>
      <c r="G111" s="529"/>
      <c r="H111" s="529"/>
      <c r="I111" s="529"/>
      <c r="J111" s="529"/>
    </row>
    <row r="112" spans="1:10" ht="12.75" x14ac:dyDescent="0.2">
      <c r="A112" s="529">
        <v>111</v>
      </c>
      <c r="B112" s="529" t="s">
        <v>1117</v>
      </c>
      <c r="C112" s="529" t="s">
        <v>1013</v>
      </c>
      <c r="D112" s="529" t="s">
        <v>2226</v>
      </c>
      <c r="E112" s="526"/>
      <c r="F112" s="529" t="s">
        <v>2225</v>
      </c>
      <c r="G112" s="529"/>
      <c r="H112" s="529"/>
      <c r="I112" s="529"/>
      <c r="J112" s="529"/>
    </row>
    <row r="113" spans="1:10" ht="12.75" x14ac:dyDescent="0.2">
      <c r="A113" s="529">
        <v>112</v>
      </c>
      <c r="B113" s="529" t="s">
        <v>1117</v>
      </c>
      <c r="C113" s="529" t="s">
        <v>1014</v>
      </c>
      <c r="D113" s="529" t="s">
        <v>2224</v>
      </c>
      <c r="E113" s="526"/>
      <c r="F113" s="529" t="s">
        <v>2223</v>
      </c>
      <c r="G113" s="529"/>
      <c r="H113" s="529"/>
      <c r="I113" s="529"/>
      <c r="J113" s="529"/>
    </row>
    <row r="114" spans="1:10" ht="12.75" x14ac:dyDescent="0.2">
      <c r="A114" s="529">
        <v>113</v>
      </c>
      <c r="B114" s="529" t="s">
        <v>1117</v>
      </c>
      <c r="C114" s="529" t="s">
        <v>1015</v>
      </c>
      <c r="D114" s="529" t="s">
        <v>2222</v>
      </c>
      <c r="E114" s="526"/>
      <c r="F114" s="529" t="s">
        <v>2221</v>
      </c>
      <c r="G114" s="529"/>
      <c r="H114" s="529"/>
      <c r="I114" s="529"/>
      <c r="J114" s="529"/>
    </row>
    <row r="115" spans="1:10" ht="12.75" x14ac:dyDescent="0.2">
      <c r="A115" s="529">
        <v>114</v>
      </c>
      <c r="B115" s="529" t="s">
        <v>1117</v>
      </c>
      <c r="C115" s="529" t="s">
        <v>1016</v>
      </c>
      <c r="D115" s="529" t="s">
        <v>2220</v>
      </c>
      <c r="E115" s="526"/>
      <c r="F115" s="529" t="s">
        <v>2219</v>
      </c>
      <c r="G115" s="529"/>
      <c r="H115" s="529"/>
      <c r="I115" s="529"/>
      <c r="J115" s="529"/>
    </row>
    <row r="116" spans="1:10" ht="12.75" x14ac:dyDescent="0.2">
      <c r="A116" s="529">
        <v>115</v>
      </c>
      <c r="B116" s="529" t="s">
        <v>1117</v>
      </c>
      <c r="C116" s="529" t="s">
        <v>1017</v>
      </c>
      <c r="D116" s="529" t="s">
        <v>2218</v>
      </c>
      <c r="E116" s="526"/>
      <c r="F116" s="529" t="s">
        <v>2217</v>
      </c>
      <c r="G116" s="529"/>
      <c r="H116" s="529"/>
      <c r="I116" s="529"/>
      <c r="J116" s="529"/>
    </row>
    <row r="117" spans="1:10" ht="12.75" x14ac:dyDescent="0.2">
      <c r="A117" s="529">
        <v>116</v>
      </c>
      <c r="B117" s="529" t="s">
        <v>1117</v>
      </c>
      <c r="C117" s="529" t="s">
        <v>1018</v>
      </c>
      <c r="D117" s="529" t="s">
        <v>1099</v>
      </c>
      <c r="E117" s="526"/>
      <c r="F117" s="529" t="s">
        <v>2216</v>
      </c>
      <c r="G117" s="529"/>
      <c r="H117" s="529"/>
      <c r="I117" s="529"/>
      <c r="J117" s="529"/>
    </row>
    <row r="118" spans="1:10" ht="12.75" x14ac:dyDescent="0.2">
      <c r="A118" s="529">
        <v>117</v>
      </c>
      <c r="B118" s="529" t="s">
        <v>1117</v>
      </c>
      <c r="C118" s="529" t="s">
        <v>1019</v>
      </c>
      <c r="D118" s="529" t="s">
        <v>1106</v>
      </c>
      <c r="E118" s="526"/>
      <c r="F118" s="529" t="s">
        <v>2215</v>
      </c>
      <c r="G118" s="529"/>
      <c r="H118" s="529"/>
      <c r="I118" s="529"/>
      <c r="J118" s="529"/>
    </row>
    <row r="119" spans="1:10" ht="12.75" x14ac:dyDescent="0.2">
      <c r="A119" s="529">
        <v>118</v>
      </c>
      <c r="B119" s="529" t="s">
        <v>1117</v>
      </c>
      <c r="C119" s="529" t="s">
        <v>1020</v>
      </c>
      <c r="D119" s="529" t="s">
        <v>2214</v>
      </c>
      <c r="E119" s="526"/>
      <c r="F119" s="529" t="s">
        <v>2213</v>
      </c>
      <c r="G119" s="529"/>
      <c r="H119" s="529"/>
      <c r="I119" s="529"/>
      <c r="J119" s="529"/>
    </row>
    <row r="120" spans="1:10" ht="12.75" x14ac:dyDescent="0.2">
      <c r="A120" s="529">
        <v>119</v>
      </c>
      <c r="B120" s="529" t="s">
        <v>1117</v>
      </c>
      <c r="C120" s="529" t="s">
        <v>1021</v>
      </c>
      <c r="D120" s="529" t="s">
        <v>2212</v>
      </c>
      <c r="E120" s="526"/>
      <c r="F120" s="529" t="s">
        <v>2211</v>
      </c>
      <c r="G120" s="529"/>
      <c r="H120" s="529"/>
      <c r="I120" s="529"/>
      <c r="J120" s="529"/>
    </row>
    <row r="121" spans="1:10" ht="12.75" x14ac:dyDescent="0.2">
      <c r="A121" s="529">
        <v>120</v>
      </c>
      <c r="B121" s="529" t="s">
        <v>1117</v>
      </c>
      <c r="C121" s="529" t="s">
        <v>1022</v>
      </c>
      <c r="D121" s="529" t="s">
        <v>2210</v>
      </c>
      <c r="E121" s="526"/>
      <c r="F121" s="529" t="s">
        <v>2209</v>
      </c>
      <c r="G121" s="529"/>
      <c r="H121" s="529"/>
      <c r="I121" s="529"/>
      <c r="J121" s="529"/>
    </row>
    <row r="122" spans="1:10" ht="12.75" x14ac:dyDescent="0.2">
      <c r="A122" s="529">
        <v>121</v>
      </c>
      <c r="B122" s="529" t="s">
        <v>1117</v>
      </c>
      <c r="C122" s="529" t="s">
        <v>1023</v>
      </c>
      <c r="D122" s="529" t="s">
        <v>2208</v>
      </c>
      <c r="E122" s="526"/>
      <c r="F122" s="529" t="s">
        <v>2207</v>
      </c>
      <c r="G122" s="529"/>
      <c r="H122" s="529"/>
      <c r="I122" s="529"/>
      <c r="J122" s="529"/>
    </row>
    <row r="123" spans="1:10" ht="12.75" x14ac:dyDescent="0.2">
      <c r="A123" s="529">
        <v>122</v>
      </c>
      <c r="B123" s="529" t="s">
        <v>1117</v>
      </c>
      <c r="C123" s="529" t="s">
        <v>1024</v>
      </c>
      <c r="D123" s="529" t="s">
        <v>2206</v>
      </c>
      <c r="E123" s="526"/>
      <c r="F123" s="529" t="s">
        <v>2205</v>
      </c>
      <c r="G123" s="529"/>
      <c r="H123" s="529"/>
      <c r="I123" s="529"/>
      <c r="J123" s="529"/>
    </row>
    <row r="124" spans="1:10" ht="12.75" x14ac:dyDescent="0.2">
      <c r="A124" s="529">
        <v>123</v>
      </c>
      <c r="B124" s="529" t="s">
        <v>1117</v>
      </c>
      <c r="C124" s="529" t="s">
        <v>1025</v>
      </c>
      <c r="D124" s="529" t="s">
        <v>2204</v>
      </c>
      <c r="E124" s="526"/>
      <c r="F124" s="529" t="s">
        <v>2203</v>
      </c>
      <c r="G124" s="529"/>
      <c r="H124" s="529"/>
      <c r="I124" s="529"/>
      <c r="J124" s="529"/>
    </row>
    <row r="125" spans="1:10" ht="12.75" x14ac:dyDescent="0.2">
      <c r="A125" s="529">
        <v>124</v>
      </c>
      <c r="B125" s="529" t="s">
        <v>1117</v>
      </c>
      <c r="C125" s="529" t="s">
        <v>2202</v>
      </c>
      <c r="D125" s="529" t="s">
        <v>2201</v>
      </c>
      <c r="E125" s="526"/>
      <c r="F125" s="529" t="s">
        <v>2200</v>
      </c>
      <c r="G125" s="529"/>
      <c r="H125" s="529"/>
      <c r="I125" s="529"/>
      <c r="J125" s="529"/>
    </row>
    <row r="126" spans="1:10" ht="12.75" x14ac:dyDescent="0.2">
      <c r="A126" s="529">
        <v>125</v>
      </c>
      <c r="B126" s="529" t="s">
        <v>1117</v>
      </c>
      <c r="C126" s="529" t="s">
        <v>2199</v>
      </c>
      <c r="D126" s="529" t="s">
        <v>2198</v>
      </c>
      <c r="E126" s="526"/>
      <c r="F126" s="529" t="s">
        <v>2197</v>
      </c>
      <c r="G126" s="529"/>
      <c r="H126" s="529"/>
      <c r="I126" s="529"/>
      <c r="J126" s="529"/>
    </row>
    <row r="127" spans="1:10" ht="12.75" x14ac:dyDescent="0.2">
      <c r="A127" s="529">
        <v>126</v>
      </c>
      <c r="B127" s="529" t="s">
        <v>1117</v>
      </c>
      <c r="C127" s="529" t="s">
        <v>1028</v>
      </c>
      <c r="D127" s="529" t="s">
        <v>1101</v>
      </c>
      <c r="E127" s="526"/>
      <c r="F127" s="529" t="s">
        <v>2196</v>
      </c>
      <c r="G127" s="529"/>
      <c r="H127" s="529"/>
      <c r="I127" s="529"/>
      <c r="J127" s="529"/>
    </row>
    <row r="128" spans="1:10" ht="12.75" x14ac:dyDescent="0.2">
      <c r="A128" s="529">
        <v>127</v>
      </c>
      <c r="B128" s="529" t="s">
        <v>1117</v>
      </c>
      <c r="C128" s="529" t="s">
        <v>1029</v>
      </c>
      <c r="D128" s="529" t="s">
        <v>1109</v>
      </c>
      <c r="E128" s="526"/>
      <c r="F128" s="529" t="s">
        <v>2195</v>
      </c>
      <c r="G128" s="529"/>
      <c r="H128" s="529"/>
      <c r="I128" s="529"/>
      <c r="J128" s="529"/>
    </row>
    <row r="129" spans="1:10" ht="12.75" x14ac:dyDescent="0.2">
      <c r="A129" s="529">
        <v>128</v>
      </c>
      <c r="B129" s="529" t="s">
        <v>1117</v>
      </c>
      <c r="C129" s="529" t="s">
        <v>992</v>
      </c>
      <c r="D129" s="529" t="s">
        <v>2194</v>
      </c>
      <c r="E129" s="526"/>
      <c r="F129" s="529" t="s">
        <v>2193</v>
      </c>
      <c r="G129" s="529" t="s">
        <v>1034</v>
      </c>
      <c r="H129" s="529"/>
      <c r="I129" s="529"/>
      <c r="J129" s="529"/>
    </row>
    <row r="130" spans="1:10" ht="12.75" x14ac:dyDescent="0.2">
      <c r="A130" s="529">
        <v>129</v>
      </c>
      <c r="B130" s="529" t="s">
        <v>1117</v>
      </c>
      <c r="C130" s="529" t="s">
        <v>1036</v>
      </c>
      <c r="D130" s="529" t="s">
        <v>2192</v>
      </c>
      <c r="E130" s="526"/>
      <c r="F130" s="529" t="s">
        <v>2191</v>
      </c>
      <c r="G130" s="529"/>
      <c r="H130" s="529"/>
      <c r="I130" s="529"/>
      <c r="J130" s="529"/>
    </row>
    <row r="131" spans="1:10" ht="12.75" x14ac:dyDescent="0.2">
      <c r="A131" s="529">
        <v>130</v>
      </c>
      <c r="B131" s="529" t="s">
        <v>1117</v>
      </c>
      <c r="C131" s="529" t="s">
        <v>1037</v>
      </c>
      <c r="D131" s="529" t="s">
        <v>2190</v>
      </c>
      <c r="E131" s="526"/>
      <c r="F131" s="529" t="s">
        <v>2189</v>
      </c>
      <c r="G131" s="529"/>
      <c r="H131" s="529"/>
      <c r="I131" s="529"/>
      <c r="J131" s="529"/>
    </row>
    <row r="132" spans="1:10" ht="12.75" x14ac:dyDescent="0.2">
      <c r="A132" s="529">
        <v>131</v>
      </c>
      <c r="B132" s="529" t="s">
        <v>1117</v>
      </c>
      <c r="C132" s="529" t="s">
        <v>1038</v>
      </c>
      <c r="D132" s="529" t="s">
        <v>2188</v>
      </c>
      <c r="E132" s="526"/>
      <c r="F132" s="529" t="s">
        <v>2187</v>
      </c>
      <c r="G132" s="529"/>
      <c r="H132" s="529"/>
      <c r="I132" s="529"/>
      <c r="J132" s="529"/>
    </row>
    <row r="133" spans="1:10" ht="12.75" x14ac:dyDescent="0.2">
      <c r="A133" s="529">
        <v>132</v>
      </c>
      <c r="B133" s="529" t="s">
        <v>1117</v>
      </c>
      <c r="C133" s="529" t="s">
        <v>1039</v>
      </c>
      <c r="D133" s="529" t="s">
        <v>2186</v>
      </c>
      <c r="E133" s="526"/>
      <c r="F133" s="529" t="s">
        <v>2185</v>
      </c>
      <c r="G133" s="529"/>
      <c r="H133" s="529"/>
      <c r="I133" s="529"/>
      <c r="J133" s="529"/>
    </row>
    <row r="134" spans="1:10" ht="12.75" x14ac:dyDescent="0.2">
      <c r="A134" s="529">
        <v>133</v>
      </c>
      <c r="B134" s="529" t="s">
        <v>1117</v>
      </c>
      <c r="C134" s="529" t="s">
        <v>1040</v>
      </c>
      <c r="D134" s="529" t="s">
        <v>2184</v>
      </c>
      <c r="E134" s="526"/>
      <c r="F134" s="529" t="s">
        <v>2183</v>
      </c>
      <c r="G134" s="529"/>
      <c r="H134" s="529"/>
      <c r="I134" s="529"/>
      <c r="J134" s="529"/>
    </row>
    <row r="135" spans="1:10" ht="12.75" x14ac:dyDescent="0.2">
      <c r="A135" s="529">
        <v>134</v>
      </c>
      <c r="B135" s="529" t="s">
        <v>1117</v>
      </c>
      <c r="C135" s="529" t="s">
        <v>1041</v>
      </c>
      <c r="D135" s="529" t="s">
        <v>2182</v>
      </c>
      <c r="E135" s="526"/>
      <c r="F135" s="529" t="s">
        <v>2181</v>
      </c>
      <c r="G135" s="529"/>
      <c r="H135" s="529"/>
      <c r="I135" s="529"/>
      <c r="J135" s="529"/>
    </row>
    <row r="136" spans="1:10" ht="12.75" x14ac:dyDescent="0.2">
      <c r="A136" s="529">
        <v>135</v>
      </c>
      <c r="B136" s="529" t="s">
        <v>1117</v>
      </c>
      <c r="C136" s="529" t="s">
        <v>1042</v>
      </c>
      <c r="D136" s="529" t="s">
        <v>2180</v>
      </c>
      <c r="E136" s="526"/>
      <c r="F136" s="529" t="s">
        <v>2179</v>
      </c>
      <c r="G136" s="529"/>
      <c r="H136" s="529"/>
      <c r="I136" s="529"/>
      <c r="J136" s="529"/>
    </row>
    <row r="137" spans="1:10" ht="12.75" x14ac:dyDescent="0.2">
      <c r="A137" s="529">
        <v>136</v>
      </c>
      <c r="B137" s="529" t="s">
        <v>1117</v>
      </c>
      <c r="C137" s="529" t="s">
        <v>1043</v>
      </c>
      <c r="D137" s="529" t="s">
        <v>1102</v>
      </c>
      <c r="E137" s="526"/>
      <c r="F137" s="529" t="s">
        <v>2178</v>
      </c>
      <c r="G137" s="529"/>
      <c r="H137" s="529"/>
      <c r="I137" s="529"/>
      <c r="J137" s="529"/>
    </row>
    <row r="138" spans="1:10" ht="12.75" x14ac:dyDescent="0.2">
      <c r="A138" s="529">
        <v>137</v>
      </c>
      <c r="B138" s="529" t="s">
        <v>1117</v>
      </c>
      <c r="C138" s="529" t="s">
        <v>2177</v>
      </c>
      <c r="D138" s="529" t="s">
        <v>2176</v>
      </c>
      <c r="E138" s="526"/>
      <c r="F138" s="529" t="s">
        <v>2175</v>
      </c>
      <c r="G138" s="529"/>
      <c r="H138" s="529"/>
      <c r="I138" s="529"/>
      <c r="J138" s="529"/>
    </row>
    <row r="139" spans="1:10" ht="12.75" x14ac:dyDescent="0.2">
      <c r="A139" s="529">
        <v>138</v>
      </c>
      <c r="B139" s="529" t="s">
        <v>1117</v>
      </c>
      <c r="C139" s="529" t="s">
        <v>1055</v>
      </c>
      <c r="D139" s="529" t="s">
        <v>2174</v>
      </c>
      <c r="E139" s="526"/>
      <c r="F139" s="529" t="s">
        <v>2173</v>
      </c>
      <c r="G139" s="529"/>
      <c r="H139" s="529"/>
      <c r="I139" s="529"/>
      <c r="J139" s="529"/>
    </row>
    <row r="140" spans="1:10" ht="12.75" x14ac:dyDescent="0.2">
      <c r="A140" s="529">
        <v>139</v>
      </c>
      <c r="B140" s="529" t="s">
        <v>1117</v>
      </c>
      <c r="C140" s="529" t="s">
        <v>1035</v>
      </c>
      <c r="D140" s="529" t="s">
        <v>2172</v>
      </c>
      <c r="E140" s="526"/>
      <c r="F140" s="529" t="s">
        <v>2171</v>
      </c>
      <c r="G140" s="529" t="s">
        <v>1060</v>
      </c>
      <c r="H140" s="529"/>
      <c r="I140" s="529"/>
      <c r="J140" s="529"/>
    </row>
    <row r="141" spans="1:10" ht="12.75" x14ac:dyDescent="0.2">
      <c r="A141" s="529">
        <v>140</v>
      </c>
      <c r="B141" s="529" t="s">
        <v>1117</v>
      </c>
      <c r="C141" s="529" t="s">
        <v>1061</v>
      </c>
      <c r="D141" s="529" t="s">
        <v>2170</v>
      </c>
      <c r="E141" s="526"/>
      <c r="F141" s="529" t="s">
        <v>2169</v>
      </c>
      <c r="G141" s="529"/>
      <c r="H141" s="529"/>
      <c r="I141" s="529"/>
      <c r="J141" s="529"/>
    </row>
    <row r="142" spans="1:10" ht="12.75" x14ac:dyDescent="0.2">
      <c r="A142" s="529">
        <v>141</v>
      </c>
      <c r="B142" s="529" t="s">
        <v>1117</v>
      </c>
      <c r="C142" s="529" t="s">
        <v>991</v>
      </c>
      <c r="D142" s="529" t="s">
        <v>991</v>
      </c>
      <c r="E142" s="526"/>
      <c r="F142" s="529" t="s">
        <v>2168</v>
      </c>
      <c r="G142" s="529" t="s">
        <v>1066</v>
      </c>
      <c r="H142" s="529"/>
      <c r="I142" s="529"/>
      <c r="J142" s="529"/>
    </row>
    <row r="143" spans="1:10" ht="12.75" x14ac:dyDescent="0.2">
      <c r="A143" s="529">
        <v>142</v>
      </c>
      <c r="B143" s="529" t="s">
        <v>1117</v>
      </c>
      <c r="C143" s="529" t="s">
        <v>1067</v>
      </c>
      <c r="D143" s="529" t="s">
        <v>1104</v>
      </c>
      <c r="E143" s="526"/>
      <c r="F143" s="529" t="s">
        <v>2167</v>
      </c>
      <c r="G143" s="529"/>
      <c r="H143" s="529"/>
      <c r="I143" s="529"/>
      <c r="J143" s="529"/>
    </row>
    <row r="144" spans="1:10" ht="12.75" x14ac:dyDescent="0.2">
      <c r="A144" s="529">
        <v>143</v>
      </c>
      <c r="B144" s="529" t="s">
        <v>1117</v>
      </c>
      <c r="C144" s="529" t="s">
        <v>1158</v>
      </c>
      <c r="D144" s="529" t="s">
        <v>2166</v>
      </c>
      <c r="E144" s="526"/>
      <c r="F144" s="529" t="s">
        <v>2165</v>
      </c>
      <c r="G144" s="529" t="s">
        <v>1072</v>
      </c>
      <c r="H144" s="529"/>
      <c r="I144" s="529"/>
      <c r="J144" s="529"/>
    </row>
    <row r="145" spans="1:10" ht="12.75" x14ac:dyDescent="0.2">
      <c r="A145" s="529">
        <v>144</v>
      </c>
      <c r="B145" s="529" t="s">
        <v>1117</v>
      </c>
      <c r="C145" s="529" t="s">
        <v>2164</v>
      </c>
      <c r="D145" s="529" t="s">
        <v>1112</v>
      </c>
      <c r="E145" s="526"/>
      <c r="F145" s="529" t="s">
        <v>2163</v>
      </c>
      <c r="G145" s="529"/>
      <c r="H145" s="529"/>
      <c r="I145" s="529"/>
      <c r="J145" s="529"/>
    </row>
    <row r="146" spans="1:10" ht="12.75" x14ac:dyDescent="0.2">
      <c r="A146" s="529">
        <v>145</v>
      </c>
      <c r="B146" s="529" t="s">
        <v>1117</v>
      </c>
      <c r="C146" s="529" t="s">
        <v>1073</v>
      </c>
      <c r="D146" s="529" t="s">
        <v>1110</v>
      </c>
      <c r="E146" s="526"/>
      <c r="F146" s="529" t="s">
        <v>2162</v>
      </c>
      <c r="G146" s="529" t="s">
        <v>1081</v>
      </c>
      <c r="H146" s="529" t="s">
        <v>2161</v>
      </c>
      <c r="I146" s="529" t="s">
        <v>2160</v>
      </c>
      <c r="J146" s="529"/>
    </row>
    <row r="147" spans="1:10" ht="12.75" x14ac:dyDescent="0.2">
      <c r="A147" s="529">
        <v>146</v>
      </c>
      <c r="B147" s="529" t="s">
        <v>1117</v>
      </c>
      <c r="C147" s="529" t="s">
        <v>873</v>
      </c>
      <c r="D147" s="529" t="s">
        <v>2159</v>
      </c>
      <c r="E147" s="526"/>
      <c r="F147" s="529" t="s">
        <v>2158</v>
      </c>
      <c r="G147" s="529"/>
      <c r="H147" s="529"/>
      <c r="I147" s="529"/>
      <c r="J147" s="529" t="s">
        <v>2157</v>
      </c>
    </row>
    <row r="148" spans="1:10" ht="12.75" x14ac:dyDescent="0.2">
      <c r="A148" s="529">
        <v>147</v>
      </c>
      <c r="B148" s="529" t="s">
        <v>1117</v>
      </c>
      <c r="C148" s="529" t="s">
        <v>2156</v>
      </c>
      <c r="D148" s="529" t="s">
        <v>2155</v>
      </c>
      <c r="E148" s="526"/>
      <c r="F148" s="529" t="s">
        <v>2154</v>
      </c>
      <c r="G148" s="529"/>
      <c r="H148" s="529"/>
      <c r="I148" s="529"/>
      <c r="J148" s="529" t="s">
        <v>2153</v>
      </c>
    </row>
    <row r="149" spans="1:10" ht="12.75" x14ac:dyDescent="0.2">
      <c r="A149" s="529">
        <v>148</v>
      </c>
      <c r="B149" s="529" t="s">
        <v>1117</v>
      </c>
      <c r="C149" s="529" t="s">
        <v>2152</v>
      </c>
      <c r="D149" s="529" t="s">
        <v>2151</v>
      </c>
      <c r="E149" s="526"/>
      <c r="F149" s="529" t="s">
        <v>2150</v>
      </c>
      <c r="G149" s="529"/>
      <c r="H149" s="529"/>
      <c r="I149" s="529"/>
      <c r="J149" s="529" t="s">
        <v>2149</v>
      </c>
    </row>
    <row r="150" spans="1:10" ht="12.75" x14ac:dyDescent="0.2">
      <c r="A150" s="529">
        <v>149</v>
      </c>
      <c r="B150" s="529" t="s">
        <v>1117</v>
      </c>
      <c r="C150" s="529" t="s">
        <v>2148</v>
      </c>
      <c r="D150" s="529" t="s">
        <v>2147</v>
      </c>
      <c r="E150" s="526"/>
      <c r="F150" s="529" t="s">
        <v>2146</v>
      </c>
      <c r="G150" s="529"/>
      <c r="H150" s="529"/>
      <c r="I150" s="529"/>
      <c r="J150" s="529" t="s">
        <v>2145</v>
      </c>
    </row>
    <row r="151" spans="1:10" ht="12.75" x14ac:dyDescent="0.2">
      <c r="A151" s="529">
        <v>150</v>
      </c>
      <c r="B151" s="529" t="s">
        <v>1117</v>
      </c>
      <c r="C151" s="529" t="s">
        <v>2144</v>
      </c>
      <c r="D151" s="529" t="s">
        <v>2143</v>
      </c>
      <c r="E151" s="526"/>
      <c r="F151" s="529" t="s">
        <v>2142</v>
      </c>
      <c r="G151" s="529"/>
      <c r="H151" s="529"/>
      <c r="I151" s="529"/>
      <c r="J151" s="529"/>
    </row>
    <row r="152" spans="1:10" ht="12.75" x14ac:dyDescent="0.2">
      <c r="A152" s="529">
        <v>151</v>
      </c>
      <c r="B152" s="529" t="s">
        <v>1117</v>
      </c>
      <c r="C152" s="529" t="s">
        <v>2141</v>
      </c>
      <c r="D152" s="529" t="s">
        <v>2140</v>
      </c>
      <c r="E152" s="526"/>
      <c r="F152" s="529" t="s">
        <v>2139</v>
      </c>
      <c r="G152" s="529"/>
      <c r="H152" s="529"/>
      <c r="I152" s="529"/>
      <c r="J152" s="529"/>
    </row>
    <row r="153" spans="1:10" ht="12.75" x14ac:dyDescent="0.2">
      <c r="A153" s="529">
        <v>152</v>
      </c>
      <c r="B153" s="529" t="s">
        <v>1117</v>
      </c>
      <c r="C153" s="529" t="s">
        <v>2138</v>
      </c>
      <c r="D153" s="529" t="s">
        <v>2137</v>
      </c>
      <c r="E153" s="526"/>
      <c r="F153" s="529" t="s">
        <v>2136</v>
      </c>
      <c r="G153" s="529"/>
      <c r="H153" s="529"/>
      <c r="I153" s="529"/>
      <c r="J153" s="529"/>
    </row>
    <row r="154" spans="1:10" ht="12.75" x14ac:dyDescent="0.2">
      <c r="A154" s="529">
        <v>153</v>
      </c>
      <c r="B154" s="529" t="s">
        <v>1117</v>
      </c>
      <c r="C154" s="529" t="s">
        <v>2135</v>
      </c>
      <c r="D154" s="529" t="s">
        <v>2134</v>
      </c>
      <c r="E154" s="526"/>
      <c r="F154" s="529" t="s">
        <v>2133</v>
      </c>
      <c r="G154" s="529"/>
      <c r="H154" s="529"/>
      <c r="I154" s="529"/>
      <c r="J154" s="529"/>
    </row>
    <row r="155" spans="1:10" ht="12.75" x14ac:dyDescent="0.2">
      <c r="A155" s="529">
        <v>154</v>
      </c>
      <c r="B155" s="529" t="s">
        <v>1117</v>
      </c>
      <c r="C155" s="529" t="s">
        <v>2132</v>
      </c>
      <c r="D155" s="529" t="s">
        <v>2131</v>
      </c>
      <c r="E155" s="526"/>
      <c r="F155" s="529" t="s">
        <v>2130</v>
      </c>
      <c r="G155" s="529"/>
      <c r="H155" s="529"/>
      <c r="I155" s="529"/>
      <c r="J155" s="529"/>
    </row>
    <row r="156" spans="1:10" ht="12.75" x14ac:dyDescent="0.2">
      <c r="A156" s="529">
        <v>155</v>
      </c>
      <c r="B156" s="529" t="s">
        <v>1117</v>
      </c>
      <c r="C156" s="529" t="s">
        <v>2129</v>
      </c>
      <c r="D156" s="529" t="s">
        <v>2128</v>
      </c>
      <c r="E156" s="526"/>
      <c r="F156" s="529" t="s">
        <v>2127</v>
      </c>
      <c r="G156" s="529"/>
      <c r="H156" s="529"/>
      <c r="I156" s="529"/>
      <c r="J156" s="529"/>
    </row>
    <row r="157" spans="1:10" ht="12.75" x14ac:dyDescent="0.2">
      <c r="A157" s="529">
        <v>156</v>
      </c>
      <c r="B157" s="529" t="s">
        <v>1117</v>
      </c>
      <c r="C157" s="529" t="s">
        <v>2126</v>
      </c>
      <c r="D157" s="529" t="s">
        <v>2125</v>
      </c>
      <c r="E157" s="526"/>
      <c r="F157" s="529" t="s">
        <v>2124</v>
      </c>
      <c r="G157" s="529"/>
      <c r="H157" s="529"/>
      <c r="I157" s="529"/>
      <c r="J157" s="529"/>
    </row>
    <row r="158" spans="1:10" ht="12.75" x14ac:dyDescent="0.2">
      <c r="A158" s="529">
        <v>157</v>
      </c>
      <c r="B158" s="529" t="s">
        <v>1117</v>
      </c>
      <c r="C158" s="529" t="s">
        <v>2123</v>
      </c>
      <c r="D158" s="529" t="s">
        <v>2122</v>
      </c>
      <c r="E158" s="526"/>
      <c r="F158" s="529" t="s">
        <v>2121</v>
      </c>
      <c r="G158" s="529"/>
      <c r="H158" s="529"/>
      <c r="I158" s="529"/>
      <c r="J158" s="529"/>
    </row>
    <row r="159" spans="1:10" ht="12.75" x14ac:dyDescent="0.2">
      <c r="A159" s="529">
        <v>158</v>
      </c>
      <c r="B159" s="529" t="s">
        <v>1117</v>
      </c>
      <c r="C159" s="529" t="s">
        <v>2120</v>
      </c>
      <c r="D159" s="529" t="s">
        <v>2119</v>
      </c>
      <c r="E159" s="526"/>
      <c r="F159" s="529" t="s">
        <v>2118</v>
      </c>
      <c r="G159" s="529"/>
      <c r="H159" s="529"/>
      <c r="I159" s="529"/>
      <c r="J159" s="529"/>
    </row>
    <row r="160" spans="1:10" ht="12.75" x14ac:dyDescent="0.2">
      <c r="A160" s="529">
        <v>159</v>
      </c>
      <c r="B160" s="529" t="s">
        <v>1117</v>
      </c>
      <c r="C160" s="529" t="s">
        <v>2117</v>
      </c>
      <c r="D160" s="529" t="s">
        <v>2116</v>
      </c>
      <c r="E160" s="526"/>
      <c r="F160" s="529" t="s">
        <v>2115</v>
      </c>
      <c r="G160" s="529"/>
      <c r="H160" s="529"/>
      <c r="I160" s="529"/>
      <c r="J160" s="529"/>
    </row>
    <row r="161" spans="1:10" ht="12.75" x14ac:dyDescent="0.2">
      <c r="A161" s="529">
        <v>160</v>
      </c>
      <c r="B161" s="529" t="s">
        <v>1117</v>
      </c>
      <c r="C161" s="529" t="s">
        <v>2114</v>
      </c>
      <c r="D161" s="529" t="s">
        <v>2113</v>
      </c>
      <c r="E161" s="526"/>
      <c r="F161" s="529" t="s">
        <v>2112</v>
      </c>
      <c r="G161" s="529"/>
      <c r="H161" s="529"/>
      <c r="I161" s="529"/>
      <c r="J161" s="529"/>
    </row>
    <row r="162" spans="1:10" ht="12.75" x14ac:dyDescent="0.2">
      <c r="A162" s="529">
        <v>161</v>
      </c>
      <c r="B162" s="529" t="s">
        <v>1117</v>
      </c>
      <c r="C162" s="529" t="s">
        <v>2111</v>
      </c>
      <c r="D162" s="529" t="s">
        <v>2110</v>
      </c>
      <c r="E162" s="526"/>
      <c r="F162" s="529" t="s">
        <v>2109</v>
      </c>
      <c r="G162" s="529"/>
      <c r="H162" s="529"/>
      <c r="I162" s="529"/>
      <c r="J162" s="529"/>
    </row>
    <row r="163" spans="1:10" ht="12.75" x14ac:dyDescent="0.2">
      <c r="A163" s="529">
        <v>162</v>
      </c>
      <c r="B163" s="529" t="s">
        <v>1117</v>
      </c>
      <c r="C163" s="529" t="s">
        <v>2108</v>
      </c>
      <c r="D163" s="529" t="s">
        <v>2107</v>
      </c>
      <c r="E163" s="526"/>
      <c r="F163" s="529" t="s">
        <v>2106</v>
      </c>
      <c r="G163" s="529"/>
      <c r="H163" s="529"/>
      <c r="I163" s="529"/>
      <c r="J163" s="529"/>
    </row>
    <row r="164" spans="1:10" ht="12.75" x14ac:dyDescent="0.2">
      <c r="A164" s="529">
        <v>163</v>
      </c>
      <c r="B164" s="529" t="s">
        <v>1117</v>
      </c>
      <c r="C164" s="529" t="s">
        <v>2105</v>
      </c>
      <c r="D164" s="529" t="s">
        <v>2104</v>
      </c>
      <c r="E164" s="526"/>
      <c r="F164" s="529" t="s">
        <v>2103</v>
      </c>
      <c r="G164" s="529"/>
      <c r="H164" s="529"/>
      <c r="I164" s="529"/>
      <c r="J164" s="529"/>
    </row>
    <row r="165" spans="1:10" ht="12.75" x14ac:dyDescent="0.2">
      <c r="A165" s="529">
        <v>164</v>
      </c>
      <c r="B165" s="529" t="s">
        <v>1117</v>
      </c>
      <c r="C165" s="529" t="s">
        <v>2102</v>
      </c>
      <c r="D165" s="529" t="s">
        <v>2101</v>
      </c>
      <c r="E165" s="526"/>
      <c r="F165" s="529" t="s">
        <v>2100</v>
      </c>
      <c r="G165" s="529"/>
      <c r="H165" s="529"/>
      <c r="I165" s="529"/>
      <c r="J165" s="529"/>
    </row>
    <row r="166" spans="1:10" ht="12.75" x14ac:dyDescent="0.2">
      <c r="A166" s="529">
        <v>165</v>
      </c>
      <c r="B166" s="529" t="s">
        <v>1117</v>
      </c>
      <c r="C166" s="529" t="s">
        <v>2099</v>
      </c>
      <c r="D166" s="529" t="s">
        <v>2098</v>
      </c>
      <c r="E166" s="526"/>
      <c r="F166" s="529" t="s">
        <v>2097</v>
      </c>
      <c r="G166" s="529"/>
      <c r="H166" s="529"/>
      <c r="I166" s="529"/>
      <c r="J166" s="529"/>
    </row>
    <row r="167" spans="1:10" ht="12.75" x14ac:dyDescent="0.2">
      <c r="A167" s="529">
        <v>166</v>
      </c>
      <c r="B167" s="529" t="s">
        <v>1117</v>
      </c>
      <c r="C167" s="529" t="s">
        <v>2096</v>
      </c>
      <c r="D167" s="529" t="s">
        <v>2095</v>
      </c>
      <c r="E167" s="526"/>
      <c r="F167" s="529" t="s">
        <v>2094</v>
      </c>
      <c r="G167" s="529"/>
      <c r="H167" s="529"/>
      <c r="I167" s="529"/>
      <c r="J167" s="529"/>
    </row>
    <row r="168" spans="1:10" ht="12.75" x14ac:dyDescent="0.2">
      <c r="A168" s="529">
        <v>167</v>
      </c>
      <c r="B168" s="529" t="s">
        <v>1117</v>
      </c>
      <c r="C168" s="529" t="s">
        <v>2093</v>
      </c>
      <c r="D168" s="529" t="s">
        <v>2092</v>
      </c>
      <c r="E168" s="526"/>
      <c r="F168" s="529" t="s">
        <v>2091</v>
      </c>
      <c r="G168" s="529"/>
      <c r="H168" s="529"/>
      <c r="I168" s="529"/>
      <c r="J168" s="529"/>
    </row>
    <row r="169" spans="1:10" ht="12.75" x14ac:dyDescent="0.2">
      <c r="A169" s="529">
        <v>168</v>
      </c>
      <c r="B169" s="529" t="s">
        <v>1117</v>
      </c>
      <c r="C169" s="529" t="s">
        <v>2090</v>
      </c>
      <c r="D169" s="529" t="s">
        <v>2089</v>
      </c>
      <c r="E169" s="526"/>
      <c r="F169" s="529" t="s">
        <v>2088</v>
      </c>
      <c r="G169" s="529"/>
      <c r="H169" s="529"/>
      <c r="I169" s="529"/>
      <c r="J169" s="529"/>
    </row>
    <row r="170" spans="1:10" ht="12.75" x14ac:dyDescent="0.2">
      <c r="A170" s="529">
        <v>169</v>
      </c>
      <c r="B170" s="529" t="s">
        <v>1117</v>
      </c>
      <c r="C170" s="529" t="s">
        <v>2087</v>
      </c>
      <c r="D170" s="529" t="s">
        <v>2086</v>
      </c>
      <c r="E170" s="526"/>
      <c r="F170" s="529" t="s">
        <v>2085</v>
      </c>
      <c r="G170" s="529"/>
      <c r="H170" s="529"/>
      <c r="I170" s="529"/>
      <c r="J170" s="529"/>
    </row>
    <row r="171" spans="1:10" ht="12.75" x14ac:dyDescent="0.2">
      <c r="A171" s="529">
        <v>170</v>
      </c>
      <c r="B171" s="529" t="s">
        <v>1117</v>
      </c>
      <c r="C171" s="529" t="s">
        <v>2084</v>
      </c>
      <c r="D171" s="529" t="s">
        <v>2083</v>
      </c>
      <c r="E171" s="526"/>
      <c r="F171" s="529" t="s">
        <v>2082</v>
      </c>
      <c r="G171" s="529"/>
      <c r="H171" s="529"/>
      <c r="I171" s="529"/>
      <c r="J171" s="529"/>
    </row>
    <row r="172" spans="1:10" ht="12.75" x14ac:dyDescent="0.2">
      <c r="A172" s="529">
        <v>171</v>
      </c>
      <c r="B172" s="529" t="s">
        <v>1117</v>
      </c>
      <c r="C172" s="529" t="s">
        <v>2081</v>
      </c>
      <c r="D172" s="529" t="s">
        <v>2080</v>
      </c>
      <c r="E172" s="526"/>
      <c r="F172" s="529" t="s">
        <v>2079</v>
      </c>
      <c r="G172" s="529"/>
      <c r="H172" s="529"/>
      <c r="I172" s="529"/>
      <c r="J172" s="529"/>
    </row>
    <row r="173" spans="1:10" ht="12.75" x14ac:dyDescent="0.2">
      <c r="A173" s="529">
        <v>172</v>
      </c>
      <c r="B173" s="529" t="s">
        <v>1117</v>
      </c>
      <c r="C173" s="529" t="s">
        <v>2078</v>
      </c>
      <c r="D173" s="529" t="s">
        <v>2077</v>
      </c>
      <c r="E173" s="526"/>
      <c r="F173" s="529" t="s">
        <v>2076</v>
      </c>
      <c r="G173" s="529"/>
      <c r="H173" s="529"/>
      <c r="I173" s="529"/>
      <c r="J173" s="529"/>
    </row>
    <row r="174" spans="1:10" ht="12.75" x14ac:dyDescent="0.2">
      <c r="A174" s="529">
        <v>173</v>
      </c>
      <c r="B174" s="529" t="s">
        <v>1117</v>
      </c>
      <c r="C174" s="529" t="s">
        <v>2075</v>
      </c>
      <c r="D174" s="529" t="s">
        <v>2074</v>
      </c>
      <c r="E174" s="526"/>
      <c r="F174" s="529" t="s">
        <v>2073</v>
      </c>
      <c r="G174" s="529"/>
      <c r="H174" s="529"/>
      <c r="I174" s="529"/>
      <c r="J174" s="529"/>
    </row>
    <row r="175" spans="1:10" ht="12.75" x14ac:dyDescent="0.2">
      <c r="A175" s="529">
        <v>174</v>
      </c>
      <c r="B175" s="529" t="s">
        <v>1117</v>
      </c>
      <c r="C175" s="529" t="s">
        <v>2072</v>
      </c>
      <c r="D175" s="529" t="s">
        <v>2071</v>
      </c>
      <c r="E175" s="526"/>
      <c r="F175" s="529" t="s">
        <v>2070</v>
      </c>
      <c r="G175" s="529"/>
      <c r="H175" s="529"/>
      <c r="I175" s="529"/>
      <c r="J175" s="529"/>
    </row>
    <row r="176" spans="1:10" ht="12.75" x14ac:dyDescent="0.2">
      <c r="A176" s="529">
        <v>175</v>
      </c>
      <c r="B176" s="529" t="s">
        <v>1117</v>
      </c>
      <c r="C176" s="529" t="s">
        <v>2069</v>
      </c>
      <c r="D176" s="529" t="s">
        <v>2068</v>
      </c>
      <c r="E176" s="526"/>
      <c r="F176" s="529" t="s">
        <v>2067</v>
      </c>
      <c r="G176" s="529"/>
      <c r="H176" s="529"/>
      <c r="I176" s="529"/>
      <c r="J176" s="529"/>
    </row>
    <row r="177" spans="1:10" ht="12.75" x14ac:dyDescent="0.2">
      <c r="A177" s="529">
        <v>176</v>
      </c>
      <c r="B177" s="529" t="s">
        <v>1117</v>
      </c>
      <c r="C177" s="529" t="s">
        <v>2066</v>
      </c>
      <c r="D177" s="529" t="s">
        <v>2065</v>
      </c>
      <c r="E177" s="526"/>
      <c r="F177" s="529" t="s">
        <v>2064</v>
      </c>
      <c r="G177" s="529"/>
      <c r="H177" s="529"/>
      <c r="I177" s="529"/>
      <c r="J177" s="529"/>
    </row>
    <row r="178" spans="1:10" ht="12.75" x14ac:dyDescent="0.2">
      <c r="A178" s="529">
        <v>177</v>
      </c>
      <c r="B178" s="529" t="s">
        <v>1117</v>
      </c>
      <c r="C178" s="529" t="s">
        <v>2063</v>
      </c>
      <c r="D178" s="529" t="s">
        <v>2062</v>
      </c>
      <c r="E178" s="526"/>
      <c r="F178" s="529" t="s">
        <v>2061</v>
      </c>
      <c r="G178" s="529"/>
      <c r="H178" s="529"/>
      <c r="I178" s="529"/>
      <c r="J178" s="529"/>
    </row>
    <row r="179" spans="1:10" ht="12.75" x14ac:dyDescent="0.2">
      <c r="A179" s="529">
        <v>178</v>
      </c>
      <c r="B179" s="529" t="s">
        <v>1117</v>
      </c>
      <c r="C179" s="529" t="s">
        <v>2060</v>
      </c>
      <c r="D179" s="529" t="s">
        <v>2059</v>
      </c>
      <c r="E179" s="526"/>
      <c r="F179" s="529" t="s">
        <v>2058</v>
      </c>
      <c r="G179" s="529"/>
      <c r="H179" s="529"/>
      <c r="I179" s="529"/>
      <c r="J179" s="529"/>
    </row>
    <row r="180" spans="1:10" ht="12.75" x14ac:dyDescent="0.2">
      <c r="A180" s="529">
        <v>179</v>
      </c>
      <c r="B180" s="529" t="s">
        <v>1117</v>
      </c>
      <c r="C180" s="529" t="s">
        <v>2057</v>
      </c>
      <c r="D180" s="529" t="s">
        <v>2056</v>
      </c>
      <c r="E180" s="526"/>
      <c r="F180" s="529" t="s">
        <v>2055</v>
      </c>
      <c r="G180" s="529"/>
      <c r="H180" s="529"/>
      <c r="I180" s="529"/>
      <c r="J180" s="529"/>
    </row>
    <row r="181" spans="1:10" ht="12.75" x14ac:dyDescent="0.2">
      <c r="A181" s="529">
        <v>180</v>
      </c>
      <c r="B181" s="529" t="s">
        <v>1117</v>
      </c>
      <c r="C181" s="529" t="s">
        <v>1140</v>
      </c>
      <c r="D181" s="529" t="s">
        <v>2054</v>
      </c>
      <c r="E181" s="526"/>
      <c r="F181" s="529" t="s">
        <v>2053</v>
      </c>
      <c r="G181" s="529" t="s">
        <v>2052</v>
      </c>
      <c r="H181" s="529"/>
      <c r="I181" s="529"/>
      <c r="J181" s="529"/>
    </row>
    <row r="182" spans="1:10" ht="12.75" x14ac:dyDescent="0.2">
      <c r="A182" s="529">
        <v>181</v>
      </c>
      <c r="B182" s="529" t="s">
        <v>1117</v>
      </c>
      <c r="C182" s="529" t="s">
        <v>2051</v>
      </c>
      <c r="D182" s="529" t="s">
        <v>2050</v>
      </c>
      <c r="E182" s="526"/>
      <c r="F182" s="529" t="s">
        <v>2049</v>
      </c>
      <c r="G182" s="529"/>
      <c r="H182" s="529"/>
      <c r="I182" s="529"/>
      <c r="J182" s="529"/>
    </row>
    <row r="183" spans="1:10" ht="12.75" x14ac:dyDescent="0.2">
      <c r="A183" s="529">
        <v>182</v>
      </c>
      <c r="B183" s="529" t="s">
        <v>1117</v>
      </c>
      <c r="C183" s="529" t="s">
        <v>2048</v>
      </c>
      <c r="D183" s="529" t="s">
        <v>2047</v>
      </c>
      <c r="E183" s="526"/>
      <c r="F183" s="529" t="s">
        <v>2046</v>
      </c>
      <c r="G183" s="529"/>
      <c r="H183" s="529"/>
      <c r="I183" s="529"/>
      <c r="J183" s="529"/>
    </row>
    <row r="184" spans="1:10" ht="12.75" x14ac:dyDescent="0.2">
      <c r="A184" s="529">
        <v>183</v>
      </c>
      <c r="B184" s="529" t="s">
        <v>1117</v>
      </c>
      <c r="C184" s="529" t="s">
        <v>2045</v>
      </c>
      <c r="D184" s="529" t="s">
        <v>2044</v>
      </c>
      <c r="E184" s="526"/>
      <c r="F184" s="529" t="s">
        <v>2043</v>
      </c>
      <c r="G184" s="529"/>
      <c r="H184" s="529"/>
      <c r="I184" s="529"/>
      <c r="J184" s="529"/>
    </row>
    <row r="185" spans="1:10" ht="12.75" x14ac:dyDescent="0.2">
      <c r="A185" s="529">
        <v>184</v>
      </c>
      <c r="B185" s="529" t="s">
        <v>1117</v>
      </c>
      <c r="C185" s="529" t="s">
        <v>2042</v>
      </c>
      <c r="D185" s="529" t="s">
        <v>2041</v>
      </c>
      <c r="E185" s="526"/>
      <c r="F185" s="529" t="s">
        <v>2040</v>
      </c>
      <c r="G185" s="529"/>
      <c r="H185" s="529"/>
      <c r="I185" s="529"/>
      <c r="J185" s="529"/>
    </row>
    <row r="186" spans="1:10" ht="12.75" x14ac:dyDescent="0.2">
      <c r="A186" s="529">
        <v>185</v>
      </c>
      <c r="B186" s="529" t="s">
        <v>1117</v>
      </c>
      <c r="C186" s="529" t="s">
        <v>2039</v>
      </c>
      <c r="D186" s="529" t="s">
        <v>2038</v>
      </c>
      <c r="E186" s="526"/>
      <c r="F186" s="529" t="s">
        <v>2037</v>
      </c>
      <c r="G186" s="529"/>
      <c r="H186" s="529"/>
      <c r="I186" s="529"/>
      <c r="J186" s="529"/>
    </row>
    <row r="187" spans="1:10" ht="12.75" x14ac:dyDescent="0.2">
      <c r="A187" s="529">
        <v>186</v>
      </c>
      <c r="B187" s="529" t="s">
        <v>1117</v>
      </c>
      <c r="C187" s="529" t="s">
        <v>2036</v>
      </c>
      <c r="D187" s="529" t="s">
        <v>2035</v>
      </c>
      <c r="E187" s="526"/>
      <c r="F187" s="529" t="s">
        <v>2034</v>
      </c>
      <c r="G187" s="529"/>
      <c r="H187" s="529"/>
      <c r="I187" s="529"/>
      <c r="J187" s="529"/>
    </row>
    <row r="188" spans="1:10" ht="12.75" x14ac:dyDescent="0.2">
      <c r="A188" s="529">
        <v>187</v>
      </c>
      <c r="B188" s="529" t="s">
        <v>1117</v>
      </c>
      <c r="C188" s="529" t="s">
        <v>2033</v>
      </c>
      <c r="D188" s="529" t="s">
        <v>2032</v>
      </c>
      <c r="E188" s="526"/>
      <c r="F188" s="529" t="s">
        <v>2031</v>
      </c>
      <c r="G188" s="529"/>
      <c r="H188" s="529"/>
      <c r="I188" s="529"/>
      <c r="J188" s="529"/>
    </row>
    <row r="189" spans="1:10" ht="12.75" x14ac:dyDescent="0.2">
      <c r="A189" s="529">
        <v>188</v>
      </c>
      <c r="B189" s="529" t="s">
        <v>1117</v>
      </c>
      <c r="C189" s="529" t="s">
        <v>2030</v>
      </c>
      <c r="D189" s="529" t="s">
        <v>2029</v>
      </c>
      <c r="E189" s="526"/>
      <c r="F189" s="529" t="s">
        <v>2028</v>
      </c>
      <c r="G189" s="529"/>
      <c r="H189" s="529"/>
      <c r="I189" s="529"/>
      <c r="J189" s="529"/>
    </row>
    <row r="190" spans="1:10" ht="12.75" x14ac:dyDescent="0.2">
      <c r="A190" s="529">
        <v>189</v>
      </c>
      <c r="B190" s="529" t="s">
        <v>1117</v>
      </c>
      <c r="C190" s="529" t="s">
        <v>2027</v>
      </c>
      <c r="D190" s="529" t="s">
        <v>2026</v>
      </c>
      <c r="E190" s="526"/>
      <c r="F190" s="529" t="s">
        <v>2025</v>
      </c>
      <c r="G190" s="529"/>
      <c r="H190" s="529"/>
      <c r="I190" s="529"/>
      <c r="J190" s="529"/>
    </row>
    <row r="191" spans="1:10" ht="12.75" x14ac:dyDescent="0.2">
      <c r="A191" s="529">
        <v>190</v>
      </c>
      <c r="B191" s="529" t="s">
        <v>1117</v>
      </c>
      <c r="C191" s="529" t="s">
        <v>2024</v>
      </c>
      <c r="D191" s="529" t="s">
        <v>2023</v>
      </c>
      <c r="E191" s="526"/>
      <c r="F191" s="529" t="s">
        <v>2022</v>
      </c>
      <c r="G191" s="529"/>
      <c r="H191" s="529"/>
      <c r="I191" s="529"/>
      <c r="J191" s="529"/>
    </row>
    <row r="192" spans="1:10" ht="12.75" x14ac:dyDescent="0.2">
      <c r="A192" s="529">
        <v>191</v>
      </c>
      <c r="B192" s="529" t="s">
        <v>1117</v>
      </c>
      <c r="C192" s="529" t="s">
        <v>2021</v>
      </c>
      <c r="D192" s="529" t="s">
        <v>2020</v>
      </c>
      <c r="E192" s="526"/>
      <c r="F192" s="529" t="s">
        <v>2019</v>
      </c>
      <c r="G192" s="529"/>
      <c r="H192" s="529"/>
      <c r="I192" s="529"/>
      <c r="J192" s="529"/>
    </row>
    <row r="193" spans="1:10" ht="12.75" x14ac:dyDescent="0.2">
      <c r="A193" s="529">
        <v>192</v>
      </c>
      <c r="B193" s="529" t="s">
        <v>1117</v>
      </c>
      <c r="C193" s="529" t="s">
        <v>2018</v>
      </c>
      <c r="D193" s="529" t="s">
        <v>2017</v>
      </c>
      <c r="E193" s="526"/>
      <c r="F193" s="529" t="s">
        <v>2016</v>
      </c>
      <c r="G193" s="529"/>
      <c r="H193" s="529"/>
      <c r="I193" s="529"/>
      <c r="J193" s="529"/>
    </row>
    <row r="194" spans="1:10" ht="12.75" x14ac:dyDescent="0.2">
      <c r="A194" s="529">
        <v>193</v>
      </c>
      <c r="B194" s="529" t="s">
        <v>1117</v>
      </c>
      <c r="C194" s="529" t="s">
        <v>2015</v>
      </c>
      <c r="D194" s="529" t="s">
        <v>2014</v>
      </c>
      <c r="E194" s="526"/>
      <c r="F194" s="529" t="s">
        <v>2013</v>
      </c>
      <c r="G194" s="529"/>
      <c r="H194" s="529"/>
      <c r="I194" s="529"/>
      <c r="J194" s="529"/>
    </row>
    <row r="195" spans="1:10" ht="12.75" x14ac:dyDescent="0.2">
      <c r="A195" s="529">
        <v>194</v>
      </c>
      <c r="B195" s="529" t="s">
        <v>1117</v>
      </c>
      <c r="C195" s="529" t="s">
        <v>2012</v>
      </c>
      <c r="D195" s="529" t="s">
        <v>2011</v>
      </c>
      <c r="E195" s="526"/>
      <c r="F195" s="529" t="s">
        <v>2010</v>
      </c>
      <c r="G195" s="529"/>
      <c r="H195" s="529"/>
      <c r="I195" s="529"/>
      <c r="J195" s="529"/>
    </row>
    <row r="196" spans="1:10" ht="12.75" x14ac:dyDescent="0.2">
      <c r="A196" s="529">
        <v>195</v>
      </c>
      <c r="B196" s="529" t="s">
        <v>1117</v>
      </c>
      <c r="C196" s="529" t="s">
        <v>2009</v>
      </c>
      <c r="D196" s="529" t="s">
        <v>2008</v>
      </c>
      <c r="E196" s="526"/>
      <c r="F196" s="529" t="s">
        <v>2007</v>
      </c>
      <c r="G196" s="529"/>
      <c r="H196" s="529"/>
      <c r="I196" s="529"/>
      <c r="J196" s="529"/>
    </row>
    <row r="197" spans="1:10" ht="12.75" x14ac:dyDescent="0.2">
      <c r="A197" s="529">
        <v>196</v>
      </c>
      <c r="B197" s="529" t="s">
        <v>1117</v>
      </c>
      <c r="C197" s="529" t="s">
        <v>2006</v>
      </c>
      <c r="D197" s="529" t="s">
        <v>2005</v>
      </c>
      <c r="E197" s="526"/>
      <c r="F197" s="529" t="s">
        <v>2004</v>
      </c>
      <c r="G197" s="529"/>
      <c r="H197" s="529"/>
      <c r="I197" s="529"/>
      <c r="J197" s="529"/>
    </row>
    <row r="198" spans="1:10" ht="12.75" x14ac:dyDescent="0.2">
      <c r="A198" s="529">
        <v>197</v>
      </c>
      <c r="B198" s="529" t="s">
        <v>1117</v>
      </c>
      <c r="C198" s="529" t="s">
        <v>2003</v>
      </c>
      <c r="D198" s="529" t="s">
        <v>2002</v>
      </c>
      <c r="E198" s="526"/>
      <c r="F198" s="529" t="s">
        <v>2001</v>
      </c>
      <c r="G198" s="529"/>
      <c r="H198" s="529"/>
      <c r="I198" s="529"/>
      <c r="J198" s="529"/>
    </row>
    <row r="199" spans="1:10" ht="12.75" x14ac:dyDescent="0.2">
      <c r="A199" s="529">
        <v>198</v>
      </c>
      <c r="B199" s="529" t="s">
        <v>1117</v>
      </c>
      <c r="C199" s="529" t="s">
        <v>2000</v>
      </c>
      <c r="D199" s="529" t="s">
        <v>1999</v>
      </c>
      <c r="E199" s="526"/>
      <c r="F199" s="529" t="s">
        <v>1998</v>
      </c>
      <c r="G199" s="529"/>
      <c r="H199" s="529"/>
      <c r="I199" s="529"/>
      <c r="J199" s="529"/>
    </row>
    <row r="200" spans="1:10" ht="12.75" x14ac:dyDescent="0.2">
      <c r="A200" s="529">
        <v>199</v>
      </c>
      <c r="B200" s="529" t="s">
        <v>1117</v>
      </c>
      <c r="C200" s="529" t="s">
        <v>1997</v>
      </c>
      <c r="D200" s="529" t="s">
        <v>1996</v>
      </c>
      <c r="E200" s="526"/>
      <c r="F200" s="529" t="s">
        <v>1995</v>
      </c>
      <c r="G200" s="529"/>
      <c r="H200" s="529"/>
      <c r="I200" s="529"/>
      <c r="J200" s="529"/>
    </row>
    <row r="201" spans="1:10" ht="12.75" x14ac:dyDescent="0.2">
      <c r="A201" s="529">
        <v>200</v>
      </c>
      <c r="B201" s="529" t="s">
        <v>1117</v>
      </c>
      <c r="C201" s="529" t="s">
        <v>1994</v>
      </c>
      <c r="D201" s="529" t="s">
        <v>1993</v>
      </c>
      <c r="E201" s="526"/>
      <c r="F201" s="529" t="s">
        <v>1992</v>
      </c>
      <c r="G201" s="529"/>
      <c r="H201" s="529"/>
      <c r="I201" s="529"/>
      <c r="J201" s="529"/>
    </row>
    <row r="202" spans="1:10" ht="12.75" x14ac:dyDescent="0.2">
      <c r="A202" s="529">
        <v>201</v>
      </c>
      <c r="B202" s="529" t="s">
        <v>1117</v>
      </c>
      <c r="C202" s="529" t="s">
        <v>1991</v>
      </c>
      <c r="D202" s="529" t="s">
        <v>1990</v>
      </c>
      <c r="E202" s="526"/>
      <c r="F202" s="529" t="s">
        <v>1989</v>
      </c>
      <c r="G202" s="529"/>
      <c r="H202" s="529"/>
      <c r="I202" s="529"/>
      <c r="J202" s="529"/>
    </row>
    <row r="203" spans="1:10" ht="12.75" x14ac:dyDescent="0.2">
      <c r="A203" s="529">
        <v>202</v>
      </c>
      <c r="B203" s="529" t="s">
        <v>1117</v>
      </c>
      <c r="C203" s="529" t="s">
        <v>1988</v>
      </c>
      <c r="D203" s="529" t="s">
        <v>1987</v>
      </c>
      <c r="E203" s="526"/>
      <c r="F203" s="529" t="s">
        <v>1986</v>
      </c>
      <c r="G203" s="529"/>
      <c r="H203" s="529"/>
      <c r="I203" s="529"/>
      <c r="J203" s="529"/>
    </row>
    <row r="204" spans="1:10" ht="12.75" x14ac:dyDescent="0.2">
      <c r="A204" s="529">
        <v>203</v>
      </c>
      <c r="B204" s="529" t="s">
        <v>1117</v>
      </c>
      <c r="C204" s="529" t="s">
        <v>1985</v>
      </c>
      <c r="D204" s="529" t="s">
        <v>1984</v>
      </c>
      <c r="E204" s="526"/>
      <c r="F204" s="529" t="s">
        <v>1983</v>
      </c>
      <c r="G204" s="529"/>
      <c r="H204" s="529"/>
      <c r="I204" s="529"/>
      <c r="J204" s="529"/>
    </row>
    <row r="205" spans="1:10" ht="12.75" x14ac:dyDescent="0.2">
      <c r="A205" s="529">
        <v>204</v>
      </c>
      <c r="B205" s="529" t="s">
        <v>1117</v>
      </c>
      <c r="C205" s="529" t="s">
        <v>1982</v>
      </c>
      <c r="D205" s="529" t="s">
        <v>1981</v>
      </c>
      <c r="E205" s="526"/>
      <c r="F205" s="529" t="s">
        <v>1980</v>
      </c>
      <c r="G205" s="529"/>
      <c r="H205" s="529"/>
      <c r="I205" s="529"/>
      <c r="J205" s="529"/>
    </row>
    <row r="206" spans="1:10" ht="12.75" x14ac:dyDescent="0.2">
      <c r="A206" s="529">
        <v>205</v>
      </c>
      <c r="B206" s="529" t="s">
        <v>1117</v>
      </c>
      <c r="C206" s="529" t="s">
        <v>1979</v>
      </c>
      <c r="D206" s="529" t="s">
        <v>1978</v>
      </c>
      <c r="E206" s="526"/>
      <c r="F206" s="529" t="s">
        <v>1977</v>
      </c>
      <c r="G206" s="529"/>
      <c r="H206" s="529"/>
      <c r="I206" s="529"/>
      <c r="J206" s="529"/>
    </row>
    <row r="207" spans="1:10" ht="12.75" x14ac:dyDescent="0.2">
      <c r="A207" s="529">
        <v>206</v>
      </c>
      <c r="B207" s="529" t="s">
        <v>1117</v>
      </c>
      <c r="C207" s="529" t="s">
        <v>1976</v>
      </c>
      <c r="D207" s="529" t="s">
        <v>1975</v>
      </c>
      <c r="E207" s="526"/>
      <c r="F207" s="529" t="s">
        <v>1974</v>
      </c>
      <c r="G207" s="529"/>
      <c r="H207" s="529"/>
      <c r="I207" s="529"/>
      <c r="J207" s="529"/>
    </row>
    <row r="208" spans="1:10" ht="12.75" x14ac:dyDescent="0.2">
      <c r="A208" s="529">
        <v>207</v>
      </c>
      <c r="B208" s="529" t="s">
        <v>1117</v>
      </c>
      <c r="C208" s="529" t="s">
        <v>1973</v>
      </c>
      <c r="D208" s="529" t="s">
        <v>1972</v>
      </c>
      <c r="E208" s="526"/>
      <c r="F208" s="529" t="s">
        <v>1971</v>
      </c>
      <c r="G208" s="529"/>
      <c r="H208" s="529"/>
      <c r="I208" s="529"/>
      <c r="J208" s="529"/>
    </row>
    <row r="209" spans="1:10" ht="12.75" x14ac:dyDescent="0.2">
      <c r="A209" s="529">
        <v>208</v>
      </c>
      <c r="B209" s="529" t="s">
        <v>1117</v>
      </c>
      <c r="C209" s="529" t="s">
        <v>1970</v>
      </c>
      <c r="D209" s="529" t="s">
        <v>1969</v>
      </c>
      <c r="E209" s="526"/>
      <c r="F209" s="529" t="s">
        <v>1968</v>
      </c>
      <c r="G209" s="529"/>
      <c r="H209" s="529"/>
      <c r="I209" s="529"/>
      <c r="J209" s="529"/>
    </row>
    <row r="210" spans="1:10" ht="12.75" x14ac:dyDescent="0.2">
      <c r="A210" s="529">
        <v>209</v>
      </c>
      <c r="B210" s="529" t="s">
        <v>1117</v>
      </c>
      <c r="C210" s="529" t="s">
        <v>1967</v>
      </c>
      <c r="D210" s="529" t="s">
        <v>1966</v>
      </c>
      <c r="E210" s="526"/>
      <c r="F210" s="529" t="s">
        <v>1965</v>
      </c>
      <c r="G210" s="529"/>
      <c r="H210" s="529"/>
      <c r="I210" s="529"/>
      <c r="J210" s="529"/>
    </row>
    <row r="211" spans="1:10" ht="12.75" x14ac:dyDescent="0.2">
      <c r="A211" s="529">
        <v>210</v>
      </c>
      <c r="B211" s="529" t="s">
        <v>1117</v>
      </c>
      <c r="C211" s="529" t="s">
        <v>859</v>
      </c>
      <c r="D211" s="529" t="s">
        <v>1964</v>
      </c>
      <c r="E211" s="526"/>
      <c r="F211" s="529" t="s">
        <v>1963</v>
      </c>
      <c r="G211" s="529"/>
      <c r="H211" s="529"/>
      <c r="I211" s="529"/>
      <c r="J211" s="529"/>
    </row>
    <row r="212" spans="1:10" ht="12.75" x14ac:dyDescent="0.2">
      <c r="A212" s="529">
        <v>211</v>
      </c>
      <c r="B212" s="529" t="s">
        <v>1117</v>
      </c>
      <c r="C212" s="529" t="s">
        <v>850</v>
      </c>
      <c r="D212" s="529" t="s">
        <v>1962</v>
      </c>
      <c r="E212" s="526"/>
      <c r="F212" s="529" t="s">
        <v>1961</v>
      </c>
      <c r="G212" s="529" t="s">
        <v>863</v>
      </c>
      <c r="H212" s="529"/>
      <c r="I212" s="529"/>
      <c r="J212" s="529"/>
    </row>
    <row r="213" spans="1:10" ht="12.75" x14ac:dyDescent="0.2">
      <c r="A213" s="529">
        <v>212</v>
      </c>
      <c r="B213" s="529" t="s">
        <v>1117</v>
      </c>
      <c r="C213" s="529" t="s">
        <v>1126</v>
      </c>
      <c r="D213" s="529" t="s">
        <v>1960</v>
      </c>
      <c r="E213" s="526"/>
      <c r="F213" s="529" t="s">
        <v>1959</v>
      </c>
      <c r="G213" s="529"/>
      <c r="H213" s="529"/>
      <c r="I213" s="529"/>
      <c r="J213" s="529"/>
    </row>
    <row r="214" spans="1:10" ht="12.75" x14ac:dyDescent="0.2">
      <c r="A214" s="529">
        <v>213</v>
      </c>
      <c r="B214" s="529" t="s">
        <v>1117</v>
      </c>
      <c r="C214" s="529" t="s">
        <v>1143</v>
      </c>
      <c r="D214" s="529" t="s">
        <v>1143</v>
      </c>
      <c r="E214" s="526"/>
      <c r="F214" s="529" t="s">
        <v>1958</v>
      </c>
      <c r="G214" s="529" t="s">
        <v>1957</v>
      </c>
      <c r="H214" s="529"/>
      <c r="I214" s="529"/>
      <c r="J214" s="529"/>
    </row>
    <row r="215" spans="1:10" ht="12.75" x14ac:dyDescent="0.2">
      <c r="A215" s="529">
        <v>214</v>
      </c>
      <c r="B215" s="529" t="s">
        <v>1117</v>
      </c>
      <c r="C215" s="529" t="s">
        <v>1956</v>
      </c>
      <c r="D215" s="529" t="s">
        <v>1955</v>
      </c>
      <c r="E215" s="526"/>
      <c r="F215" s="529" t="s">
        <v>1954</v>
      </c>
      <c r="G215" s="529"/>
      <c r="H215" s="529"/>
      <c r="I215" s="529"/>
      <c r="J215" s="529"/>
    </row>
    <row r="216" spans="1:10" ht="12.75" x14ac:dyDescent="0.2">
      <c r="A216" s="529">
        <v>215</v>
      </c>
      <c r="B216" s="529" t="s">
        <v>1117</v>
      </c>
      <c r="C216" s="529" t="s">
        <v>1953</v>
      </c>
      <c r="D216" s="529" t="s">
        <v>1952</v>
      </c>
      <c r="E216" s="526"/>
      <c r="F216" s="529" t="s">
        <v>1951</v>
      </c>
      <c r="G216" s="529"/>
      <c r="H216" s="529"/>
      <c r="I216" s="529"/>
      <c r="J216" s="529"/>
    </row>
    <row r="217" spans="1:10" ht="12.75" x14ac:dyDescent="0.2">
      <c r="A217" s="529">
        <v>216</v>
      </c>
      <c r="B217" s="529" t="s">
        <v>1117</v>
      </c>
      <c r="C217" s="529" t="s">
        <v>1950</v>
      </c>
      <c r="D217" s="529" t="s">
        <v>1949</v>
      </c>
      <c r="E217" s="526"/>
      <c r="F217" s="529" t="s">
        <v>1948</v>
      </c>
      <c r="G217" s="529"/>
      <c r="H217" s="529"/>
      <c r="I217" s="529"/>
      <c r="J217" s="529"/>
    </row>
    <row r="218" spans="1:10" ht="12.75" x14ac:dyDescent="0.2">
      <c r="A218" s="529">
        <v>217</v>
      </c>
      <c r="B218" s="529" t="s">
        <v>1117</v>
      </c>
      <c r="C218" s="529" t="s">
        <v>1947</v>
      </c>
      <c r="D218" s="529" t="s">
        <v>1946</v>
      </c>
      <c r="E218" s="526"/>
      <c r="F218" s="529" t="s">
        <v>1945</v>
      </c>
      <c r="G218" s="529"/>
      <c r="H218" s="529"/>
      <c r="I218" s="529"/>
      <c r="J218" s="529"/>
    </row>
    <row r="219" spans="1:10" ht="12.75" x14ac:dyDescent="0.2">
      <c r="A219" s="529">
        <v>218</v>
      </c>
      <c r="B219" s="529" t="s">
        <v>1117</v>
      </c>
      <c r="C219" s="529" t="s">
        <v>1944</v>
      </c>
      <c r="D219" s="529" t="s">
        <v>1943</v>
      </c>
      <c r="E219" s="526"/>
      <c r="F219" s="529" t="s">
        <v>1942</v>
      </c>
      <c r="G219" s="529"/>
      <c r="H219" s="529"/>
      <c r="I219" s="529"/>
      <c r="J219" s="529"/>
    </row>
    <row r="220" spans="1:10" ht="12.75" x14ac:dyDescent="0.2">
      <c r="A220" s="529">
        <v>219</v>
      </c>
      <c r="B220" s="529" t="s">
        <v>1117</v>
      </c>
      <c r="C220" s="529" t="s">
        <v>1941</v>
      </c>
      <c r="D220" s="529" t="s">
        <v>1940</v>
      </c>
      <c r="E220" s="526"/>
      <c r="F220" s="529" t="s">
        <v>1939</v>
      </c>
      <c r="G220" s="529"/>
      <c r="H220" s="529"/>
      <c r="I220" s="529"/>
      <c r="J220" s="529"/>
    </row>
    <row r="221" spans="1:10" ht="12.75" x14ac:dyDescent="0.2">
      <c r="A221" s="529">
        <v>220</v>
      </c>
      <c r="B221" s="529" t="s">
        <v>1117</v>
      </c>
      <c r="C221" s="529" t="s">
        <v>1938</v>
      </c>
      <c r="D221" s="529" t="s">
        <v>1937</v>
      </c>
      <c r="E221" s="526"/>
      <c r="F221" s="529" t="s">
        <v>1936</v>
      </c>
      <c r="G221" s="529"/>
      <c r="H221" s="529"/>
      <c r="I221" s="529"/>
      <c r="J221" s="529"/>
    </row>
    <row r="222" spans="1:10" ht="12.75" x14ac:dyDescent="0.2">
      <c r="A222" s="529">
        <v>221</v>
      </c>
      <c r="B222" s="529" t="s">
        <v>1117</v>
      </c>
      <c r="C222" s="529" t="s">
        <v>1935</v>
      </c>
      <c r="D222" s="529" t="s">
        <v>1934</v>
      </c>
      <c r="E222" s="526"/>
      <c r="F222" s="529" t="s">
        <v>1933</v>
      </c>
      <c r="G222" s="529"/>
      <c r="H222" s="529"/>
      <c r="I222" s="529"/>
      <c r="J222" s="529"/>
    </row>
    <row r="223" spans="1:10" ht="12.75" x14ac:dyDescent="0.2">
      <c r="A223" s="529">
        <v>222</v>
      </c>
      <c r="B223" s="529" t="s">
        <v>1117</v>
      </c>
      <c r="C223" s="529" t="s">
        <v>1932</v>
      </c>
      <c r="D223" s="529" t="s">
        <v>1931</v>
      </c>
      <c r="E223" s="526"/>
      <c r="F223" s="529" t="s">
        <v>1930</v>
      </c>
      <c r="G223" s="529"/>
      <c r="H223" s="529"/>
      <c r="I223" s="529"/>
      <c r="J223" s="529"/>
    </row>
    <row r="224" spans="1:10" ht="12.75" x14ac:dyDescent="0.2">
      <c r="A224" s="529">
        <v>223</v>
      </c>
      <c r="B224" s="529" t="s">
        <v>1117</v>
      </c>
      <c r="C224" s="529" t="s">
        <v>1929</v>
      </c>
      <c r="D224" s="529" t="s">
        <v>1928</v>
      </c>
      <c r="E224" s="526"/>
      <c r="F224" s="529" t="s">
        <v>1927</v>
      </c>
      <c r="G224" s="529"/>
      <c r="H224" s="529"/>
      <c r="I224" s="529"/>
      <c r="J224" s="529"/>
    </row>
    <row r="225" spans="1:10" ht="12.75" x14ac:dyDescent="0.2">
      <c r="A225" s="529">
        <v>224</v>
      </c>
      <c r="B225" s="529" t="s">
        <v>1117</v>
      </c>
      <c r="C225" s="529" t="s">
        <v>1926</v>
      </c>
      <c r="D225" s="529" t="s">
        <v>1925</v>
      </c>
      <c r="E225" s="526"/>
      <c r="F225" s="529" t="s">
        <v>1924</v>
      </c>
      <c r="G225" s="529"/>
      <c r="H225" s="529"/>
      <c r="I225" s="529"/>
      <c r="J225" s="529"/>
    </row>
    <row r="226" spans="1:10" ht="12.75" x14ac:dyDescent="0.2">
      <c r="A226" s="529">
        <v>225</v>
      </c>
      <c r="B226" s="529" t="s">
        <v>1117</v>
      </c>
      <c r="C226" s="529" t="s">
        <v>1923</v>
      </c>
      <c r="D226" s="529" t="s">
        <v>1922</v>
      </c>
      <c r="E226" s="526"/>
      <c r="F226" s="529" t="s">
        <v>1921</v>
      </c>
      <c r="G226" s="529"/>
      <c r="H226" s="529"/>
      <c r="I226" s="529"/>
      <c r="J226" s="529"/>
    </row>
    <row r="227" spans="1:10" ht="12.75" x14ac:dyDescent="0.2">
      <c r="A227" s="529">
        <v>226</v>
      </c>
      <c r="B227" s="529" t="s">
        <v>1117</v>
      </c>
      <c r="C227" s="529" t="s">
        <v>1920</v>
      </c>
      <c r="D227" s="529" t="s">
        <v>1919</v>
      </c>
      <c r="E227" s="526"/>
      <c r="F227" s="529" t="s">
        <v>1918</v>
      </c>
      <c r="G227" s="529"/>
      <c r="H227" s="529"/>
      <c r="I227" s="529"/>
      <c r="J227" s="529"/>
    </row>
    <row r="228" spans="1:10" ht="12.75" x14ac:dyDescent="0.2">
      <c r="A228" s="529">
        <v>227</v>
      </c>
      <c r="B228" s="529" t="s">
        <v>1117</v>
      </c>
      <c r="C228" s="529" t="s">
        <v>1917</v>
      </c>
      <c r="D228" s="529" t="s">
        <v>1916</v>
      </c>
      <c r="E228" s="526"/>
      <c r="F228" s="529" t="s">
        <v>1915</v>
      </c>
      <c r="G228" s="529"/>
      <c r="H228" s="529"/>
      <c r="I228" s="529"/>
      <c r="J228" s="529"/>
    </row>
    <row r="229" spans="1:10" ht="12.75" x14ac:dyDescent="0.2">
      <c r="A229" s="529">
        <v>228</v>
      </c>
      <c r="B229" s="529" t="s">
        <v>1117</v>
      </c>
      <c r="C229" s="529" t="s">
        <v>1914</v>
      </c>
      <c r="D229" s="529" t="s">
        <v>1913</v>
      </c>
      <c r="E229" s="526"/>
      <c r="F229" s="529" t="s">
        <v>1912</v>
      </c>
      <c r="G229" s="529"/>
      <c r="H229" s="529"/>
      <c r="I229" s="529"/>
      <c r="J229" s="529"/>
    </row>
    <row r="230" spans="1:10" ht="12.75" x14ac:dyDescent="0.2">
      <c r="A230" s="529">
        <v>229</v>
      </c>
      <c r="B230" s="529" t="s">
        <v>1117</v>
      </c>
      <c r="C230" s="529" t="s">
        <v>1911</v>
      </c>
      <c r="D230" s="529" t="s">
        <v>1910</v>
      </c>
      <c r="E230" s="526"/>
      <c r="F230" s="529" t="s">
        <v>1909</v>
      </c>
      <c r="G230" s="529"/>
      <c r="H230" s="529"/>
      <c r="I230" s="529"/>
      <c r="J230" s="529"/>
    </row>
    <row r="231" spans="1:10" ht="12.75" x14ac:dyDescent="0.2">
      <c r="A231" s="529">
        <v>230</v>
      </c>
      <c r="B231" s="529" t="s">
        <v>1117</v>
      </c>
      <c r="C231" s="529" t="s">
        <v>1908</v>
      </c>
      <c r="D231" s="529" t="s">
        <v>1907</v>
      </c>
      <c r="E231" s="526"/>
      <c r="F231" s="529" t="s">
        <v>1906</v>
      </c>
      <c r="G231" s="529"/>
      <c r="H231" s="529"/>
      <c r="I231" s="529"/>
      <c r="J231" s="529"/>
    </row>
    <row r="232" spans="1:10" ht="12.75" x14ac:dyDescent="0.2">
      <c r="A232" s="529">
        <v>231</v>
      </c>
      <c r="B232" s="529" t="s">
        <v>1117</v>
      </c>
      <c r="C232" s="529" t="s">
        <v>1905</v>
      </c>
      <c r="D232" s="529" t="s">
        <v>1904</v>
      </c>
      <c r="E232" s="526"/>
      <c r="F232" s="529" t="s">
        <v>1903</v>
      </c>
      <c r="G232" s="529"/>
      <c r="H232" s="529"/>
      <c r="I232" s="529"/>
      <c r="J232" s="529"/>
    </row>
    <row r="233" spans="1:10" ht="12.75" x14ac:dyDescent="0.2">
      <c r="A233" s="529">
        <v>232</v>
      </c>
      <c r="B233" s="529" t="s">
        <v>1117</v>
      </c>
      <c r="C233" s="529" t="s">
        <v>1902</v>
      </c>
      <c r="D233" s="529" t="s">
        <v>1901</v>
      </c>
      <c r="E233" s="526"/>
      <c r="F233" s="529" t="s">
        <v>1900</v>
      </c>
      <c r="G233" s="529"/>
      <c r="H233" s="529"/>
      <c r="I233" s="529"/>
      <c r="J233" s="529"/>
    </row>
    <row r="234" spans="1:10" ht="12.75" x14ac:dyDescent="0.2">
      <c r="A234" s="529">
        <v>233</v>
      </c>
      <c r="B234" s="529" t="s">
        <v>1117</v>
      </c>
      <c r="C234" s="529" t="s">
        <v>1899</v>
      </c>
      <c r="D234" s="529" t="s">
        <v>1898</v>
      </c>
      <c r="E234" s="526"/>
      <c r="F234" s="529" t="s">
        <v>1897</v>
      </c>
      <c r="G234" s="529"/>
      <c r="H234" s="529"/>
      <c r="I234" s="529"/>
      <c r="J234" s="529"/>
    </row>
    <row r="235" spans="1:10" ht="12.75" x14ac:dyDescent="0.2">
      <c r="A235" s="529">
        <v>234</v>
      </c>
      <c r="B235" s="529" t="s">
        <v>1117</v>
      </c>
      <c r="C235" s="529" t="s">
        <v>1896</v>
      </c>
      <c r="D235" s="529" t="s">
        <v>1895</v>
      </c>
      <c r="E235" s="526"/>
      <c r="F235" s="529" t="s">
        <v>1894</v>
      </c>
      <c r="G235" s="529"/>
      <c r="H235" s="529"/>
      <c r="I235" s="529"/>
      <c r="J235" s="529"/>
    </row>
    <row r="236" spans="1:10" ht="12.75" x14ac:dyDescent="0.2">
      <c r="A236" s="529">
        <v>235</v>
      </c>
      <c r="B236" s="529" t="s">
        <v>1117</v>
      </c>
      <c r="C236" s="529" t="s">
        <v>1893</v>
      </c>
      <c r="D236" s="529" t="s">
        <v>1892</v>
      </c>
      <c r="E236" s="526"/>
      <c r="F236" s="529" t="s">
        <v>1891</v>
      </c>
      <c r="G236" s="529"/>
      <c r="H236" s="529"/>
      <c r="I236" s="529"/>
      <c r="J236" s="529"/>
    </row>
    <row r="237" spans="1:10" ht="12.75" x14ac:dyDescent="0.2">
      <c r="A237" s="529">
        <v>236</v>
      </c>
      <c r="B237" s="529" t="s">
        <v>1117</v>
      </c>
      <c r="C237" s="529" t="s">
        <v>1890</v>
      </c>
      <c r="D237" s="529" t="s">
        <v>1889</v>
      </c>
      <c r="E237" s="526"/>
      <c r="F237" s="529" t="s">
        <v>1888</v>
      </c>
      <c r="G237" s="529"/>
      <c r="H237" s="529"/>
      <c r="I237" s="529"/>
      <c r="J237" s="529"/>
    </row>
    <row r="238" spans="1:10" ht="12.75" x14ac:dyDescent="0.2">
      <c r="A238" s="529">
        <v>237</v>
      </c>
      <c r="B238" s="529" t="s">
        <v>1117</v>
      </c>
      <c r="C238" s="529" t="s">
        <v>1887</v>
      </c>
      <c r="D238" s="529" t="s">
        <v>1886</v>
      </c>
      <c r="E238" s="526"/>
      <c r="F238" s="529" t="s">
        <v>1885</v>
      </c>
      <c r="G238" s="529"/>
      <c r="H238" s="529"/>
      <c r="I238" s="529"/>
      <c r="J238" s="529"/>
    </row>
    <row r="239" spans="1:10" ht="12.75" x14ac:dyDescent="0.2">
      <c r="A239" s="529">
        <v>238</v>
      </c>
      <c r="B239" s="529" t="s">
        <v>1117</v>
      </c>
      <c r="C239" s="529" t="s">
        <v>1884</v>
      </c>
      <c r="D239" s="529" t="s">
        <v>1883</v>
      </c>
      <c r="E239" s="526"/>
      <c r="F239" s="529" t="s">
        <v>1882</v>
      </c>
      <c r="G239" s="529"/>
      <c r="H239" s="529"/>
      <c r="I239" s="529"/>
      <c r="J239" s="529"/>
    </row>
    <row r="240" spans="1:10" ht="12.75" x14ac:dyDescent="0.2">
      <c r="A240" s="529">
        <v>239</v>
      </c>
      <c r="B240" s="529" t="s">
        <v>1117</v>
      </c>
      <c r="C240" s="529" t="s">
        <v>1881</v>
      </c>
      <c r="D240" s="529" t="s">
        <v>1880</v>
      </c>
      <c r="E240" s="526"/>
      <c r="F240" s="529" t="s">
        <v>1879</v>
      </c>
      <c r="G240" s="529"/>
      <c r="H240" s="529"/>
      <c r="I240" s="529"/>
      <c r="J240" s="529"/>
    </row>
    <row r="241" spans="1:10" ht="12.75" x14ac:dyDescent="0.2">
      <c r="A241" s="529">
        <v>240</v>
      </c>
      <c r="B241" s="529" t="s">
        <v>1117</v>
      </c>
      <c r="C241" s="529" t="s">
        <v>1878</v>
      </c>
      <c r="D241" s="529" t="s">
        <v>1877</v>
      </c>
      <c r="E241" s="526"/>
      <c r="F241" s="529" t="s">
        <v>1876</v>
      </c>
      <c r="G241" s="529"/>
      <c r="H241" s="529"/>
      <c r="I241" s="529"/>
      <c r="J241" s="529"/>
    </row>
    <row r="242" spans="1:10" ht="12.75" x14ac:dyDescent="0.2">
      <c r="A242" s="529">
        <v>241</v>
      </c>
      <c r="B242" s="529" t="s">
        <v>1117</v>
      </c>
      <c r="C242" s="529" t="s">
        <v>1875</v>
      </c>
      <c r="D242" s="529" t="s">
        <v>1874</v>
      </c>
      <c r="E242" s="526"/>
      <c r="F242" s="529" t="s">
        <v>1873</v>
      </c>
      <c r="G242" s="529"/>
      <c r="H242" s="529"/>
      <c r="I242" s="529"/>
      <c r="J242" s="529"/>
    </row>
    <row r="243" spans="1:10" ht="12.75" x14ac:dyDescent="0.2">
      <c r="A243" s="529">
        <v>242</v>
      </c>
      <c r="B243" s="529" t="s">
        <v>1117</v>
      </c>
      <c r="C243" s="529" t="s">
        <v>1872</v>
      </c>
      <c r="D243" s="529" t="s">
        <v>1871</v>
      </c>
      <c r="E243" s="526"/>
      <c r="F243" s="529" t="s">
        <v>1870</v>
      </c>
      <c r="G243" s="529"/>
      <c r="H243" s="529"/>
      <c r="I243" s="529"/>
      <c r="J243" s="529"/>
    </row>
    <row r="244" spans="1:10" ht="12.75" x14ac:dyDescent="0.2">
      <c r="A244" s="529">
        <v>243</v>
      </c>
      <c r="B244" s="529" t="s">
        <v>1117</v>
      </c>
      <c r="C244" s="529" t="s">
        <v>1869</v>
      </c>
      <c r="D244" s="529" t="s">
        <v>1868</v>
      </c>
      <c r="E244" s="526"/>
      <c r="F244" s="529" t="s">
        <v>1867</v>
      </c>
      <c r="G244" s="529"/>
      <c r="H244" s="529"/>
      <c r="I244" s="529"/>
      <c r="J244" s="529"/>
    </row>
    <row r="245" spans="1:10" ht="12.75" x14ac:dyDescent="0.2">
      <c r="A245" s="529">
        <v>244</v>
      </c>
      <c r="B245" s="529" t="s">
        <v>1117</v>
      </c>
      <c r="C245" s="529" t="s">
        <v>1866</v>
      </c>
      <c r="D245" s="529" t="s">
        <v>1865</v>
      </c>
      <c r="E245" s="526"/>
      <c r="F245" s="529" t="s">
        <v>1864</v>
      </c>
      <c r="G245" s="529"/>
      <c r="H245" s="529"/>
      <c r="I245" s="529"/>
      <c r="J245" s="529"/>
    </row>
    <row r="246" spans="1:10" ht="12.75" x14ac:dyDescent="0.2">
      <c r="A246" s="529">
        <v>245</v>
      </c>
      <c r="B246" s="529" t="s">
        <v>1117</v>
      </c>
      <c r="C246" s="529" t="s">
        <v>1863</v>
      </c>
      <c r="D246" s="529" t="s">
        <v>1862</v>
      </c>
      <c r="E246" s="526"/>
      <c r="F246" s="529" t="s">
        <v>1861</v>
      </c>
      <c r="G246" s="529"/>
      <c r="H246" s="529"/>
      <c r="I246" s="529"/>
      <c r="J246" s="529"/>
    </row>
    <row r="247" spans="1:10" ht="12.75" x14ac:dyDescent="0.2">
      <c r="A247" s="529">
        <v>246</v>
      </c>
      <c r="B247" s="529" t="s">
        <v>1117</v>
      </c>
      <c r="C247" s="529" t="s">
        <v>842</v>
      </c>
      <c r="D247" s="529" t="s">
        <v>842</v>
      </c>
      <c r="E247" s="526"/>
      <c r="F247" s="529" t="s">
        <v>1860</v>
      </c>
      <c r="G247" s="529" t="s">
        <v>1859</v>
      </c>
      <c r="H247" s="529"/>
      <c r="I247" s="529"/>
      <c r="J247" s="529"/>
    </row>
    <row r="248" spans="1:10" ht="12.75" x14ac:dyDescent="0.2">
      <c r="A248" s="529">
        <v>247</v>
      </c>
      <c r="B248" s="529" t="s">
        <v>1117</v>
      </c>
      <c r="C248" s="529" t="s">
        <v>1856</v>
      </c>
      <c r="D248" s="529" t="s">
        <v>1858</v>
      </c>
      <c r="E248" s="526"/>
      <c r="F248" s="529" t="s">
        <v>1857</v>
      </c>
      <c r="G248" s="529" t="s">
        <v>1856</v>
      </c>
      <c r="H248" s="529"/>
      <c r="I248" s="529"/>
      <c r="J248" s="529"/>
    </row>
    <row r="249" spans="1:10" ht="12.75" x14ac:dyDescent="0.2">
      <c r="A249" s="529">
        <v>248</v>
      </c>
      <c r="B249" s="529" t="s">
        <v>1117</v>
      </c>
      <c r="C249" s="529" t="s">
        <v>1855</v>
      </c>
      <c r="D249" s="529" t="s">
        <v>1854</v>
      </c>
      <c r="E249" s="526"/>
      <c r="F249" s="529" t="s">
        <v>1853</v>
      </c>
      <c r="G249" s="529"/>
      <c r="H249" s="529"/>
      <c r="I249" s="529"/>
      <c r="J249" s="529"/>
    </row>
    <row r="250" spans="1:10" ht="12.75" x14ac:dyDescent="0.2">
      <c r="A250" s="529">
        <v>249</v>
      </c>
      <c r="B250" s="529" t="s">
        <v>1117</v>
      </c>
      <c r="C250" s="529" t="s">
        <v>1852</v>
      </c>
      <c r="D250" s="529" t="s">
        <v>1851</v>
      </c>
      <c r="E250" s="526"/>
      <c r="F250" s="529" t="s">
        <v>1850</v>
      </c>
      <c r="G250" s="529"/>
      <c r="H250" s="529"/>
      <c r="I250" s="529"/>
      <c r="J250" s="529"/>
    </row>
    <row r="251" spans="1:10" ht="12.75" x14ac:dyDescent="0.2">
      <c r="A251" s="529">
        <v>250</v>
      </c>
      <c r="B251" s="529" t="s">
        <v>1117</v>
      </c>
      <c r="C251" s="529" t="s">
        <v>1847</v>
      </c>
      <c r="D251" s="529" t="s">
        <v>1849</v>
      </c>
      <c r="E251" s="526"/>
      <c r="F251" s="529" t="s">
        <v>1848</v>
      </c>
      <c r="G251" s="529" t="s">
        <v>1847</v>
      </c>
      <c r="H251" s="529"/>
      <c r="I251" s="529"/>
      <c r="J251" s="529"/>
    </row>
    <row r="252" spans="1:10" ht="12.75" x14ac:dyDescent="0.2">
      <c r="A252" s="529">
        <v>251</v>
      </c>
      <c r="B252" s="529" t="s">
        <v>1117</v>
      </c>
      <c r="C252" s="529" t="s">
        <v>1846</v>
      </c>
      <c r="D252" s="529" t="s">
        <v>1845</v>
      </c>
      <c r="E252" s="526"/>
      <c r="F252" s="529" t="s">
        <v>1844</v>
      </c>
      <c r="G252" s="529"/>
      <c r="H252" s="529"/>
      <c r="I252" s="529"/>
      <c r="J252" s="529"/>
    </row>
    <row r="253" spans="1:10" ht="12.75" x14ac:dyDescent="0.2">
      <c r="A253" s="529">
        <v>252</v>
      </c>
      <c r="B253" s="529" t="s">
        <v>1117</v>
      </c>
      <c r="C253" s="529" t="s">
        <v>1843</v>
      </c>
      <c r="D253" s="529" t="s">
        <v>1842</v>
      </c>
      <c r="E253" s="526"/>
      <c r="F253" s="529" t="s">
        <v>1841</v>
      </c>
      <c r="G253" s="529"/>
      <c r="H253" s="529"/>
      <c r="I253" s="529"/>
      <c r="J253" s="529"/>
    </row>
    <row r="254" spans="1:10" ht="12.75" x14ac:dyDescent="0.2">
      <c r="A254" s="529">
        <v>253</v>
      </c>
      <c r="B254" s="529" t="s">
        <v>1117</v>
      </c>
      <c r="C254" s="529" t="s">
        <v>1840</v>
      </c>
      <c r="D254" s="529" t="s">
        <v>1839</v>
      </c>
      <c r="E254" s="526"/>
      <c r="F254" s="529" t="s">
        <v>1838</v>
      </c>
      <c r="G254" s="529"/>
      <c r="H254" s="529"/>
      <c r="I254" s="529"/>
      <c r="J254" s="529"/>
    </row>
    <row r="255" spans="1:10" ht="12.75" x14ac:dyDescent="0.2">
      <c r="A255" s="529">
        <v>254</v>
      </c>
      <c r="B255" s="529" t="s">
        <v>1117</v>
      </c>
      <c r="C255" s="529" t="s">
        <v>1837</v>
      </c>
      <c r="D255" s="529" t="s">
        <v>1836</v>
      </c>
      <c r="E255" s="526"/>
      <c r="F255" s="529" t="s">
        <v>1835</v>
      </c>
      <c r="G255" s="529"/>
      <c r="H255" s="529"/>
      <c r="I255" s="529"/>
      <c r="J255" s="529"/>
    </row>
    <row r="256" spans="1:10" ht="12.75" x14ac:dyDescent="0.2">
      <c r="A256" s="529">
        <v>255</v>
      </c>
      <c r="B256" s="529" t="s">
        <v>1117</v>
      </c>
      <c r="C256" s="529" t="s">
        <v>1834</v>
      </c>
      <c r="D256" s="529" t="s">
        <v>1833</v>
      </c>
      <c r="E256" s="526"/>
      <c r="F256" s="529" t="s">
        <v>1832</v>
      </c>
      <c r="G256" s="529"/>
      <c r="H256" s="529"/>
      <c r="I256" s="529"/>
      <c r="J256" s="529"/>
    </row>
    <row r="257" spans="1:10" ht="12.75" x14ac:dyDescent="0.2">
      <c r="A257" s="529">
        <v>256</v>
      </c>
      <c r="B257" s="529" t="s">
        <v>1117</v>
      </c>
      <c r="C257" s="529" t="s">
        <v>1831</v>
      </c>
      <c r="D257" s="529" t="s">
        <v>1830</v>
      </c>
      <c r="E257" s="526"/>
      <c r="F257" s="529" t="s">
        <v>1829</v>
      </c>
      <c r="G257" s="529"/>
      <c r="H257" s="529"/>
      <c r="I257" s="529"/>
      <c r="J257" s="529"/>
    </row>
    <row r="258" spans="1:10" ht="12.75" x14ac:dyDescent="0.2">
      <c r="A258" s="529">
        <v>257</v>
      </c>
      <c r="B258" s="529" t="s">
        <v>1117</v>
      </c>
      <c r="C258" s="529" t="s">
        <v>1828</v>
      </c>
      <c r="D258" s="529" t="s">
        <v>1827</v>
      </c>
      <c r="E258" s="526"/>
      <c r="F258" s="529" t="s">
        <v>1826</v>
      </c>
      <c r="G258" s="529"/>
      <c r="H258" s="529"/>
      <c r="I258" s="529"/>
      <c r="J258" s="529"/>
    </row>
    <row r="259" spans="1:10" ht="12.75" x14ac:dyDescent="0.2">
      <c r="A259" s="529">
        <v>258</v>
      </c>
      <c r="B259" s="529" t="s">
        <v>1117</v>
      </c>
      <c r="C259" s="529" t="s">
        <v>1121</v>
      </c>
      <c r="D259" s="529" t="s">
        <v>1825</v>
      </c>
      <c r="E259" s="526"/>
      <c r="F259" s="529" t="s">
        <v>1824</v>
      </c>
      <c r="G259" s="529" t="s">
        <v>1823</v>
      </c>
      <c r="H259" s="529" t="s">
        <v>1822</v>
      </c>
      <c r="I259" s="529" t="s">
        <v>1821</v>
      </c>
      <c r="J259" s="529"/>
    </row>
    <row r="260" spans="1:10" ht="12.75" x14ac:dyDescent="0.2">
      <c r="A260" s="529">
        <v>259</v>
      </c>
      <c r="B260" s="529" t="s">
        <v>1117</v>
      </c>
      <c r="C260" s="529" t="s">
        <v>1820</v>
      </c>
      <c r="D260" s="529" t="s">
        <v>1819</v>
      </c>
      <c r="E260" s="526"/>
      <c r="F260" s="529" t="s">
        <v>1818</v>
      </c>
      <c r="G260" s="529"/>
      <c r="H260" s="529"/>
      <c r="I260" s="529"/>
      <c r="J260" s="529"/>
    </row>
    <row r="261" spans="1:10" ht="12.75" x14ac:dyDescent="0.2">
      <c r="A261" s="529">
        <v>260</v>
      </c>
      <c r="B261" s="529" t="s">
        <v>1117</v>
      </c>
      <c r="C261" s="529" t="s">
        <v>1817</v>
      </c>
      <c r="D261" s="529" t="s">
        <v>1816</v>
      </c>
      <c r="E261" s="526"/>
      <c r="F261" s="529" t="s">
        <v>1815</v>
      </c>
      <c r="G261" s="529"/>
      <c r="H261" s="529"/>
      <c r="I261" s="529"/>
      <c r="J261" s="529"/>
    </row>
    <row r="262" spans="1:10" ht="12.75" x14ac:dyDescent="0.2">
      <c r="A262" s="529">
        <v>261</v>
      </c>
      <c r="B262" s="529" t="s">
        <v>1117</v>
      </c>
      <c r="C262" s="529" t="s">
        <v>1814</v>
      </c>
      <c r="D262" s="529" t="s">
        <v>1814</v>
      </c>
      <c r="E262" s="526"/>
      <c r="F262" s="529" t="s">
        <v>1813</v>
      </c>
      <c r="G262" s="529"/>
      <c r="H262" s="529"/>
      <c r="I262" s="529"/>
      <c r="J262" s="529"/>
    </row>
    <row r="263" spans="1:10" ht="12.75" x14ac:dyDescent="0.2">
      <c r="A263" s="529">
        <v>262</v>
      </c>
      <c r="B263" s="529" t="s">
        <v>1117</v>
      </c>
      <c r="C263" s="529" t="s">
        <v>1812</v>
      </c>
      <c r="D263" s="529" t="s">
        <v>1811</v>
      </c>
      <c r="E263" s="526"/>
      <c r="F263" s="529" t="s">
        <v>1810</v>
      </c>
      <c r="G263" s="529"/>
      <c r="H263" s="529"/>
      <c r="I263" s="529"/>
      <c r="J263" s="529"/>
    </row>
    <row r="264" spans="1:10" ht="12.75" x14ac:dyDescent="0.2">
      <c r="A264" s="529">
        <v>263</v>
      </c>
      <c r="B264" s="529" t="s">
        <v>1117</v>
      </c>
      <c r="C264" s="529" t="s">
        <v>1809</v>
      </c>
      <c r="D264" s="529" t="s">
        <v>1808</v>
      </c>
      <c r="E264" s="526"/>
      <c r="F264" s="529" t="s">
        <v>1807</v>
      </c>
      <c r="G264" s="529"/>
      <c r="H264" s="529"/>
      <c r="I264" s="529"/>
      <c r="J264" s="529"/>
    </row>
    <row r="265" spans="1:10" ht="12.75" x14ac:dyDescent="0.2">
      <c r="A265" s="529">
        <v>264</v>
      </c>
      <c r="B265" s="529" t="s">
        <v>1117</v>
      </c>
      <c r="C265" s="529" t="s">
        <v>1806</v>
      </c>
      <c r="D265" s="529" t="s">
        <v>1805</v>
      </c>
      <c r="E265" s="526"/>
      <c r="F265" s="529" t="s">
        <v>1804</v>
      </c>
      <c r="G265" s="529"/>
      <c r="H265" s="529"/>
      <c r="I265" s="529"/>
      <c r="J265" s="529"/>
    </row>
    <row r="266" spans="1:10" ht="12.75" x14ac:dyDescent="0.2">
      <c r="A266" s="529">
        <v>265</v>
      </c>
      <c r="B266" s="529" t="s">
        <v>1117</v>
      </c>
      <c r="C266" s="529" t="s">
        <v>1803</v>
      </c>
      <c r="D266" s="529" t="s">
        <v>1802</v>
      </c>
      <c r="E266" s="526"/>
      <c r="F266" s="529" t="s">
        <v>1801</v>
      </c>
      <c r="G266" s="529"/>
      <c r="H266" s="529"/>
      <c r="I266" s="529"/>
      <c r="J266" s="529"/>
    </row>
    <row r="267" spans="1:10" ht="12.75" x14ac:dyDescent="0.2">
      <c r="A267" s="529">
        <v>266</v>
      </c>
      <c r="B267" s="529" t="s">
        <v>1117</v>
      </c>
      <c r="C267" s="529" t="s">
        <v>1800</v>
      </c>
      <c r="D267" s="529" t="s">
        <v>1799</v>
      </c>
      <c r="E267" s="526"/>
      <c r="F267" s="529" t="s">
        <v>1798</v>
      </c>
      <c r="G267" s="529"/>
      <c r="H267" s="529"/>
      <c r="I267" s="529"/>
      <c r="J267" s="529"/>
    </row>
    <row r="268" spans="1:10" ht="12.75" x14ac:dyDescent="0.2">
      <c r="A268" s="529">
        <v>267</v>
      </c>
      <c r="B268" s="529" t="s">
        <v>1117</v>
      </c>
      <c r="C268" s="529" t="s">
        <v>1797</v>
      </c>
      <c r="D268" s="529" t="s">
        <v>1796</v>
      </c>
      <c r="E268" s="526"/>
      <c r="F268" s="529" t="s">
        <v>1795</v>
      </c>
      <c r="G268" s="529"/>
      <c r="H268" s="529"/>
      <c r="I268" s="529"/>
      <c r="J268" s="529"/>
    </row>
    <row r="269" spans="1:10" ht="12.75" x14ac:dyDescent="0.2">
      <c r="A269" s="529">
        <v>268</v>
      </c>
      <c r="B269" s="529" t="s">
        <v>1117</v>
      </c>
      <c r="C269" s="529" t="s">
        <v>1794</v>
      </c>
      <c r="D269" s="529" t="s">
        <v>1793</v>
      </c>
      <c r="E269" s="526"/>
      <c r="F269" s="529" t="s">
        <v>1792</v>
      </c>
      <c r="G269" s="529"/>
      <c r="H269" s="529"/>
      <c r="I269" s="529"/>
      <c r="J269" s="529"/>
    </row>
    <row r="270" spans="1:10" ht="12.75" x14ac:dyDescent="0.2">
      <c r="A270" s="529">
        <v>269</v>
      </c>
      <c r="B270" s="529" t="s">
        <v>1117</v>
      </c>
      <c r="C270" s="529" t="s">
        <v>1791</v>
      </c>
      <c r="D270" s="529" t="s">
        <v>1791</v>
      </c>
      <c r="E270" s="526"/>
      <c r="F270" s="529" t="s">
        <v>1790</v>
      </c>
      <c r="G270" s="529"/>
      <c r="H270" s="529"/>
      <c r="I270" s="529"/>
      <c r="J270" s="529"/>
    </row>
    <row r="271" spans="1:10" ht="12.75" x14ac:dyDescent="0.2">
      <c r="A271" s="529">
        <v>270</v>
      </c>
      <c r="B271" s="529" t="s">
        <v>1117</v>
      </c>
      <c r="C271" s="529" t="s">
        <v>1789</v>
      </c>
      <c r="D271" s="529" t="s">
        <v>1788</v>
      </c>
      <c r="E271" s="526"/>
      <c r="F271" s="529" t="s">
        <v>1787</v>
      </c>
      <c r="G271" s="529"/>
      <c r="H271" s="529"/>
      <c r="I271" s="529"/>
      <c r="J271" s="529"/>
    </row>
    <row r="272" spans="1:10" ht="12.75" x14ac:dyDescent="0.2">
      <c r="A272" s="529">
        <v>271</v>
      </c>
      <c r="B272" s="529" t="s">
        <v>1117</v>
      </c>
      <c r="C272" s="529" t="s">
        <v>1786</v>
      </c>
      <c r="D272" s="529" t="s">
        <v>1785</v>
      </c>
      <c r="E272" s="526"/>
      <c r="F272" s="529" t="s">
        <v>1784</v>
      </c>
      <c r="G272" s="529"/>
      <c r="H272" s="529"/>
      <c r="I272" s="529"/>
      <c r="J272" s="529"/>
    </row>
    <row r="273" spans="1:10" ht="12.75" x14ac:dyDescent="0.2">
      <c r="A273" s="529">
        <v>272</v>
      </c>
      <c r="B273" s="529" t="s">
        <v>1117</v>
      </c>
      <c r="C273" s="529" t="s">
        <v>1161</v>
      </c>
      <c r="D273" s="529" t="s">
        <v>1783</v>
      </c>
      <c r="E273" s="526"/>
      <c r="F273" s="529" t="s">
        <v>1782</v>
      </c>
      <c r="G273" s="529" t="s">
        <v>1781</v>
      </c>
      <c r="H273" s="529"/>
      <c r="I273" s="529"/>
      <c r="J273" s="529"/>
    </row>
    <row r="274" spans="1:10" ht="12.75" x14ac:dyDescent="0.2">
      <c r="A274" s="529">
        <v>273</v>
      </c>
      <c r="B274" s="529" t="s">
        <v>1117</v>
      </c>
      <c r="C274" s="529" t="s">
        <v>1780</v>
      </c>
      <c r="D274" s="529" t="s">
        <v>1779</v>
      </c>
      <c r="E274" s="526"/>
      <c r="F274" s="529" t="s">
        <v>1778</v>
      </c>
      <c r="G274" s="529"/>
      <c r="H274" s="529"/>
      <c r="I274" s="529"/>
      <c r="J274" s="529"/>
    </row>
    <row r="275" spans="1:10" ht="12.75" x14ac:dyDescent="0.2">
      <c r="A275" s="529">
        <v>274</v>
      </c>
      <c r="B275" s="529" t="s">
        <v>1117</v>
      </c>
      <c r="C275" s="529" t="s">
        <v>1777</v>
      </c>
      <c r="D275" s="529" t="s">
        <v>1776</v>
      </c>
      <c r="E275" s="526"/>
      <c r="F275" s="529" t="s">
        <v>1775</v>
      </c>
      <c r="G275" s="529"/>
      <c r="H275" s="529"/>
      <c r="I275" s="529"/>
      <c r="J275" s="529"/>
    </row>
    <row r="276" spans="1:10" ht="12.75" x14ac:dyDescent="0.2">
      <c r="A276" s="529">
        <v>275</v>
      </c>
      <c r="B276" s="529" t="s">
        <v>1117</v>
      </c>
      <c r="C276" s="529" t="s">
        <v>1774</v>
      </c>
      <c r="D276" s="529" t="s">
        <v>1773</v>
      </c>
      <c r="E276" s="526"/>
      <c r="F276" s="529" t="s">
        <v>1772</v>
      </c>
      <c r="G276" s="529"/>
      <c r="H276" s="529"/>
      <c r="I276" s="529"/>
      <c r="J276" s="529"/>
    </row>
    <row r="277" spans="1:10" ht="12.75" x14ac:dyDescent="0.2">
      <c r="A277" s="529">
        <v>276</v>
      </c>
      <c r="B277" s="529" t="s">
        <v>1117</v>
      </c>
      <c r="C277" s="529" t="s">
        <v>1771</v>
      </c>
      <c r="D277" s="529" t="s">
        <v>1770</v>
      </c>
      <c r="E277" s="526"/>
      <c r="F277" s="529" t="s">
        <v>1769</v>
      </c>
      <c r="G277" s="529"/>
      <c r="H277" s="529"/>
      <c r="I277" s="529"/>
      <c r="J277" s="529"/>
    </row>
    <row r="278" spans="1:10" ht="12.75" x14ac:dyDescent="0.2">
      <c r="A278" s="529">
        <v>277</v>
      </c>
      <c r="B278" s="529" t="s">
        <v>1117</v>
      </c>
      <c r="C278" s="529" t="s">
        <v>1768</v>
      </c>
      <c r="D278" s="529" t="s">
        <v>1767</v>
      </c>
      <c r="E278" s="526"/>
      <c r="F278" s="529" t="s">
        <v>1766</v>
      </c>
      <c r="G278" s="529"/>
      <c r="H278" s="529"/>
      <c r="I278" s="529"/>
      <c r="J278" s="529"/>
    </row>
    <row r="279" spans="1:10" ht="12.75" x14ac:dyDescent="0.2">
      <c r="A279" s="529">
        <v>278</v>
      </c>
      <c r="B279" s="529" t="s">
        <v>1117</v>
      </c>
      <c r="C279" s="529" t="s">
        <v>1765</v>
      </c>
      <c r="D279" s="529" t="s">
        <v>1764</v>
      </c>
      <c r="E279" s="526"/>
      <c r="F279" s="529" t="s">
        <v>1763</v>
      </c>
      <c r="G279" s="529"/>
      <c r="H279" s="529"/>
      <c r="I279" s="529"/>
      <c r="J279" s="529"/>
    </row>
    <row r="280" spans="1:10" ht="12.75" x14ac:dyDescent="0.2">
      <c r="A280" s="529">
        <v>279</v>
      </c>
      <c r="B280" s="529" t="s">
        <v>1117</v>
      </c>
      <c r="C280" s="529" t="s">
        <v>1762</v>
      </c>
      <c r="D280" s="529" t="s">
        <v>1761</v>
      </c>
      <c r="E280" s="526"/>
      <c r="F280" s="529" t="s">
        <v>1760</v>
      </c>
      <c r="G280" s="529"/>
      <c r="H280" s="529"/>
      <c r="I280" s="529"/>
      <c r="J280" s="529"/>
    </row>
    <row r="281" spans="1:10" ht="12.75" x14ac:dyDescent="0.2">
      <c r="A281" s="529">
        <v>280</v>
      </c>
      <c r="B281" s="529" t="s">
        <v>1117</v>
      </c>
      <c r="C281" s="529" t="s">
        <v>1759</v>
      </c>
      <c r="D281" s="529" t="s">
        <v>1758</v>
      </c>
      <c r="E281" s="526"/>
      <c r="F281" s="529" t="s">
        <v>1757</v>
      </c>
      <c r="G281" s="529"/>
      <c r="H281" s="529"/>
      <c r="I281" s="529"/>
      <c r="J281" s="529"/>
    </row>
    <row r="282" spans="1:10" ht="12.75" x14ac:dyDescent="0.2">
      <c r="A282" s="529">
        <v>281</v>
      </c>
      <c r="B282" s="529" t="s">
        <v>1117</v>
      </c>
      <c r="C282" s="529" t="s">
        <v>1756</v>
      </c>
      <c r="D282" s="529" t="s">
        <v>1755</v>
      </c>
      <c r="E282" s="526"/>
      <c r="F282" s="529" t="s">
        <v>1754</v>
      </c>
      <c r="G282" s="529"/>
      <c r="H282" s="529"/>
      <c r="I282" s="529"/>
      <c r="J282" s="529"/>
    </row>
    <row r="283" spans="1:10" ht="12.75" x14ac:dyDescent="0.2">
      <c r="A283" s="529">
        <v>282</v>
      </c>
      <c r="B283" s="529" t="s">
        <v>1117</v>
      </c>
      <c r="C283" s="529" t="s">
        <v>1753</v>
      </c>
      <c r="D283" s="529" t="s">
        <v>1752</v>
      </c>
      <c r="E283" s="526"/>
      <c r="F283" s="529" t="s">
        <v>1751</v>
      </c>
      <c r="G283" s="529"/>
      <c r="H283" s="529"/>
      <c r="I283" s="529"/>
      <c r="J283" s="529"/>
    </row>
    <row r="284" spans="1:10" ht="12.75" x14ac:dyDescent="0.2">
      <c r="A284" s="529">
        <v>283</v>
      </c>
      <c r="B284" s="529" t="s">
        <v>1117</v>
      </c>
      <c r="C284" s="529" t="s">
        <v>1750</v>
      </c>
      <c r="D284" s="529" t="s">
        <v>1749</v>
      </c>
      <c r="E284" s="526"/>
      <c r="F284" s="529" t="s">
        <v>1748</v>
      </c>
      <c r="G284" s="529"/>
      <c r="H284" s="529"/>
      <c r="I284" s="529"/>
      <c r="J284" s="529"/>
    </row>
    <row r="285" spans="1:10" ht="12.75" x14ac:dyDescent="0.2">
      <c r="A285" s="529">
        <v>284</v>
      </c>
      <c r="B285" s="529" t="s">
        <v>1117</v>
      </c>
      <c r="C285" s="529" t="s">
        <v>1747</v>
      </c>
      <c r="D285" s="529" t="s">
        <v>1746</v>
      </c>
      <c r="E285" s="526"/>
      <c r="F285" s="529" t="s">
        <v>1745</v>
      </c>
      <c r="G285" s="529"/>
      <c r="H285" s="529"/>
      <c r="I285" s="529"/>
      <c r="J285" s="529"/>
    </row>
    <row r="286" spans="1:10" ht="12.75" x14ac:dyDescent="0.2">
      <c r="A286" s="529">
        <v>285</v>
      </c>
      <c r="B286" s="529" t="s">
        <v>1117</v>
      </c>
      <c r="C286" s="529" t="s">
        <v>1744</v>
      </c>
      <c r="D286" s="529" t="s">
        <v>1743</v>
      </c>
      <c r="E286" s="526"/>
      <c r="F286" s="529" t="s">
        <v>1742</v>
      </c>
      <c r="G286" s="529"/>
      <c r="H286" s="529"/>
      <c r="I286" s="529"/>
      <c r="J286" s="529"/>
    </row>
    <row r="287" spans="1:10" ht="12.75" x14ac:dyDescent="0.2">
      <c r="A287" s="529">
        <v>286</v>
      </c>
      <c r="B287" s="529" t="s">
        <v>1117</v>
      </c>
      <c r="C287" s="529" t="s">
        <v>1741</v>
      </c>
      <c r="D287" s="529" t="s">
        <v>1740</v>
      </c>
      <c r="E287" s="526"/>
      <c r="F287" s="529" t="s">
        <v>1739</v>
      </c>
      <c r="G287" s="529"/>
      <c r="H287" s="529"/>
      <c r="I287" s="529"/>
      <c r="J287" s="529"/>
    </row>
    <row r="288" spans="1:10" ht="12.75" x14ac:dyDescent="0.2">
      <c r="A288" s="529">
        <v>287</v>
      </c>
      <c r="B288" s="529" t="s">
        <v>1117</v>
      </c>
      <c r="C288" s="529" t="s">
        <v>1738</v>
      </c>
      <c r="D288" s="529" t="s">
        <v>1737</v>
      </c>
      <c r="E288" s="526"/>
      <c r="F288" s="529" t="s">
        <v>1736</v>
      </c>
      <c r="G288" s="529"/>
      <c r="H288" s="529"/>
      <c r="I288" s="529"/>
      <c r="J288" s="529"/>
    </row>
    <row r="289" spans="1:10" ht="12.75" x14ac:dyDescent="0.2">
      <c r="A289" s="529">
        <v>288</v>
      </c>
      <c r="B289" s="529" t="s">
        <v>1117</v>
      </c>
      <c r="C289" s="529" t="s">
        <v>1735</v>
      </c>
      <c r="D289" s="529" t="s">
        <v>1734</v>
      </c>
      <c r="E289" s="526"/>
      <c r="F289" s="529" t="s">
        <v>1733</v>
      </c>
      <c r="G289" s="529"/>
      <c r="H289" s="529"/>
      <c r="I289" s="529"/>
      <c r="J289" s="529"/>
    </row>
    <row r="290" spans="1:10" ht="12.75" x14ac:dyDescent="0.2">
      <c r="A290" s="529">
        <v>289</v>
      </c>
      <c r="B290" s="529" t="s">
        <v>1117</v>
      </c>
      <c r="C290" s="529" t="s">
        <v>1732</v>
      </c>
      <c r="D290" s="529" t="s">
        <v>1731</v>
      </c>
      <c r="E290" s="526"/>
      <c r="F290" s="529" t="s">
        <v>1730</v>
      </c>
      <c r="G290" s="529"/>
      <c r="H290" s="529"/>
      <c r="I290" s="529"/>
      <c r="J290" s="529"/>
    </row>
    <row r="291" spans="1:10" ht="12.75" x14ac:dyDescent="0.2">
      <c r="A291" s="529">
        <v>290</v>
      </c>
      <c r="B291" s="529" t="s">
        <v>1117</v>
      </c>
      <c r="C291" s="529" t="s">
        <v>1729</v>
      </c>
      <c r="D291" s="529" t="s">
        <v>1728</v>
      </c>
      <c r="E291" s="526"/>
      <c r="F291" s="529" t="s">
        <v>1727</v>
      </c>
      <c r="G291" s="529"/>
      <c r="H291" s="529"/>
      <c r="I291" s="529"/>
      <c r="J291" s="529"/>
    </row>
    <row r="292" spans="1:10" ht="12.75" x14ac:dyDescent="0.2">
      <c r="A292" s="529">
        <v>291</v>
      </c>
      <c r="B292" s="529" t="s">
        <v>1117</v>
      </c>
      <c r="C292" s="529" t="s">
        <v>1726</v>
      </c>
      <c r="D292" s="529" t="s">
        <v>1725</v>
      </c>
      <c r="E292" s="526"/>
      <c r="F292" s="529" t="s">
        <v>1724</v>
      </c>
      <c r="G292" s="529"/>
      <c r="H292" s="529"/>
      <c r="I292" s="529"/>
      <c r="J292" s="529"/>
    </row>
    <row r="293" spans="1:10" ht="12.75" x14ac:dyDescent="0.2">
      <c r="A293" s="529">
        <v>292</v>
      </c>
      <c r="B293" s="529" t="s">
        <v>1117</v>
      </c>
      <c r="C293" s="529" t="s">
        <v>1723</v>
      </c>
      <c r="D293" s="529" t="s">
        <v>1722</v>
      </c>
      <c r="E293" s="526"/>
      <c r="F293" s="529" t="s">
        <v>1721</v>
      </c>
      <c r="G293" s="529"/>
      <c r="H293" s="529"/>
      <c r="I293" s="529"/>
      <c r="J293" s="529"/>
    </row>
    <row r="294" spans="1:10" ht="12.75" x14ac:dyDescent="0.2">
      <c r="A294" s="529">
        <v>293</v>
      </c>
      <c r="B294" s="529" t="s">
        <v>1117</v>
      </c>
      <c r="C294" s="529" t="s">
        <v>1720</v>
      </c>
      <c r="D294" s="529" t="s">
        <v>1719</v>
      </c>
      <c r="E294" s="526"/>
      <c r="F294" s="529" t="s">
        <v>1718</v>
      </c>
      <c r="G294" s="529"/>
      <c r="H294" s="529"/>
      <c r="I294" s="529"/>
      <c r="J294" s="529"/>
    </row>
    <row r="295" spans="1:10" ht="12.75" x14ac:dyDescent="0.2">
      <c r="A295" s="529">
        <v>294</v>
      </c>
      <c r="B295" s="529" t="s">
        <v>1117</v>
      </c>
      <c r="C295" s="529" t="s">
        <v>1717</v>
      </c>
      <c r="D295" s="529" t="s">
        <v>1716</v>
      </c>
      <c r="E295" s="526"/>
      <c r="F295" s="529" t="s">
        <v>1715</v>
      </c>
      <c r="G295" s="529"/>
      <c r="H295" s="529"/>
      <c r="I295" s="529"/>
      <c r="J295" s="529"/>
    </row>
    <row r="296" spans="1:10" ht="12.75" x14ac:dyDescent="0.2">
      <c r="A296" s="529">
        <v>295</v>
      </c>
      <c r="B296" s="529" t="s">
        <v>1117</v>
      </c>
      <c r="C296" s="529" t="s">
        <v>1714</v>
      </c>
      <c r="D296" s="529" t="s">
        <v>1713</v>
      </c>
      <c r="E296" s="526"/>
      <c r="F296" s="529" t="s">
        <v>1712</v>
      </c>
      <c r="G296" s="529"/>
      <c r="H296" s="529"/>
      <c r="I296" s="529"/>
      <c r="J296" s="529"/>
    </row>
    <row r="297" spans="1:10" ht="12.75" x14ac:dyDescent="0.2">
      <c r="A297" s="529">
        <v>296</v>
      </c>
      <c r="B297" s="529" t="s">
        <v>1117</v>
      </c>
      <c r="C297" s="529" t="s">
        <v>1711</v>
      </c>
      <c r="D297" s="529" t="s">
        <v>1710</v>
      </c>
      <c r="E297" s="526"/>
      <c r="F297" s="529" t="s">
        <v>1709</v>
      </c>
      <c r="G297" s="529"/>
      <c r="H297" s="529"/>
      <c r="I297" s="529"/>
      <c r="J297" s="529"/>
    </row>
    <row r="298" spans="1:10" ht="12.75" x14ac:dyDescent="0.2">
      <c r="A298" s="529">
        <v>297</v>
      </c>
      <c r="B298" s="529" t="s">
        <v>1117</v>
      </c>
      <c r="C298" s="529" t="s">
        <v>1708</v>
      </c>
      <c r="D298" s="529" t="s">
        <v>1707</v>
      </c>
      <c r="E298" s="526"/>
      <c r="F298" s="529" t="s">
        <v>1706</v>
      </c>
      <c r="G298" s="529"/>
      <c r="H298" s="529"/>
      <c r="I298" s="529"/>
      <c r="J298" s="529"/>
    </row>
    <row r="299" spans="1:10" ht="12.75" x14ac:dyDescent="0.2">
      <c r="A299" s="529">
        <v>298</v>
      </c>
      <c r="B299" s="529" t="s">
        <v>1117</v>
      </c>
      <c r="C299" s="529" t="s">
        <v>1705</v>
      </c>
      <c r="D299" s="529" t="s">
        <v>1704</v>
      </c>
      <c r="E299" s="526"/>
      <c r="F299" s="529" t="s">
        <v>1703</v>
      </c>
      <c r="G299" s="529"/>
      <c r="H299" s="529"/>
      <c r="I299" s="529"/>
      <c r="J299" s="529"/>
    </row>
    <row r="300" spans="1:10" ht="12.75" x14ac:dyDescent="0.2">
      <c r="A300" s="529">
        <v>299</v>
      </c>
      <c r="B300" s="529" t="s">
        <v>1117</v>
      </c>
      <c r="C300" s="529" t="s">
        <v>1702</v>
      </c>
      <c r="D300" s="529" t="s">
        <v>1701</v>
      </c>
      <c r="E300" s="526"/>
      <c r="F300" s="529" t="s">
        <v>1700</v>
      </c>
      <c r="G300" s="529"/>
      <c r="H300" s="529"/>
      <c r="I300" s="529"/>
      <c r="J300" s="529"/>
    </row>
    <row r="301" spans="1:10" ht="12.75" x14ac:dyDescent="0.2">
      <c r="A301" s="529">
        <v>300</v>
      </c>
      <c r="B301" s="529" t="s">
        <v>1117</v>
      </c>
      <c r="C301" s="529" t="s">
        <v>1699</v>
      </c>
      <c r="D301" s="529" t="s">
        <v>1698</v>
      </c>
      <c r="E301" s="526"/>
      <c r="F301" s="529" t="s">
        <v>1697</v>
      </c>
      <c r="G301" s="529"/>
      <c r="H301" s="529"/>
      <c r="I301" s="529"/>
      <c r="J301" s="529"/>
    </row>
    <row r="302" spans="1:10" ht="12.75" x14ac:dyDescent="0.2">
      <c r="A302" s="529">
        <v>301</v>
      </c>
      <c r="B302" s="529" t="s">
        <v>1117</v>
      </c>
      <c r="C302" s="529" t="s">
        <v>1696</v>
      </c>
      <c r="D302" s="529" t="s">
        <v>1695</v>
      </c>
      <c r="E302" s="526"/>
      <c r="F302" s="529" t="s">
        <v>1694</v>
      </c>
      <c r="G302" s="529"/>
      <c r="H302" s="529"/>
      <c r="I302" s="529"/>
      <c r="J302" s="529"/>
    </row>
    <row r="303" spans="1:10" ht="12.75" x14ac:dyDescent="0.2">
      <c r="A303" s="529">
        <v>302</v>
      </c>
      <c r="B303" s="529" t="s">
        <v>1117</v>
      </c>
      <c r="C303" s="529" t="s">
        <v>1693</v>
      </c>
      <c r="D303" s="529" t="s">
        <v>1692</v>
      </c>
      <c r="E303" s="526"/>
      <c r="F303" s="529" t="s">
        <v>1691</v>
      </c>
      <c r="G303" s="529"/>
      <c r="H303" s="529"/>
      <c r="I303" s="529"/>
      <c r="J303" s="529"/>
    </row>
    <row r="304" spans="1:10" ht="12.75" x14ac:dyDescent="0.2">
      <c r="A304" s="529">
        <v>303</v>
      </c>
      <c r="B304" s="529" t="s">
        <v>1117</v>
      </c>
      <c r="C304" s="529" t="s">
        <v>1690</v>
      </c>
      <c r="D304" s="529" t="s">
        <v>1689</v>
      </c>
      <c r="E304" s="526"/>
      <c r="F304" s="529" t="s">
        <v>1688</v>
      </c>
      <c r="G304" s="529"/>
      <c r="H304" s="529"/>
      <c r="I304" s="529"/>
      <c r="J304" s="529"/>
    </row>
    <row r="305" spans="1:10" ht="12.75" x14ac:dyDescent="0.2">
      <c r="A305" s="529">
        <v>304</v>
      </c>
      <c r="B305" s="529" t="s">
        <v>1117</v>
      </c>
      <c r="C305" s="529" t="s">
        <v>1687</v>
      </c>
      <c r="D305" s="529" t="s">
        <v>1686</v>
      </c>
      <c r="E305" s="526"/>
      <c r="F305" s="529" t="s">
        <v>1685</v>
      </c>
      <c r="G305" s="529"/>
      <c r="H305" s="529"/>
      <c r="I305" s="529"/>
      <c r="J305" s="529"/>
    </row>
    <row r="306" spans="1:10" ht="12.75" x14ac:dyDescent="0.2">
      <c r="A306" s="529">
        <v>305</v>
      </c>
      <c r="B306" s="529" t="s">
        <v>1117</v>
      </c>
      <c r="C306" s="529" t="s">
        <v>1684</v>
      </c>
      <c r="D306" s="529" t="s">
        <v>1683</v>
      </c>
      <c r="E306" s="526"/>
      <c r="F306" s="529" t="s">
        <v>1682</v>
      </c>
      <c r="G306" s="529"/>
      <c r="H306" s="529"/>
      <c r="I306" s="529"/>
      <c r="J306" s="529"/>
    </row>
    <row r="307" spans="1:10" ht="12.75" x14ac:dyDescent="0.2">
      <c r="A307" s="529">
        <v>306</v>
      </c>
      <c r="B307" s="529" t="s">
        <v>1117</v>
      </c>
      <c r="C307" s="529" t="s">
        <v>1681</v>
      </c>
      <c r="D307" s="529" t="s">
        <v>1680</v>
      </c>
      <c r="E307" s="526"/>
      <c r="F307" s="529" t="s">
        <v>1679</v>
      </c>
      <c r="G307" s="529"/>
      <c r="H307" s="529"/>
      <c r="I307" s="529"/>
      <c r="J307" s="529"/>
    </row>
    <row r="308" spans="1:10" ht="12.75" x14ac:dyDescent="0.2">
      <c r="A308" s="529">
        <v>307</v>
      </c>
      <c r="B308" s="529" t="s">
        <v>1117</v>
      </c>
      <c r="C308" s="529" t="s">
        <v>1678</v>
      </c>
      <c r="D308" s="529" t="s">
        <v>1677</v>
      </c>
      <c r="E308" s="526"/>
      <c r="F308" s="529" t="s">
        <v>1676</v>
      </c>
      <c r="G308" s="529"/>
      <c r="H308" s="529"/>
      <c r="I308" s="529"/>
      <c r="J308" s="529"/>
    </row>
    <row r="309" spans="1:10" ht="12.75" x14ac:dyDescent="0.2">
      <c r="A309" s="529">
        <v>308</v>
      </c>
      <c r="B309" s="529" t="s">
        <v>1117</v>
      </c>
      <c r="C309" s="529" t="s">
        <v>1675</v>
      </c>
      <c r="D309" s="529" t="s">
        <v>1674</v>
      </c>
      <c r="E309" s="526"/>
      <c r="F309" s="529" t="s">
        <v>1673</v>
      </c>
      <c r="G309" s="529"/>
      <c r="H309" s="529"/>
      <c r="I309" s="529"/>
      <c r="J309" s="529"/>
    </row>
    <row r="310" spans="1:10" ht="12.75" x14ac:dyDescent="0.2">
      <c r="A310" s="529">
        <v>309</v>
      </c>
      <c r="B310" s="529" t="s">
        <v>1117</v>
      </c>
      <c r="C310" s="529" t="s">
        <v>1672</v>
      </c>
      <c r="D310" s="529" t="s">
        <v>1671</v>
      </c>
      <c r="E310" s="526"/>
      <c r="F310" s="529" t="s">
        <v>1670</v>
      </c>
      <c r="G310" s="529"/>
      <c r="H310" s="529"/>
      <c r="I310" s="529"/>
      <c r="J310" s="529"/>
    </row>
    <row r="311" spans="1:10" ht="12.75" x14ac:dyDescent="0.2">
      <c r="A311" s="529">
        <v>310</v>
      </c>
      <c r="B311" s="529" t="s">
        <v>1117</v>
      </c>
      <c r="C311" s="529" t="s">
        <v>1669</v>
      </c>
      <c r="D311" s="529" t="s">
        <v>1668</v>
      </c>
      <c r="E311" s="526"/>
      <c r="F311" s="529" t="s">
        <v>1667</v>
      </c>
      <c r="G311" s="529"/>
      <c r="H311" s="529"/>
      <c r="I311" s="529"/>
      <c r="J311" s="529"/>
    </row>
    <row r="312" spans="1:10" ht="12.75" x14ac:dyDescent="0.2">
      <c r="A312" s="529">
        <v>311</v>
      </c>
      <c r="B312" s="529" t="s">
        <v>1117</v>
      </c>
      <c r="C312" s="529" t="s">
        <v>1118</v>
      </c>
      <c r="D312" s="529" t="s">
        <v>1118</v>
      </c>
      <c r="E312" s="526"/>
      <c r="F312" s="529" t="s">
        <v>1666</v>
      </c>
      <c r="G312" s="529" t="s">
        <v>1665</v>
      </c>
      <c r="H312" s="529"/>
      <c r="I312" s="529"/>
      <c r="J312" s="529"/>
    </row>
    <row r="313" spans="1:10" ht="12.75" x14ac:dyDescent="0.2">
      <c r="A313" s="529">
        <v>312</v>
      </c>
      <c r="B313" s="529" t="s">
        <v>1117</v>
      </c>
      <c r="C313" s="529" t="s">
        <v>1662</v>
      </c>
      <c r="D313" s="529" t="s">
        <v>1664</v>
      </c>
      <c r="E313" s="526"/>
      <c r="F313" s="529" t="s">
        <v>1663</v>
      </c>
      <c r="G313" s="529" t="s">
        <v>1662</v>
      </c>
      <c r="H313" s="529"/>
      <c r="I313" s="529"/>
      <c r="J313" s="529"/>
    </row>
    <row r="314" spans="1:10" ht="12.75" x14ac:dyDescent="0.2">
      <c r="A314" s="529">
        <v>313</v>
      </c>
      <c r="B314" s="529" t="s">
        <v>1117</v>
      </c>
      <c r="C314" s="529" t="s">
        <v>1113</v>
      </c>
      <c r="D314" s="529" t="s">
        <v>1661</v>
      </c>
      <c r="E314" s="526"/>
      <c r="F314" s="529" t="s">
        <v>1660</v>
      </c>
      <c r="G314" s="529"/>
      <c r="H314" s="529"/>
      <c r="I314" s="529"/>
      <c r="J314" s="529"/>
    </row>
    <row r="315" spans="1:10" ht="12.75" x14ac:dyDescent="0.2">
      <c r="A315" s="529">
        <v>314</v>
      </c>
      <c r="B315" s="529" t="s">
        <v>1117</v>
      </c>
      <c r="C315" s="529" t="s">
        <v>1657</v>
      </c>
      <c r="D315" s="529" t="s">
        <v>1659</v>
      </c>
      <c r="E315" s="526"/>
      <c r="F315" s="529" t="s">
        <v>1658</v>
      </c>
      <c r="G315" s="529" t="s">
        <v>1657</v>
      </c>
      <c r="H315" s="529"/>
      <c r="I315" s="529"/>
      <c r="J315" s="529"/>
    </row>
    <row r="316" spans="1:10" ht="12.75" x14ac:dyDescent="0.2">
      <c r="A316" s="529">
        <v>315</v>
      </c>
      <c r="B316" s="529" t="s">
        <v>1117</v>
      </c>
      <c r="C316" s="529" t="s">
        <v>1656</v>
      </c>
      <c r="D316" s="529" t="s">
        <v>1655</v>
      </c>
      <c r="E316" s="526"/>
      <c r="F316" s="529" t="s">
        <v>1654</v>
      </c>
      <c r="G316" s="529"/>
      <c r="H316" s="529"/>
      <c r="I316" s="529"/>
      <c r="J316" s="529"/>
    </row>
    <row r="317" spans="1:10" ht="12.75" x14ac:dyDescent="0.2">
      <c r="A317" s="529">
        <v>316</v>
      </c>
      <c r="B317" s="529" t="s">
        <v>1117</v>
      </c>
      <c r="C317" s="529" t="s">
        <v>1653</v>
      </c>
      <c r="D317" s="529" t="s">
        <v>1652</v>
      </c>
      <c r="E317" s="526"/>
      <c r="F317" s="529" t="s">
        <v>1651</v>
      </c>
      <c r="G317" s="529"/>
      <c r="H317" s="529"/>
      <c r="I317" s="529"/>
      <c r="J317" s="529"/>
    </row>
    <row r="318" spans="1:10" ht="12.75" x14ac:dyDescent="0.2">
      <c r="A318" s="529">
        <v>317</v>
      </c>
      <c r="B318" s="529" t="s">
        <v>1117</v>
      </c>
      <c r="C318" s="529" t="s">
        <v>1648</v>
      </c>
      <c r="D318" s="529" t="s">
        <v>1650</v>
      </c>
      <c r="E318" s="526"/>
      <c r="F318" s="529" t="s">
        <v>1649</v>
      </c>
      <c r="G318" s="529" t="s">
        <v>1648</v>
      </c>
      <c r="H318" s="529"/>
      <c r="I318" s="529"/>
      <c r="J318" s="529"/>
    </row>
    <row r="319" spans="1:10" ht="12.75" x14ac:dyDescent="0.2">
      <c r="A319" s="529">
        <v>318</v>
      </c>
      <c r="B319" s="529" t="s">
        <v>1117</v>
      </c>
      <c r="C319" s="529" t="s">
        <v>1647</v>
      </c>
      <c r="D319" s="529" t="s">
        <v>1646</v>
      </c>
      <c r="E319" s="526"/>
      <c r="F319" s="529" t="s">
        <v>1645</v>
      </c>
      <c r="G319" s="529"/>
      <c r="H319" s="529"/>
      <c r="I319" s="529"/>
      <c r="J319" s="529"/>
    </row>
    <row r="320" spans="1:10" ht="12.75" x14ac:dyDescent="0.2">
      <c r="A320" s="529">
        <v>319</v>
      </c>
      <c r="B320" s="529" t="s">
        <v>1117</v>
      </c>
      <c r="C320" s="529" t="s">
        <v>1644</v>
      </c>
      <c r="D320" s="529" t="s">
        <v>1643</v>
      </c>
      <c r="E320" s="526"/>
      <c r="F320" s="529" t="s">
        <v>1642</v>
      </c>
      <c r="G320" s="529"/>
      <c r="H320" s="529"/>
      <c r="I320" s="529"/>
      <c r="J320" s="529"/>
    </row>
    <row r="321" spans="1:10" ht="12.75" x14ac:dyDescent="0.2">
      <c r="A321" s="529">
        <v>320</v>
      </c>
      <c r="B321" s="529" t="s">
        <v>1117</v>
      </c>
      <c r="C321" s="529" t="s">
        <v>1641</v>
      </c>
      <c r="D321" s="529" t="s">
        <v>1640</v>
      </c>
      <c r="E321" s="526"/>
      <c r="F321" s="529" t="s">
        <v>1624</v>
      </c>
      <c r="G321" s="529"/>
      <c r="H321" s="529"/>
      <c r="I321" s="529"/>
      <c r="J321" s="529" t="s">
        <v>1620</v>
      </c>
    </row>
    <row r="322" spans="1:10" ht="12.75" x14ac:dyDescent="0.2">
      <c r="A322" s="529">
        <v>321</v>
      </c>
      <c r="B322" s="529" t="s">
        <v>1117</v>
      </c>
      <c r="C322" s="529" t="s">
        <v>1639</v>
      </c>
      <c r="D322" s="529" t="s">
        <v>1638</v>
      </c>
      <c r="E322" s="526"/>
      <c r="F322" s="529" t="s">
        <v>1624</v>
      </c>
      <c r="G322" s="529"/>
      <c r="H322" s="529"/>
      <c r="I322" s="529"/>
      <c r="J322" s="529" t="s">
        <v>1616</v>
      </c>
    </row>
    <row r="323" spans="1:10" ht="12.75" x14ac:dyDescent="0.2">
      <c r="A323" s="529">
        <v>322</v>
      </c>
      <c r="B323" s="529" t="s">
        <v>1117</v>
      </c>
      <c r="C323" s="529" t="s">
        <v>1637</v>
      </c>
      <c r="D323" s="529" t="s">
        <v>1636</v>
      </c>
      <c r="E323" s="526"/>
      <c r="F323" s="529" t="s">
        <v>1624</v>
      </c>
      <c r="G323" s="529"/>
      <c r="H323" s="529"/>
      <c r="I323" s="529"/>
      <c r="J323" s="529" t="s">
        <v>1612</v>
      </c>
    </row>
    <row r="324" spans="1:10" ht="12.75" x14ac:dyDescent="0.2">
      <c r="A324" s="529">
        <v>323</v>
      </c>
      <c r="B324" s="529" t="s">
        <v>1117</v>
      </c>
      <c r="C324" s="529" t="s">
        <v>1635</v>
      </c>
      <c r="D324" s="529" t="s">
        <v>1634</v>
      </c>
      <c r="E324" s="526"/>
      <c r="F324" s="529" t="s">
        <v>1624</v>
      </c>
      <c r="G324" s="529"/>
      <c r="H324" s="529"/>
      <c r="I324" s="529"/>
      <c r="J324" s="529" t="s">
        <v>1608</v>
      </c>
    </row>
    <row r="325" spans="1:10" ht="12.75" x14ac:dyDescent="0.2">
      <c r="A325" s="529">
        <v>324</v>
      </c>
      <c r="B325" s="529" t="s">
        <v>1117</v>
      </c>
      <c r="C325" s="529" t="s">
        <v>1633</v>
      </c>
      <c r="D325" s="529" t="s">
        <v>1632</v>
      </c>
      <c r="E325" s="526"/>
      <c r="F325" s="529" t="s">
        <v>1624</v>
      </c>
      <c r="G325" s="529"/>
      <c r="H325" s="529"/>
      <c r="I325" s="529"/>
      <c r="J325" s="529" t="s">
        <v>1631</v>
      </c>
    </row>
    <row r="326" spans="1:10" ht="12.75" x14ac:dyDescent="0.2">
      <c r="A326" s="529">
        <v>325</v>
      </c>
      <c r="B326" s="529" t="s">
        <v>1117</v>
      </c>
      <c r="C326" s="529" t="s">
        <v>1630</v>
      </c>
      <c r="D326" s="529" t="s">
        <v>1629</v>
      </c>
      <c r="E326" s="526"/>
      <c r="F326" s="529" t="s">
        <v>1624</v>
      </c>
      <c r="G326" s="529"/>
      <c r="H326" s="529"/>
      <c r="I326" s="529"/>
      <c r="J326" s="529" t="s">
        <v>879</v>
      </c>
    </row>
    <row r="327" spans="1:10" ht="12.75" x14ac:dyDescent="0.2">
      <c r="A327" s="529">
        <v>326</v>
      </c>
      <c r="B327" s="529" t="s">
        <v>1117</v>
      </c>
      <c r="C327" s="529" t="s">
        <v>1628</v>
      </c>
      <c r="D327" s="529" t="s">
        <v>1627</v>
      </c>
      <c r="E327" s="526"/>
      <c r="F327" s="529" t="s">
        <v>1624</v>
      </c>
      <c r="G327" s="529"/>
      <c r="H327" s="529"/>
      <c r="I327" s="529"/>
      <c r="J327" s="529" t="s">
        <v>1597</v>
      </c>
    </row>
    <row r="328" spans="1:10" ht="12.75" x14ac:dyDescent="0.2">
      <c r="A328" s="529">
        <v>327</v>
      </c>
      <c r="B328" s="529" t="s">
        <v>1117</v>
      </c>
      <c r="C328" s="529" t="s">
        <v>1626</v>
      </c>
      <c r="D328" s="529" t="s">
        <v>1625</v>
      </c>
      <c r="E328" s="526"/>
      <c r="F328" s="529" t="s">
        <v>1624</v>
      </c>
      <c r="G328" s="529"/>
      <c r="H328" s="529"/>
      <c r="I328" s="529"/>
      <c r="J328" s="529" t="s">
        <v>1593</v>
      </c>
    </row>
    <row r="329" spans="1:10" ht="12.75" x14ac:dyDescent="0.2">
      <c r="A329" s="529">
        <v>328</v>
      </c>
      <c r="B329" s="529" t="s">
        <v>1117</v>
      </c>
      <c r="C329" s="529" t="s">
        <v>1623</v>
      </c>
      <c r="D329" s="529" t="s">
        <v>1622</v>
      </c>
      <c r="E329" s="526"/>
      <c r="F329" s="529" t="s">
        <v>1621</v>
      </c>
      <c r="G329" s="529"/>
      <c r="H329" s="529"/>
      <c r="I329" s="529"/>
      <c r="J329" s="529" t="s">
        <v>1620</v>
      </c>
    </row>
    <row r="330" spans="1:10" ht="12.75" x14ac:dyDescent="0.2">
      <c r="A330" s="529">
        <v>329</v>
      </c>
      <c r="B330" s="529" t="s">
        <v>1117</v>
      </c>
      <c r="C330" s="529" t="s">
        <v>1619</v>
      </c>
      <c r="D330" s="529" t="s">
        <v>1618</v>
      </c>
      <c r="E330" s="526"/>
      <c r="F330" s="529" t="s">
        <v>1617</v>
      </c>
      <c r="G330" s="529"/>
      <c r="H330" s="529"/>
      <c r="I330" s="529"/>
      <c r="J330" s="529" t="s">
        <v>1616</v>
      </c>
    </row>
    <row r="331" spans="1:10" ht="12.75" x14ac:dyDescent="0.2">
      <c r="A331" s="529">
        <v>330</v>
      </c>
      <c r="B331" s="529" t="s">
        <v>1117</v>
      </c>
      <c r="C331" s="529" t="s">
        <v>1615</v>
      </c>
      <c r="D331" s="529" t="s">
        <v>1614</v>
      </c>
      <c r="E331" s="526"/>
      <c r="F331" s="529" t="s">
        <v>1613</v>
      </c>
      <c r="G331" s="529"/>
      <c r="H331" s="529"/>
      <c r="I331" s="529"/>
      <c r="J331" s="529" t="s">
        <v>1612</v>
      </c>
    </row>
    <row r="332" spans="1:10" ht="12.75" x14ac:dyDescent="0.2">
      <c r="A332" s="529">
        <v>331</v>
      </c>
      <c r="B332" s="529" t="s">
        <v>1117</v>
      </c>
      <c r="C332" s="529" t="s">
        <v>1611</v>
      </c>
      <c r="D332" s="529" t="s">
        <v>1610</v>
      </c>
      <c r="E332" s="526"/>
      <c r="F332" s="529" t="s">
        <v>1609</v>
      </c>
      <c r="G332" s="529"/>
      <c r="H332" s="529"/>
      <c r="I332" s="529"/>
      <c r="J332" s="529" t="s">
        <v>1608</v>
      </c>
    </row>
    <row r="333" spans="1:10" ht="12.75" x14ac:dyDescent="0.2">
      <c r="A333" s="529">
        <v>332</v>
      </c>
      <c r="B333" s="529" t="s">
        <v>1117</v>
      </c>
      <c r="C333" s="529" t="s">
        <v>1607</v>
      </c>
      <c r="D333" s="529" t="s">
        <v>1606</v>
      </c>
      <c r="E333" s="526"/>
      <c r="F333" s="529" t="s">
        <v>1605</v>
      </c>
      <c r="G333" s="529"/>
      <c r="H333" s="529"/>
      <c r="I333" s="529"/>
      <c r="J333" s="529" t="s">
        <v>1604</v>
      </c>
    </row>
    <row r="334" spans="1:10" ht="12.75" x14ac:dyDescent="0.2">
      <c r="A334" s="529">
        <v>333</v>
      </c>
      <c r="B334" s="529" t="s">
        <v>1117</v>
      </c>
      <c r="C334" s="529" t="s">
        <v>1603</v>
      </c>
      <c r="D334" s="529" t="s">
        <v>1602</v>
      </c>
      <c r="E334" s="526"/>
      <c r="F334" s="529" t="s">
        <v>1601</v>
      </c>
      <c r="G334" s="529"/>
      <c r="H334" s="529"/>
      <c r="I334" s="529"/>
      <c r="J334" s="529" t="s">
        <v>879</v>
      </c>
    </row>
    <row r="335" spans="1:10" ht="12.75" x14ac:dyDescent="0.2">
      <c r="A335" s="529">
        <v>334</v>
      </c>
      <c r="B335" s="529" t="s">
        <v>1117</v>
      </c>
      <c r="C335" s="529" t="s">
        <v>1600</v>
      </c>
      <c r="D335" s="529" t="s">
        <v>1599</v>
      </c>
      <c r="E335" s="526"/>
      <c r="F335" s="529" t="s">
        <v>1598</v>
      </c>
      <c r="G335" s="529"/>
      <c r="H335" s="529"/>
      <c r="I335" s="529"/>
      <c r="J335" s="529" t="s">
        <v>1597</v>
      </c>
    </row>
    <row r="336" spans="1:10" ht="12.75" x14ac:dyDescent="0.2">
      <c r="A336" s="529">
        <v>335</v>
      </c>
      <c r="B336" s="529" t="s">
        <v>1117</v>
      </c>
      <c r="C336" s="529" t="s">
        <v>1596</v>
      </c>
      <c r="D336" s="529" t="s">
        <v>1595</v>
      </c>
      <c r="E336" s="526"/>
      <c r="F336" s="529" t="s">
        <v>1594</v>
      </c>
      <c r="G336" s="529"/>
      <c r="H336" s="529"/>
      <c r="I336" s="529"/>
      <c r="J336" s="529" t="s">
        <v>1593</v>
      </c>
    </row>
    <row r="337" spans="1:10" ht="12.75" x14ac:dyDescent="0.2">
      <c r="A337" s="529">
        <v>336</v>
      </c>
      <c r="B337" s="529" t="s">
        <v>1117</v>
      </c>
      <c r="C337" s="529" t="s">
        <v>1592</v>
      </c>
      <c r="D337" s="529" t="s">
        <v>1591</v>
      </c>
      <c r="E337" s="526"/>
      <c r="F337" s="529" t="s">
        <v>1590</v>
      </c>
      <c r="G337" s="529"/>
      <c r="H337" s="529"/>
      <c r="I337" s="529"/>
      <c r="J337" s="529" t="s">
        <v>1589</v>
      </c>
    </row>
    <row r="338" spans="1:10" ht="12.75" x14ac:dyDescent="0.2">
      <c r="A338" s="529">
        <v>337</v>
      </c>
      <c r="B338" s="529" t="s">
        <v>1117</v>
      </c>
      <c r="C338" s="529" t="s">
        <v>1588</v>
      </c>
      <c r="D338" s="529" t="s">
        <v>1587</v>
      </c>
      <c r="E338" s="526"/>
      <c r="F338" s="529" t="s">
        <v>1586</v>
      </c>
      <c r="G338" s="529"/>
      <c r="H338" s="529"/>
      <c r="I338" s="529"/>
      <c r="J338" s="529" t="s">
        <v>1585</v>
      </c>
    </row>
    <row r="339" spans="1:10" ht="12.75" x14ac:dyDescent="0.2">
      <c r="A339" s="529">
        <v>338</v>
      </c>
      <c r="B339" s="529" t="s">
        <v>1117</v>
      </c>
      <c r="C339" s="529" t="s">
        <v>1584</v>
      </c>
      <c r="D339" s="529" t="s">
        <v>1583</v>
      </c>
      <c r="E339" s="526"/>
      <c r="F339" s="529" t="s">
        <v>1582</v>
      </c>
      <c r="G339" s="529"/>
      <c r="H339" s="529"/>
      <c r="I339" s="529"/>
      <c r="J339" s="529" t="s">
        <v>880</v>
      </c>
    </row>
    <row r="340" spans="1:10" ht="12.75" x14ac:dyDescent="0.2">
      <c r="A340" s="529">
        <v>339</v>
      </c>
      <c r="B340" s="529" t="s">
        <v>1117</v>
      </c>
      <c r="C340" s="529" t="s">
        <v>1581</v>
      </c>
      <c r="D340" s="529" t="s">
        <v>1580</v>
      </c>
      <c r="E340" s="526"/>
      <c r="F340" s="529" t="s">
        <v>1579</v>
      </c>
      <c r="G340" s="529"/>
      <c r="H340" s="529"/>
      <c r="I340" s="529"/>
      <c r="J340" s="529" t="s">
        <v>881</v>
      </c>
    </row>
    <row r="341" spans="1:10" ht="12.75" x14ac:dyDescent="0.2">
      <c r="A341" s="529">
        <v>340</v>
      </c>
      <c r="B341" s="529" t="s">
        <v>1117</v>
      </c>
      <c r="C341" s="529" t="s">
        <v>1578</v>
      </c>
      <c r="D341" s="529" t="s">
        <v>1577</v>
      </c>
      <c r="E341" s="526"/>
      <c r="F341" s="529" t="s">
        <v>1576</v>
      </c>
      <c r="G341" s="529"/>
      <c r="H341" s="529"/>
      <c r="I341" s="529"/>
      <c r="J341" s="529" t="s">
        <v>878</v>
      </c>
    </row>
    <row r="342" spans="1:10" ht="12.75" x14ac:dyDescent="0.2">
      <c r="A342" s="529">
        <v>341</v>
      </c>
      <c r="B342" s="529" t="s">
        <v>1117</v>
      </c>
      <c r="C342" s="529" t="s">
        <v>1575</v>
      </c>
      <c r="D342" s="529" t="s">
        <v>1574</v>
      </c>
      <c r="E342" s="526"/>
      <c r="F342" s="529" t="s">
        <v>1573</v>
      </c>
      <c r="G342" s="529"/>
      <c r="H342" s="529"/>
      <c r="I342" s="529"/>
      <c r="J342" s="529" t="s">
        <v>879</v>
      </c>
    </row>
    <row r="343" spans="1:10" ht="12.75" x14ac:dyDescent="0.2">
      <c r="A343" s="529">
        <v>342</v>
      </c>
      <c r="B343" s="529" t="s">
        <v>1117</v>
      </c>
      <c r="C343" s="529" t="s">
        <v>1572</v>
      </c>
      <c r="D343" s="529" t="s">
        <v>1571</v>
      </c>
      <c r="E343" s="526"/>
      <c r="F343" s="529" t="s">
        <v>1570</v>
      </c>
      <c r="G343" s="529"/>
      <c r="H343" s="529"/>
      <c r="I343" s="529"/>
      <c r="J343" s="529" t="s">
        <v>1569</v>
      </c>
    </row>
    <row r="344" spans="1:10" ht="12.75" x14ac:dyDescent="0.2">
      <c r="A344" s="529">
        <v>343</v>
      </c>
      <c r="B344" s="529" t="s">
        <v>1117</v>
      </c>
      <c r="C344" s="529" t="s">
        <v>1568</v>
      </c>
      <c r="D344" s="529" t="s">
        <v>1567</v>
      </c>
      <c r="E344" s="526"/>
      <c r="F344" s="529" t="s">
        <v>1566</v>
      </c>
      <c r="G344" s="529"/>
      <c r="H344" s="529"/>
      <c r="I344" s="529"/>
      <c r="J344" s="529" t="s">
        <v>1565</v>
      </c>
    </row>
    <row r="345" spans="1:10" ht="12.75" x14ac:dyDescent="0.2">
      <c r="A345" s="529">
        <v>344</v>
      </c>
      <c r="B345" s="529" t="s">
        <v>1117</v>
      </c>
      <c r="C345" s="529" t="s">
        <v>1564</v>
      </c>
      <c r="D345" s="529" t="s">
        <v>1563</v>
      </c>
      <c r="E345" s="526"/>
      <c r="F345" s="529" t="s">
        <v>1562</v>
      </c>
      <c r="G345" s="529"/>
      <c r="H345" s="529"/>
      <c r="I345" s="529"/>
      <c r="J345" s="529" t="s">
        <v>1561</v>
      </c>
    </row>
    <row r="346" spans="1:10" ht="12.75" x14ac:dyDescent="0.2">
      <c r="A346" s="529">
        <v>345</v>
      </c>
      <c r="B346" s="529" t="s">
        <v>1117</v>
      </c>
      <c r="C346" s="529" t="s">
        <v>1560</v>
      </c>
      <c r="D346" s="529" t="s">
        <v>1559</v>
      </c>
      <c r="E346" s="526"/>
      <c r="F346" s="529" t="s">
        <v>1558</v>
      </c>
      <c r="G346" s="529"/>
      <c r="H346" s="529"/>
      <c r="I346" s="529"/>
      <c r="J346" s="529" t="s">
        <v>1111</v>
      </c>
    </row>
    <row r="347" spans="1:10" ht="12.75" x14ac:dyDescent="0.2">
      <c r="A347" s="529">
        <v>346</v>
      </c>
      <c r="B347" s="529" t="s">
        <v>1117</v>
      </c>
      <c r="C347" s="529" t="s">
        <v>1557</v>
      </c>
      <c r="D347" s="529" t="s">
        <v>1556</v>
      </c>
      <c r="E347" s="526"/>
      <c r="F347" s="529" t="s">
        <v>1555</v>
      </c>
      <c r="G347" s="529"/>
      <c r="H347" s="529"/>
      <c r="I347" s="529"/>
      <c r="J347" s="529" t="s">
        <v>1137</v>
      </c>
    </row>
    <row r="348" spans="1:10" ht="12.75" x14ac:dyDescent="0.2">
      <c r="A348" s="529">
        <v>347</v>
      </c>
      <c r="B348" s="529" t="s">
        <v>1117</v>
      </c>
      <c r="C348" s="529" t="s">
        <v>1554</v>
      </c>
      <c r="D348" s="529" t="s">
        <v>1553</v>
      </c>
      <c r="E348" s="526"/>
      <c r="F348" s="529" t="s">
        <v>1552</v>
      </c>
      <c r="G348" s="529"/>
      <c r="H348" s="529"/>
      <c r="I348" s="529"/>
      <c r="J348" s="529" t="s">
        <v>1134</v>
      </c>
    </row>
    <row r="349" spans="1:10" ht="12.75" x14ac:dyDescent="0.2">
      <c r="A349" s="529">
        <v>348</v>
      </c>
      <c r="B349" s="529" t="s">
        <v>1117</v>
      </c>
      <c r="C349" s="529" t="s">
        <v>1551</v>
      </c>
      <c r="D349" s="529" t="s">
        <v>1550</v>
      </c>
      <c r="E349" s="526"/>
      <c r="F349" s="529" t="s">
        <v>1549</v>
      </c>
      <c r="G349" s="529"/>
      <c r="H349" s="529"/>
      <c r="I349" s="529"/>
      <c r="J349" s="529" t="s">
        <v>1131</v>
      </c>
    </row>
    <row r="350" spans="1:10" ht="12.75" x14ac:dyDescent="0.2">
      <c r="A350" s="529">
        <v>349</v>
      </c>
      <c r="B350" s="529" t="s">
        <v>1117</v>
      </c>
      <c r="C350" s="529" t="s">
        <v>1548</v>
      </c>
      <c r="D350" s="529" t="s">
        <v>1547</v>
      </c>
      <c r="E350" s="526"/>
      <c r="F350" s="529" t="s">
        <v>1546</v>
      </c>
      <c r="G350" s="529"/>
      <c r="H350" s="529"/>
      <c r="I350" s="529"/>
      <c r="J350" s="529" t="s">
        <v>1545</v>
      </c>
    </row>
    <row r="351" spans="1:10" ht="12.75" x14ac:dyDescent="0.2">
      <c r="A351" s="529">
        <v>350</v>
      </c>
      <c r="B351" s="529" t="s">
        <v>1117</v>
      </c>
      <c r="C351" s="529" t="s">
        <v>1544</v>
      </c>
      <c r="D351" s="529" t="s">
        <v>1543</v>
      </c>
      <c r="E351" s="526"/>
      <c r="F351" s="529" t="s">
        <v>1542</v>
      </c>
      <c r="G351" s="529"/>
      <c r="H351" s="529"/>
      <c r="I351" s="529"/>
      <c r="J351" s="529" t="s">
        <v>1541</v>
      </c>
    </row>
    <row r="352" spans="1:10" ht="12.75" x14ac:dyDescent="0.2">
      <c r="A352" s="529">
        <v>351</v>
      </c>
      <c r="B352" s="529" t="s">
        <v>1117</v>
      </c>
      <c r="C352" s="529" t="s">
        <v>1540</v>
      </c>
      <c r="D352" s="529" t="s">
        <v>1539</v>
      </c>
      <c r="E352" s="526"/>
      <c r="F352" s="529" t="s">
        <v>1538</v>
      </c>
      <c r="G352" s="529"/>
      <c r="H352" s="529"/>
      <c r="I352" s="529"/>
      <c r="J352" s="529" t="s">
        <v>1537</v>
      </c>
    </row>
    <row r="353" spans="1:10" ht="12.75" x14ac:dyDescent="0.2">
      <c r="A353" s="529">
        <v>352</v>
      </c>
      <c r="B353" s="529" t="s">
        <v>1117</v>
      </c>
      <c r="C353" s="529" t="s">
        <v>1536</v>
      </c>
      <c r="D353" s="529" t="s">
        <v>1535</v>
      </c>
      <c r="E353" s="526"/>
      <c r="F353" s="529" t="s">
        <v>1534</v>
      </c>
      <c r="G353" s="529"/>
      <c r="H353" s="529"/>
      <c r="I353" s="529"/>
      <c r="J353" s="529" t="s">
        <v>1533</v>
      </c>
    </row>
    <row r="354" spans="1:10" ht="12.75" x14ac:dyDescent="0.2">
      <c r="A354" s="529">
        <v>353</v>
      </c>
      <c r="B354" s="529" t="s">
        <v>1117</v>
      </c>
      <c r="C354" s="529" t="s">
        <v>1532</v>
      </c>
      <c r="D354" s="529" t="s">
        <v>1531</v>
      </c>
      <c r="E354" s="526"/>
      <c r="F354" s="529" t="s">
        <v>1530</v>
      </c>
      <c r="G354" s="529"/>
      <c r="H354" s="529"/>
      <c r="I354" s="529"/>
      <c r="J354" s="529" t="s">
        <v>1529</v>
      </c>
    </row>
    <row r="355" spans="1:10" ht="12.75" x14ac:dyDescent="0.2">
      <c r="A355" s="529">
        <v>354</v>
      </c>
      <c r="B355" s="529" t="s">
        <v>1117</v>
      </c>
      <c r="C355" s="529" t="s">
        <v>1528</v>
      </c>
      <c r="D355" s="529" t="s">
        <v>1527</v>
      </c>
      <c r="E355" s="526"/>
      <c r="F355" s="529" t="s">
        <v>1526</v>
      </c>
      <c r="G355" s="529"/>
      <c r="H355" s="529"/>
      <c r="I355" s="529"/>
      <c r="J355" s="529" t="s">
        <v>1525</v>
      </c>
    </row>
    <row r="356" spans="1:10" ht="12.75" x14ac:dyDescent="0.2">
      <c r="A356" s="529">
        <v>355</v>
      </c>
      <c r="B356" s="529" t="s">
        <v>1117</v>
      </c>
      <c r="C356" s="529" t="s">
        <v>1524</v>
      </c>
      <c r="D356" s="529" t="s">
        <v>1523</v>
      </c>
      <c r="E356" s="526"/>
      <c r="F356" s="529" t="s">
        <v>1522</v>
      </c>
      <c r="G356" s="529"/>
      <c r="H356" s="529"/>
      <c r="I356" s="529"/>
      <c r="J356" s="529" t="s">
        <v>1521</v>
      </c>
    </row>
    <row r="357" spans="1:10" ht="12.75" x14ac:dyDescent="0.2">
      <c r="A357" s="529">
        <v>356</v>
      </c>
      <c r="B357" s="529" t="s">
        <v>1117</v>
      </c>
      <c r="C357" s="529" t="s">
        <v>1520</v>
      </c>
      <c r="D357" s="529" t="s">
        <v>1519</v>
      </c>
      <c r="E357" s="526"/>
      <c r="F357" s="529" t="s">
        <v>1518</v>
      </c>
      <c r="G357" s="529"/>
      <c r="H357" s="529"/>
      <c r="I357" s="529"/>
      <c r="J357" s="529" t="s">
        <v>1517</v>
      </c>
    </row>
    <row r="358" spans="1:10" ht="12.75" x14ac:dyDescent="0.2">
      <c r="A358" s="529">
        <v>357</v>
      </c>
      <c r="B358" s="529" t="s">
        <v>1117</v>
      </c>
      <c r="C358" s="529" t="s">
        <v>1516</v>
      </c>
      <c r="D358" s="529" t="s">
        <v>1515</v>
      </c>
      <c r="E358" s="526"/>
      <c r="F358" s="529" t="s">
        <v>1514</v>
      </c>
      <c r="G358" s="529"/>
      <c r="H358" s="529"/>
      <c r="I358" s="529"/>
      <c r="J358" s="529" t="s">
        <v>1513</v>
      </c>
    </row>
    <row r="359" spans="1:10" ht="12.75" x14ac:dyDescent="0.2">
      <c r="A359" s="529">
        <v>358</v>
      </c>
      <c r="B359" s="529" t="s">
        <v>1117</v>
      </c>
      <c r="C359" s="529" t="s">
        <v>1512</v>
      </c>
      <c r="D359" s="529" t="s">
        <v>1511</v>
      </c>
      <c r="E359" s="526"/>
      <c r="F359" s="529" t="s">
        <v>1510</v>
      </c>
      <c r="G359" s="529"/>
      <c r="H359" s="529"/>
      <c r="I359" s="529"/>
      <c r="J359" s="529" t="s">
        <v>1509</v>
      </c>
    </row>
    <row r="360" spans="1:10" ht="12.75" x14ac:dyDescent="0.2">
      <c r="A360" s="529">
        <v>359</v>
      </c>
      <c r="B360" s="529" t="s">
        <v>1117</v>
      </c>
      <c r="C360" s="529" t="s">
        <v>1508</v>
      </c>
      <c r="D360" s="529" t="s">
        <v>1507</v>
      </c>
      <c r="E360" s="526"/>
      <c r="F360" s="529" t="s">
        <v>1506</v>
      </c>
      <c r="G360" s="529"/>
      <c r="H360" s="529"/>
      <c r="I360" s="529"/>
      <c r="J360" s="529" t="s">
        <v>1505</v>
      </c>
    </row>
    <row r="361" spans="1:10" ht="12.75" x14ac:dyDescent="0.2">
      <c r="A361" s="529">
        <v>360</v>
      </c>
      <c r="B361" s="529" t="s">
        <v>1117</v>
      </c>
      <c r="C361" s="529" t="s">
        <v>1504</v>
      </c>
      <c r="D361" s="529" t="s">
        <v>1503</v>
      </c>
      <c r="E361" s="526"/>
      <c r="F361" s="529" t="s">
        <v>1502</v>
      </c>
      <c r="G361" s="529"/>
      <c r="H361" s="529"/>
      <c r="I361" s="529"/>
      <c r="J361" s="529" t="s">
        <v>1501</v>
      </c>
    </row>
    <row r="362" spans="1:10" ht="12.75" x14ac:dyDescent="0.2">
      <c r="A362" s="529">
        <v>361</v>
      </c>
      <c r="B362" s="529" t="s">
        <v>1117</v>
      </c>
      <c r="C362" s="529" t="s">
        <v>1500</v>
      </c>
      <c r="D362" s="529" t="s">
        <v>1499</v>
      </c>
      <c r="E362" s="526"/>
      <c r="F362" s="529" t="s">
        <v>1498</v>
      </c>
      <c r="G362" s="529"/>
      <c r="H362" s="529"/>
      <c r="I362" s="529"/>
      <c r="J362" s="529" t="s">
        <v>1497</v>
      </c>
    </row>
    <row r="363" spans="1:10" ht="12.75" x14ac:dyDescent="0.2">
      <c r="A363" s="529">
        <v>362</v>
      </c>
      <c r="B363" s="529" t="s">
        <v>1117</v>
      </c>
      <c r="C363" s="529" t="s">
        <v>1496</v>
      </c>
      <c r="D363" s="529" t="s">
        <v>1495</v>
      </c>
      <c r="E363" s="526"/>
      <c r="F363" s="529" t="s">
        <v>1494</v>
      </c>
      <c r="G363" s="529"/>
      <c r="H363" s="529"/>
      <c r="I363" s="529"/>
      <c r="J363" s="529" t="s">
        <v>1493</v>
      </c>
    </row>
    <row r="364" spans="1:10" ht="12.75" x14ac:dyDescent="0.2">
      <c r="A364" s="529">
        <v>363</v>
      </c>
      <c r="B364" s="529" t="s">
        <v>1117</v>
      </c>
      <c r="C364" s="529" t="s">
        <v>1492</v>
      </c>
      <c r="D364" s="529" t="s">
        <v>1491</v>
      </c>
      <c r="E364" s="526"/>
      <c r="F364" s="529" t="s">
        <v>1490</v>
      </c>
      <c r="G364" s="529"/>
      <c r="H364" s="529"/>
      <c r="I364" s="529"/>
      <c r="J364" s="529" t="s">
        <v>1489</v>
      </c>
    </row>
    <row r="365" spans="1:10" ht="12.75" x14ac:dyDescent="0.2">
      <c r="A365" s="529">
        <v>364</v>
      </c>
      <c r="B365" s="529" t="s">
        <v>1117</v>
      </c>
      <c r="C365" s="529" t="s">
        <v>1488</v>
      </c>
      <c r="D365" s="529" t="s">
        <v>1487</v>
      </c>
      <c r="E365" s="526"/>
      <c r="F365" s="529" t="s">
        <v>1486</v>
      </c>
      <c r="G365" s="529"/>
      <c r="H365" s="529"/>
      <c r="I365" s="529"/>
      <c r="J365" s="529" t="s">
        <v>1485</v>
      </c>
    </row>
    <row r="366" spans="1:10" ht="12.75" x14ac:dyDescent="0.2">
      <c r="A366" s="529">
        <v>365</v>
      </c>
      <c r="B366" s="529" t="s">
        <v>1117</v>
      </c>
      <c r="C366" s="529" t="s">
        <v>1484</v>
      </c>
      <c r="D366" s="529" t="s">
        <v>1483</v>
      </c>
      <c r="E366" s="526"/>
      <c r="F366" s="529" t="s">
        <v>1482</v>
      </c>
      <c r="G366" s="529"/>
      <c r="H366" s="529"/>
      <c r="I366" s="529"/>
      <c r="J366" s="529" t="s">
        <v>1481</v>
      </c>
    </row>
    <row r="367" spans="1:10" ht="12.75" x14ac:dyDescent="0.2">
      <c r="A367" s="529">
        <v>366</v>
      </c>
      <c r="B367" s="529" t="s">
        <v>1117</v>
      </c>
      <c r="C367" s="529" t="s">
        <v>1480</v>
      </c>
      <c r="D367" s="529" t="s">
        <v>1479</v>
      </c>
      <c r="E367" s="526"/>
      <c r="F367" s="529" t="s">
        <v>1478</v>
      </c>
      <c r="G367" s="529"/>
      <c r="H367" s="529"/>
      <c r="I367" s="529"/>
      <c r="J367" s="529" t="s">
        <v>1477</v>
      </c>
    </row>
    <row r="368" spans="1:10" ht="12.75" x14ac:dyDescent="0.2">
      <c r="A368" s="529">
        <v>367</v>
      </c>
      <c r="B368" s="529" t="s">
        <v>1117</v>
      </c>
      <c r="C368" s="529" t="s">
        <v>1476</v>
      </c>
      <c r="D368" s="529" t="s">
        <v>1475</v>
      </c>
      <c r="E368" s="526"/>
      <c r="F368" s="529" t="s">
        <v>1474</v>
      </c>
      <c r="G368" s="529"/>
      <c r="H368" s="529"/>
      <c r="I368" s="529"/>
      <c r="J368" s="529" t="s">
        <v>1473</v>
      </c>
    </row>
    <row r="369" spans="1:10" ht="12.75" x14ac:dyDescent="0.2">
      <c r="A369" s="529">
        <v>368</v>
      </c>
      <c r="B369" s="529" t="s">
        <v>1117</v>
      </c>
      <c r="C369" s="529" t="s">
        <v>1472</v>
      </c>
      <c r="D369" s="529" t="s">
        <v>1471</v>
      </c>
      <c r="E369" s="526"/>
      <c r="F369" s="529" t="s">
        <v>1470</v>
      </c>
      <c r="G369" s="529"/>
      <c r="H369" s="529"/>
      <c r="I369" s="529"/>
      <c r="J369" s="529" t="s">
        <v>1469</v>
      </c>
    </row>
    <row r="370" spans="1:10" ht="12.75" x14ac:dyDescent="0.2">
      <c r="A370" s="529">
        <v>369</v>
      </c>
      <c r="B370" s="529" t="s">
        <v>1117</v>
      </c>
      <c r="C370" s="529" t="s">
        <v>1468</v>
      </c>
      <c r="D370" s="529" t="s">
        <v>1467</v>
      </c>
      <c r="E370" s="526"/>
      <c r="F370" s="529" t="s">
        <v>1466</v>
      </c>
      <c r="G370" s="529"/>
      <c r="H370" s="529"/>
      <c r="I370" s="529"/>
      <c r="J370" s="529" t="s">
        <v>1465</v>
      </c>
    </row>
    <row r="371" spans="1:10" ht="12.75" x14ac:dyDescent="0.2">
      <c r="A371" s="529">
        <v>370</v>
      </c>
      <c r="B371" s="529" t="s">
        <v>1117</v>
      </c>
      <c r="C371" s="529" t="s">
        <v>1464</v>
      </c>
      <c r="D371" s="529" t="s">
        <v>1463</v>
      </c>
      <c r="E371" s="526"/>
      <c r="F371" s="529" t="s">
        <v>1462</v>
      </c>
      <c r="G371" s="529"/>
      <c r="H371" s="529"/>
      <c r="I371" s="529"/>
      <c r="J371" s="529" t="s">
        <v>1461</v>
      </c>
    </row>
    <row r="372" spans="1:10" ht="12.75" x14ac:dyDescent="0.2">
      <c r="A372" s="529">
        <v>371</v>
      </c>
      <c r="B372" s="529" t="s">
        <v>1117</v>
      </c>
      <c r="C372" s="529" t="s">
        <v>1460</v>
      </c>
      <c r="D372" s="529" t="s">
        <v>1459</v>
      </c>
      <c r="E372" s="526"/>
      <c r="F372" s="529" t="s">
        <v>1458</v>
      </c>
      <c r="G372" s="529"/>
      <c r="H372" s="529"/>
      <c r="I372" s="529"/>
      <c r="J372" s="529" t="s">
        <v>1457</v>
      </c>
    </row>
    <row r="373" spans="1:10" ht="12.75" x14ac:dyDescent="0.2">
      <c r="A373" s="529">
        <v>372</v>
      </c>
      <c r="B373" s="529" t="s">
        <v>1117</v>
      </c>
      <c r="C373" s="529" t="s">
        <v>1456</v>
      </c>
      <c r="D373" s="529" t="s">
        <v>1455</v>
      </c>
      <c r="E373" s="526"/>
      <c r="F373" s="529" t="s">
        <v>1454</v>
      </c>
      <c r="G373" s="529"/>
      <c r="H373" s="529"/>
      <c r="I373" s="529"/>
      <c r="J373" s="529" t="s">
        <v>937</v>
      </c>
    </row>
    <row r="374" spans="1:10" ht="12.75" x14ac:dyDescent="0.2">
      <c r="A374" s="529">
        <v>373</v>
      </c>
      <c r="B374" s="529" t="s">
        <v>1117</v>
      </c>
      <c r="C374" s="529" t="s">
        <v>1453</v>
      </c>
      <c r="D374" s="529" t="s">
        <v>1452</v>
      </c>
      <c r="E374" s="526"/>
      <c r="F374" s="529" t="s">
        <v>1451</v>
      </c>
      <c r="G374" s="529"/>
      <c r="H374" s="529"/>
      <c r="I374" s="529"/>
      <c r="J374" s="529" t="s">
        <v>946</v>
      </c>
    </row>
    <row r="375" spans="1:10" ht="12.75" x14ac:dyDescent="0.2">
      <c r="A375" s="529">
        <v>374</v>
      </c>
      <c r="B375" s="529" t="s">
        <v>1117</v>
      </c>
      <c r="C375" s="529" t="s">
        <v>1450</v>
      </c>
      <c r="D375" s="529" t="s">
        <v>1449</v>
      </c>
      <c r="E375" s="526"/>
      <c r="F375" s="529" t="s">
        <v>1448</v>
      </c>
      <c r="G375" s="529"/>
      <c r="H375" s="529"/>
      <c r="I375" s="529"/>
      <c r="J375" s="529" t="s">
        <v>951</v>
      </c>
    </row>
    <row r="376" spans="1:10" ht="12.75" x14ac:dyDescent="0.2">
      <c r="A376" s="529">
        <v>375</v>
      </c>
      <c r="B376" s="529" t="s">
        <v>1117</v>
      </c>
      <c r="C376" s="529" t="s">
        <v>1447</v>
      </c>
      <c r="D376" s="529" t="s">
        <v>1446</v>
      </c>
      <c r="E376" s="526"/>
      <c r="F376" s="529" t="s">
        <v>1445</v>
      </c>
      <c r="G376" s="529"/>
      <c r="H376" s="529"/>
      <c r="I376" s="529"/>
      <c r="J376" s="529" t="s">
        <v>1444</v>
      </c>
    </row>
    <row r="377" spans="1:10" ht="12.75" x14ac:dyDescent="0.2">
      <c r="A377" s="529">
        <v>376</v>
      </c>
      <c r="B377" s="529" t="s">
        <v>1117</v>
      </c>
      <c r="C377" s="529" t="s">
        <v>1443</v>
      </c>
      <c r="D377" s="529" t="s">
        <v>1442</v>
      </c>
      <c r="E377" s="526"/>
      <c r="F377" s="529" t="s">
        <v>1441</v>
      </c>
      <c r="G377" s="529"/>
      <c r="H377" s="529"/>
      <c r="I377" s="529"/>
      <c r="J377" s="529" t="s">
        <v>979</v>
      </c>
    </row>
    <row r="378" spans="1:10" ht="12.75" x14ac:dyDescent="0.2">
      <c r="A378" s="529">
        <v>377</v>
      </c>
      <c r="B378" s="529" t="s">
        <v>1117</v>
      </c>
      <c r="C378" s="529" t="s">
        <v>1440</v>
      </c>
      <c r="D378" s="529" t="s">
        <v>1439</v>
      </c>
      <c r="E378" s="526"/>
      <c r="F378" s="529" t="s">
        <v>1438</v>
      </c>
      <c r="G378" s="529"/>
      <c r="H378" s="529"/>
      <c r="I378" s="529"/>
      <c r="J378" s="529" t="s">
        <v>985</v>
      </c>
    </row>
    <row r="379" spans="1:10" ht="12.75" x14ac:dyDescent="0.2">
      <c r="A379" s="529">
        <v>378</v>
      </c>
      <c r="B379" s="529" t="s">
        <v>1117</v>
      </c>
      <c r="C379" s="529" t="s">
        <v>1437</v>
      </c>
      <c r="D379" s="529" t="s">
        <v>1436</v>
      </c>
      <c r="E379" s="526"/>
      <c r="F379" s="529" t="s">
        <v>1435</v>
      </c>
      <c r="G379" s="529"/>
      <c r="H379" s="529"/>
      <c r="I379" s="529"/>
      <c r="J379" s="529" t="s">
        <v>1030</v>
      </c>
    </row>
    <row r="380" spans="1:10" ht="12.75" x14ac:dyDescent="0.2">
      <c r="A380" s="529">
        <v>379</v>
      </c>
      <c r="B380" s="529" t="s">
        <v>1117</v>
      </c>
      <c r="C380" s="529" t="s">
        <v>1434</v>
      </c>
      <c r="D380" s="529" t="s">
        <v>1433</v>
      </c>
      <c r="E380" s="526"/>
      <c r="F380" s="529" t="s">
        <v>1432</v>
      </c>
      <c r="G380" s="529"/>
      <c r="H380" s="529"/>
      <c r="I380" s="529"/>
      <c r="J380" s="529" t="s">
        <v>1046</v>
      </c>
    </row>
    <row r="381" spans="1:10" ht="12.75" x14ac:dyDescent="0.2">
      <c r="A381" s="529">
        <v>380</v>
      </c>
      <c r="B381" s="529" t="s">
        <v>1117</v>
      </c>
      <c r="C381" s="529" t="s">
        <v>1431</v>
      </c>
      <c r="D381" s="529" t="s">
        <v>1430</v>
      </c>
      <c r="E381" s="526"/>
      <c r="F381" s="529" t="s">
        <v>1429</v>
      </c>
      <c r="G381" s="529"/>
      <c r="H381" s="529"/>
      <c r="I381" s="529"/>
      <c r="J381" s="529" t="s">
        <v>1051</v>
      </c>
    </row>
    <row r="382" spans="1:10" ht="12.75" x14ac:dyDescent="0.2">
      <c r="A382" s="529">
        <v>381</v>
      </c>
      <c r="B382" s="529" t="s">
        <v>1117</v>
      </c>
      <c r="C382" s="529" t="s">
        <v>1428</v>
      </c>
      <c r="D382" s="529" t="s">
        <v>1427</v>
      </c>
      <c r="E382" s="526"/>
      <c r="F382" s="529" t="s">
        <v>1426</v>
      </c>
      <c r="G382" s="529"/>
      <c r="H382" s="529"/>
      <c r="I382" s="529"/>
      <c r="J382" s="529" t="s">
        <v>1056</v>
      </c>
    </row>
    <row r="383" spans="1:10" ht="12.75" x14ac:dyDescent="0.2">
      <c r="A383" s="529">
        <v>382</v>
      </c>
      <c r="B383" s="529" t="s">
        <v>1117</v>
      </c>
      <c r="C383" s="529" t="s">
        <v>1425</v>
      </c>
      <c r="D383" s="529" t="s">
        <v>1424</v>
      </c>
      <c r="E383" s="526"/>
      <c r="F383" s="529" t="s">
        <v>1423</v>
      </c>
      <c r="G383" s="529"/>
      <c r="H383" s="529"/>
      <c r="I383" s="529"/>
      <c r="J383" s="529" t="s">
        <v>1062</v>
      </c>
    </row>
    <row r="384" spans="1:10" ht="12.75" x14ac:dyDescent="0.2">
      <c r="A384" s="529">
        <v>383</v>
      </c>
      <c r="B384" s="529" t="s">
        <v>1117</v>
      </c>
      <c r="C384" s="529" t="s">
        <v>1422</v>
      </c>
      <c r="D384" s="529" t="s">
        <v>1421</v>
      </c>
      <c r="E384" s="526"/>
      <c r="F384" s="529" t="s">
        <v>1420</v>
      </c>
      <c r="G384" s="529"/>
      <c r="H384" s="529"/>
      <c r="I384" s="529"/>
      <c r="J384" s="529" t="s">
        <v>1068</v>
      </c>
    </row>
    <row r="385" spans="1:10" ht="12.75" x14ac:dyDescent="0.2">
      <c r="A385" s="529">
        <v>384</v>
      </c>
      <c r="B385" s="529" t="s">
        <v>1117</v>
      </c>
      <c r="C385" s="529" t="s">
        <v>1419</v>
      </c>
      <c r="D385" s="529" t="s">
        <v>1418</v>
      </c>
      <c r="E385" s="526"/>
      <c r="F385" s="529" t="s">
        <v>1417</v>
      </c>
      <c r="G385" s="529"/>
      <c r="H385" s="529"/>
      <c r="I385" s="529"/>
      <c r="J385" s="529" t="s">
        <v>1076</v>
      </c>
    </row>
    <row r="386" spans="1:10" ht="12.75" x14ac:dyDescent="0.2">
      <c r="A386" s="529">
        <v>385</v>
      </c>
      <c r="B386" s="529" t="s">
        <v>1117</v>
      </c>
      <c r="C386" s="529" t="s">
        <v>1416</v>
      </c>
      <c r="D386" s="529" t="s">
        <v>1415</v>
      </c>
      <c r="E386" s="526"/>
      <c r="F386" s="529" t="s">
        <v>1414</v>
      </c>
      <c r="G386" s="529"/>
      <c r="H386" s="529"/>
      <c r="I386" s="529"/>
      <c r="J386" s="529" t="s">
        <v>1413</v>
      </c>
    </row>
    <row r="387" spans="1:10" ht="12.75" x14ac:dyDescent="0.2">
      <c r="A387" s="529">
        <v>386</v>
      </c>
      <c r="B387" s="529" t="s">
        <v>1117</v>
      </c>
      <c r="C387" s="529" t="s">
        <v>1412</v>
      </c>
      <c r="D387" s="529" t="s">
        <v>1411</v>
      </c>
      <c r="E387" s="526"/>
      <c r="F387" s="529" t="s">
        <v>1410</v>
      </c>
      <c r="G387" s="529"/>
      <c r="H387" s="529"/>
      <c r="I387" s="529"/>
      <c r="J387" s="529" t="s">
        <v>1409</v>
      </c>
    </row>
    <row r="388" spans="1:10" ht="12.75" x14ac:dyDescent="0.2">
      <c r="A388" s="529">
        <v>387</v>
      </c>
      <c r="B388" s="529" t="s">
        <v>1117</v>
      </c>
      <c r="C388" s="529" t="s">
        <v>1408</v>
      </c>
      <c r="D388" s="529" t="s">
        <v>1407</v>
      </c>
      <c r="E388" s="526"/>
      <c r="F388" s="529" t="s">
        <v>1406</v>
      </c>
      <c r="G388" s="529"/>
      <c r="H388" s="529"/>
      <c r="I388" s="529"/>
      <c r="J388" s="529" t="s">
        <v>1405</v>
      </c>
    </row>
    <row r="389" spans="1:10" ht="12.75" x14ac:dyDescent="0.2">
      <c r="A389" s="529">
        <v>388</v>
      </c>
      <c r="B389" s="529" t="s">
        <v>1117</v>
      </c>
      <c r="C389" s="529" t="s">
        <v>1404</v>
      </c>
      <c r="D389" s="529" t="s">
        <v>1403</v>
      </c>
      <c r="E389" s="526"/>
      <c r="F389" s="529" t="s">
        <v>1402</v>
      </c>
      <c r="G389" s="529"/>
      <c r="H389" s="529"/>
      <c r="I389" s="529"/>
      <c r="J389" s="529" t="s">
        <v>1401</v>
      </c>
    </row>
    <row r="390" spans="1:10" ht="12.75" x14ac:dyDescent="0.2">
      <c r="A390" s="529">
        <v>389</v>
      </c>
      <c r="B390" s="529" t="s">
        <v>1117</v>
      </c>
      <c r="C390" s="529" t="s">
        <v>1400</v>
      </c>
      <c r="D390" s="529" t="s">
        <v>1399</v>
      </c>
      <c r="E390" s="526"/>
      <c r="F390" s="529" t="s">
        <v>1398</v>
      </c>
      <c r="G390" s="529"/>
      <c r="H390" s="529"/>
      <c r="I390" s="529"/>
      <c r="J390" s="529" t="s">
        <v>1397</v>
      </c>
    </row>
    <row r="391" spans="1:10" ht="12.75" x14ac:dyDescent="0.2">
      <c r="A391" s="529">
        <v>390</v>
      </c>
      <c r="B391" s="529" t="s">
        <v>1117</v>
      </c>
      <c r="C391" s="529" t="s">
        <v>1396</v>
      </c>
      <c r="D391" s="529" t="s">
        <v>1395</v>
      </c>
      <c r="E391" s="526"/>
      <c r="F391" s="529" t="s">
        <v>1394</v>
      </c>
      <c r="G391" s="529"/>
      <c r="H391" s="529"/>
      <c r="I391" s="529"/>
      <c r="J391" s="529" t="s">
        <v>1393</v>
      </c>
    </row>
    <row r="392" spans="1:10" ht="12.75" x14ac:dyDescent="0.2">
      <c r="A392" s="529">
        <v>391</v>
      </c>
      <c r="B392" s="529" t="s">
        <v>1117</v>
      </c>
      <c r="C392" s="529" t="s">
        <v>1392</v>
      </c>
      <c r="D392" s="529" t="s">
        <v>1391</v>
      </c>
      <c r="E392" s="526"/>
      <c r="F392" s="529" t="s">
        <v>1390</v>
      </c>
      <c r="G392" s="529"/>
      <c r="H392" s="529"/>
      <c r="I392" s="529"/>
      <c r="J392" s="529" t="s">
        <v>1389</v>
      </c>
    </row>
    <row r="393" spans="1:10" ht="12.75" x14ac:dyDescent="0.2">
      <c r="A393" s="529">
        <v>392</v>
      </c>
      <c r="B393" s="529" t="s">
        <v>1117</v>
      </c>
      <c r="C393" s="529" t="s">
        <v>1388</v>
      </c>
      <c r="D393" s="529" t="s">
        <v>1387</v>
      </c>
      <c r="E393" s="526"/>
      <c r="F393" s="529" t="s">
        <v>1386</v>
      </c>
      <c r="G393" s="529"/>
      <c r="H393" s="529"/>
      <c r="I393" s="529"/>
      <c r="J393" s="529" t="s">
        <v>1385</v>
      </c>
    </row>
    <row r="394" spans="1:10" ht="12.75" x14ac:dyDescent="0.2">
      <c r="A394" s="529">
        <v>393</v>
      </c>
      <c r="B394" s="529" t="s">
        <v>1117</v>
      </c>
      <c r="C394" s="529" t="s">
        <v>1384</v>
      </c>
      <c r="D394" s="529" t="s">
        <v>1383</v>
      </c>
      <c r="E394" s="526"/>
      <c r="F394" s="529" t="s">
        <v>1382</v>
      </c>
      <c r="G394" s="529"/>
      <c r="H394" s="529"/>
      <c r="I394" s="529"/>
      <c r="J394" s="529" t="s">
        <v>1381</v>
      </c>
    </row>
    <row r="395" spans="1:10" ht="12.75" x14ac:dyDescent="0.2">
      <c r="A395" s="529">
        <v>394</v>
      </c>
      <c r="B395" s="529" t="s">
        <v>1117</v>
      </c>
      <c r="C395" s="529" t="s">
        <v>1380</v>
      </c>
      <c r="D395" s="529" t="s">
        <v>1379</v>
      </c>
      <c r="E395" s="526"/>
      <c r="F395" s="529" t="s">
        <v>1378</v>
      </c>
      <c r="G395" s="529"/>
      <c r="H395" s="529"/>
      <c r="I395" s="529"/>
      <c r="J395" s="529" t="s">
        <v>1377</v>
      </c>
    </row>
    <row r="396" spans="1:10" ht="12.75" x14ac:dyDescent="0.2">
      <c r="A396" s="529">
        <v>395</v>
      </c>
      <c r="B396" s="529" t="s">
        <v>1117</v>
      </c>
      <c r="C396" s="529" t="s">
        <v>1376</v>
      </c>
      <c r="D396" s="529" t="s">
        <v>1375</v>
      </c>
      <c r="E396" s="526"/>
      <c r="F396" s="529" t="s">
        <v>1374</v>
      </c>
      <c r="G396" s="529"/>
      <c r="H396" s="529"/>
      <c r="I396" s="529"/>
      <c r="J396" s="529" t="s">
        <v>1373</v>
      </c>
    </row>
    <row r="397" spans="1:10" ht="12.75" x14ac:dyDescent="0.2">
      <c r="A397" s="529">
        <v>396</v>
      </c>
      <c r="B397" s="529" t="s">
        <v>1117</v>
      </c>
      <c r="C397" s="529" t="s">
        <v>1372</v>
      </c>
      <c r="D397" s="529" t="s">
        <v>1371</v>
      </c>
      <c r="E397" s="526"/>
      <c r="F397" s="529" t="s">
        <v>1370</v>
      </c>
      <c r="G397" s="529"/>
      <c r="H397" s="529"/>
      <c r="I397" s="529"/>
      <c r="J397" s="529" t="s">
        <v>1369</v>
      </c>
    </row>
    <row r="398" spans="1:10" ht="12.75" x14ac:dyDescent="0.2">
      <c r="A398" s="529">
        <v>397</v>
      </c>
      <c r="B398" s="529" t="s">
        <v>1117</v>
      </c>
      <c r="C398" s="529" t="s">
        <v>1368</v>
      </c>
      <c r="D398" s="529" t="s">
        <v>1367</v>
      </c>
      <c r="E398" s="526"/>
      <c r="F398" s="529" t="s">
        <v>1366</v>
      </c>
      <c r="G398" s="529"/>
      <c r="H398" s="529"/>
      <c r="I398" s="529"/>
      <c r="J398" s="529" t="s">
        <v>1365</v>
      </c>
    </row>
    <row r="399" spans="1:10" ht="12.75" x14ac:dyDescent="0.2">
      <c r="A399" s="529">
        <v>398</v>
      </c>
      <c r="B399" s="529" t="s">
        <v>1117</v>
      </c>
      <c r="C399" s="529" t="s">
        <v>1364</v>
      </c>
      <c r="D399" s="529" t="s">
        <v>1363</v>
      </c>
      <c r="E399" s="526"/>
      <c r="F399" s="529" t="s">
        <v>1200</v>
      </c>
      <c r="G399" s="529"/>
      <c r="H399" s="529"/>
      <c r="I399" s="529"/>
      <c r="J399" s="529"/>
    </row>
    <row r="400" spans="1:10" ht="12.75" x14ac:dyDescent="0.2">
      <c r="A400" s="529">
        <v>399</v>
      </c>
      <c r="B400" s="529" t="s">
        <v>1117</v>
      </c>
      <c r="C400" s="529" t="s">
        <v>1362</v>
      </c>
      <c r="D400" s="529" t="s">
        <v>1361</v>
      </c>
      <c r="E400" s="526"/>
      <c r="F400" s="529" t="s">
        <v>1200</v>
      </c>
      <c r="G400" s="529"/>
      <c r="H400" s="529"/>
      <c r="I400" s="529"/>
      <c r="J400" s="529"/>
    </row>
    <row r="401" spans="1:10" ht="12.75" x14ac:dyDescent="0.2">
      <c r="A401" s="529">
        <v>400</v>
      </c>
      <c r="B401" s="529" t="s">
        <v>1117</v>
      </c>
      <c r="C401" s="529" t="s">
        <v>1360</v>
      </c>
      <c r="D401" s="529" t="s">
        <v>1359</v>
      </c>
      <c r="E401" s="526"/>
      <c r="F401" s="529" t="s">
        <v>1200</v>
      </c>
      <c r="G401" s="529"/>
      <c r="H401" s="529"/>
      <c r="I401" s="529"/>
      <c r="J401" s="529"/>
    </row>
    <row r="402" spans="1:10" ht="12.75" x14ac:dyDescent="0.2">
      <c r="A402" s="529">
        <v>401</v>
      </c>
      <c r="B402" s="529" t="s">
        <v>1117</v>
      </c>
      <c r="C402" s="529" t="s">
        <v>1358</v>
      </c>
      <c r="D402" s="529" t="s">
        <v>1357</v>
      </c>
      <c r="E402" s="526"/>
      <c r="F402" s="529" t="s">
        <v>1200</v>
      </c>
      <c r="G402" s="529"/>
      <c r="H402" s="529"/>
      <c r="I402" s="529"/>
      <c r="J402" s="529"/>
    </row>
    <row r="403" spans="1:10" ht="12.75" x14ac:dyDescent="0.2">
      <c r="A403" s="529">
        <v>402</v>
      </c>
      <c r="B403" s="529" t="s">
        <v>1117</v>
      </c>
      <c r="C403" s="529" t="s">
        <v>1356</v>
      </c>
      <c r="D403" s="529" t="s">
        <v>1355</v>
      </c>
      <c r="E403" s="526"/>
      <c r="F403" s="529" t="s">
        <v>1200</v>
      </c>
      <c r="G403" s="529"/>
      <c r="H403" s="529"/>
      <c r="I403" s="529"/>
      <c r="J403" s="529"/>
    </row>
    <row r="404" spans="1:10" ht="12.75" x14ac:dyDescent="0.2">
      <c r="A404" s="529">
        <v>403</v>
      </c>
      <c r="B404" s="529" t="s">
        <v>1117</v>
      </c>
      <c r="C404" s="529" t="s">
        <v>1354</v>
      </c>
      <c r="D404" s="529" t="s">
        <v>1353</v>
      </c>
      <c r="E404" s="526"/>
      <c r="F404" s="529" t="s">
        <v>1200</v>
      </c>
      <c r="G404" s="529"/>
      <c r="H404" s="529"/>
      <c r="I404" s="529"/>
      <c r="J404" s="529"/>
    </row>
    <row r="405" spans="1:10" ht="12.75" x14ac:dyDescent="0.2">
      <c r="A405" s="529">
        <v>404</v>
      </c>
      <c r="B405" s="529" t="s">
        <v>1117</v>
      </c>
      <c r="C405" s="529" t="s">
        <v>1352</v>
      </c>
      <c r="D405" s="529" t="s">
        <v>1351</v>
      </c>
      <c r="E405" s="526"/>
      <c r="F405" s="529" t="s">
        <v>1200</v>
      </c>
      <c r="G405" s="529"/>
      <c r="H405" s="529"/>
      <c r="I405" s="529"/>
      <c r="J405" s="529"/>
    </row>
    <row r="406" spans="1:10" ht="12.75" x14ac:dyDescent="0.2">
      <c r="A406" s="529">
        <v>405</v>
      </c>
      <c r="B406" s="529" t="s">
        <v>1117</v>
      </c>
      <c r="C406" s="529" t="s">
        <v>1350</v>
      </c>
      <c r="D406" s="529" t="s">
        <v>1349</v>
      </c>
      <c r="E406" s="526"/>
      <c r="F406" s="529" t="s">
        <v>1200</v>
      </c>
      <c r="G406" s="529"/>
      <c r="H406" s="529"/>
      <c r="I406" s="529"/>
      <c r="J406" s="529"/>
    </row>
    <row r="407" spans="1:10" ht="12.75" x14ac:dyDescent="0.2">
      <c r="A407" s="529">
        <v>406</v>
      </c>
      <c r="B407" s="529" t="s">
        <v>1117</v>
      </c>
      <c r="C407" s="529" t="s">
        <v>1348</v>
      </c>
      <c r="D407" s="529" t="s">
        <v>1347</v>
      </c>
      <c r="E407" s="526"/>
      <c r="F407" s="529" t="s">
        <v>1200</v>
      </c>
      <c r="G407" s="529"/>
      <c r="H407" s="529"/>
      <c r="I407" s="529"/>
      <c r="J407" s="529"/>
    </row>
    <row r="408" spans="1:10" ht="12.75" x14ac:dyDescent="0.2">
      <c r="A408" s="529">
        <v>407</v>
      </c>
      <c r="B408" s="529" t="s">
        <v>1117</v>
      </c>
      <c r="C408" s="529" t="s">
        <v>1346</v>
      </c>
      <c r="D408" s="529" t="s">
        <v>1345</v>
      </c>
      <c r="E408" s="526"/>
      <c r="F408" s="529" t="s">
        <v>1200</v>
      </c>
      <c r="G408" s="529"/>
      <c r="H408" s="529"/>
      <c r="I408" s="529"/>
      <c r="J408" s="529"/>
    </row>
    <row r="409" spans="1:10" ht="12.75" x14ac:dyDescent="0.2">
      <c r="A409" s="529">
        <v>408</v>
      </c>
      <c r="B409" s="529" t="s">
        <v>1117</v>
      </c>
      <c r="C409" s="529" t="s">
        <v>1344</v>
      </c>
      <c r="D409" s="529" t="s">
        <v>1343</v>
      </c>
      <c r="E409" s="526"/>
      <c r="F409" s="529" t="s">
        <v>1200</v>
      </c>
      <c r="G409" s="529"/>
      <c r="H409" s="529"/>
      <c r="I409" s="529"/>
      <c r="J409" s="529"/>
    </row>
    <row r="410" spans="1:10" ht="12.75" x14ac:dyDescent="0.2">
      <c r="A410" s="529">
        <v>409</v>
      </c>
      <c r="B410" s="529" t="s">
        <v>1117</v>
      </c>
      <c r="C410" s="529" t="s">
        <v>1342</v>
      </c>
      <c r="D410" s="529" t="s">
        <v>1341</v>
      </c>
      <c r="E410" s="526"/>
      <c r="F410" s="529" t="s">
        <v>1200</v>
      </c>
      <c r="G410" s="529"/>
      <c r="H410" s="529"/>
      <c r="I410" s="529"/>
      <c r="J410" s="529"/>
    </row>
    <row r="411" spans="1:10" ht="12.75" x14ac:dyDescent="0.2">
      <c r="A411" s="529">
        <v>410</v>
      </c>
      <c r="B411" s="529" t="s">
        <v>1117</v>
      </c>
      <c r="C411" s="529" t="s">
        <v>1340</v>
      </c>
      <c r="D411" s="529" t="s">
        <v>1339</v>
      </c>
      <c r="E411" s="526"/>
      <c r="F411" s="529" t="s">
        <v>1200</v>
      </c>
      <c r="G411" s="529"/>
      <c r="H411" s="529"/>
      <c r="I411" s="529"/>
      <c r="J411" s="529"/>
    </row>
    <row r="412" spans="1:10" ht="12.75" x14ac:dyDescent="0.2">
      <c r="A412" s="529">
        <v>411</v>
      </c>
      <c r="B412" s="529" t="s">
        <v>1117</v>
      </c>
      <c r="C412" s="529" t="s">
        <v>1338</v>
      </c>
      <c r="D412" s="529" t="s">
        <v>1337</v>
      </c>
      <c r="E412" s="526"/>
      <c r="F412" s="529" t="s">
        <v>1200</v>
      </c>
      <c r="G412" s="529"/>
      <c r="H412" s="529"/>
      <c r="I412" s="529"/>
      <c r="J412" s="529"/>
    </row>
    <row r="413" spans="1:10" ht="12.75" x14ac:dyDescent="0.2">
      <c r="A413" s="529">
        <v>412</v>
      </c>
      <c r="B413" s="529" t="s">
        <v>1117</v>
      </c>
      <c r="C413" s="529" t="s">
        <v>1336</v>
      </c>
      <c r="D413" s="529" t="s">
        <v>1335</v>
      </c>
      <c r="E413" s="526"/>
      <c r="F413" s="529" t="s">
        <v>1200</v>
      </c>
      <c r="G413" s="529"/>
      <c r="H413" s="529"/>
      <c r="I413" s="529"/>
      <c r="J413" s="529"/>
    </row>
    <row r="414" spans="1:10" ht="12.75" x14ac:dyDescent="0.2">
      <c r="A414" s="529">
        <v>413</v>
      </c>
      <c r="B414" s="529" t="s">
        <v>1117</v>
      </c>
      <c r="C414" s="529" t="s">
        <v>1334</v>
      </c>
      <c r="D414" s="529" t="s">
        <v>1333</v>
      </c>
      <c r="E414" s="526"/>
      <c r="F414" s="529" t="s">
        <v>1200</v>
      </c>
      <c r="G414" s="529"/>
      <c r="H414" s="529"/>
      <c r="I414" s="529"/>
      <c r="J414" s="529"/>
    </row>
    <row r="415" spans="1:10" ht="12.75" x14ac:dyDescent="0.2">
      <c r="A415" s="529">
        <v>414</v>
      </c>
      <c r="B415" s="529" t="s">
        <v>1117</v>
      </c>
      <c r="C415" s="529" t="s">
        <v>1332</v>
      </c>
      <c r="D415" s="529" t="s">
        <v>1331</v>
      </c>
      <c r="E415" s="526"/>
      <c r="F415" s="529" t="s">
        <v>1200</v>
      </c>
      <c r="G415" s="529"/>
      <c r="H415" s="529"/>
      <c r="I415" s="529"/>
      <c r="J415" s="529"/>
    </row>
    <row r="416" spans="1:10" ht="12.75" x14ac:dyDescent="0.2">
      <c r="A416" s="529">
        <v>415</v>
      </c>
      <c r="B416" s="529" t="s">
        <v>1117</v>
      </c>
      <c r="C416" s="529" t="s">
        <v>1330</v>
      </c>
      <c r="D416" s="529" t="s">
        <v>1329</v>
      </c>
      <c r="E416" s="526"/>
      <c r="F416" s="529" t="s">
        <v>1200</v>
      </c>
      <c r="G416" s="529"/>
      <c r="H416" s="529"/>
      <c r="I416" s="529"/>
      <c r="J416" s="529"/>
    </row>
    <row r="417" spans="1:10" ht="12.75" x14ac:dyDescent="0.2">
      <c r="A417" s="529">
        <v>416</v>
      </c>
      <c r="B417" s="529" t="s">
        <v>1117</v>
      </c>
      <c r="C417" s="529" t="s">
        <v>1328</v>
      </c>
      <c r="D417" s="529" t="s">
        <v>1327</v>
      </c>
      <c r="E417" s="526"/>
      <c r="F417" s="529" t="s">
        <v>1200</v>
      </c>
      <c r="G417" s="529"/>
      <c r="H417" s="529"/>
      <c r="I417" s="529"/>
      <c r="J417" s="529"/>
    </row>
    <row r="418" spans="1:10" ht="12.75" x14ac:dyDescent="0.2">
      <c r="A418" s="529">
        <v>417</v>
      </c>
      <c r="B418" s="529" t="s">
        <v>1117</v>
      </c>
      <c r="C418" s="529" t="s">
        <v>1326</v>
      </c>
      <c r="D418" s="529" t="s">
        <v>1325</v>
      </c>
      <c r="E418" s="526"/>
      <c r="F418" s="529" t="s">
        <v>1200</v>
      </c>
      <c r="G418" s="529"/>
      <c r="H418" s="529"/>
      <c r="I418" s="529"/>
      <c r="J418" s="529"/>
    </row>
    <row r="419" spans="1:10" ht="12.75" x14ac:dyDescent="0.2">
      <c r="A419" s="529">
        <v>418</v>
      </c>
      <c r="B419" s="529" t="s">
        <v>1117</v>
      </c>
      <c r="C419" s="529" t="s">
        <v>1324</v>
      </c>
      <c r="D419" s="529" t="s">
        <v>1323</v>
      </c>
      <c r="E419" s="526"/>
      <c r="F419" s="529" t="s">
        <v>1200</v>
      </c>
      <c r="G419" s="529"/>
      <c r="H419" s="529"/>
      <c r="I419" s="529"/>
      <c r="J419" s="529"/>
    </row>
    <row r="420" spans="1:10" ht="12.75" x14ac:dyDescent="0.2">
      <c r="A420" s="529">
        <v>419</v>
      </c>
      <c r="B420" s="529" t="s">
        <v>1117</v>
      </c>
      <c r="C420" s="529" t="s">
        <v>1322</v>
      </c>
      <c r="D420" s="529" t="s">
        <v>1321</v>
      </c>
      <c r="E420" s="526"/>
      <c r="F420" s="529" t="s">
        <v>1200</v>
      </c>
      <c r="G420" s="529"/>
      <c r="H420" s="529"/>
      <c r="I420" s="529"/>
      <c r="J420" s="529"/>
    </row>
    <row r="421" spans="1:10" ht="12.75" x14ac:dyDescent="0.2">
      <c r="A421" s="529">
        <v>420</v>
      </c>
      <c r="B421" s="529" t="s">
        <v>1117</v>
      </c>
      <c r="C421" s="529" t="s">
        <v>1320</v>
      </c>
      <c r="D421" s="529" t="s">
        <v>1319</v>
      </c>
      <c r="E421" s="526"/>
      <c r="F421" s="529" t="s">
        <v>1200</v>
      </c>
      <c r="G421" s="529"/>
      <c r="H421" s="529"/>
      <c r="I421" s="529"/>
      <c r="J421" s="529"/>
    </row>
    <row r="422" spans="1:10" ht="12.75" x14ac:dyDescent="0.2">
      <c r="A422" s="529">
        <v>421</v>
      </c>
      <c r="B422" s="529" t="s">
        <v>1117</v>
      </c>
      <c r="C422" s="529" t="s">
        <v>1318</v>
      </c>
      <c r="D422" s="529" t="s">
        <v>1317</v>
      </c>
      <c r="E422" s="526"/>
      <c r="F422" s="529" t="s">
        <v>1200</v>
      </c>
      <c r="G422" s="529"/>
      <c r="H422" s="529"/>
      <c r="I422" s="529"/>
      <c r="J422" s="529"/>
    </row>
    <row r="423" spans="1:10" ht="12.75" x14ac:dyDescent="0.2">
      <c r="A423" s="529">
        <v>422</v>
      </c>
      <c r="B423" s="529" t="s">
        <v>1117</v>
      </c>
      <c r="C423" s="529" t="s">
        <v>1316</v>
      </c>
      <c r="D423" s="529" t="s">
        <v>1315</v>
      </c>
      <c r="E423" s="526"/>
      <c r="F423" s="529" t="s">
        <v>1200</v>
      </c>
      <c r="G423" s="529"/>
      <c r="H423" s="529"/>
      <c r="I423" s="529"/>
      <c r="J423" s="529"/>
    </row>
    <row r="424" spans="1:10" ht="12.75" x14ac:dyDescent="0.2">
      <c r="A424" s="529">
        <v>423</v>
      </c>
      <c r="B424" s="529" t="s">
        <v>1117</v>
      </c>
      <c r="C424" s="529" t="s">
        <v>1314</v>
      </c>
      <c r="D424" s="529" t="s">
        <v>1313</v>
      </c>
      <c r="E424" s="526"/>
      <c r="F424" s="529" t="s">
        <v>1200</v>
      </c>
      <c r="G424" s="529"/>
      <c r="H424" s="529"/>
      <c r="I424" s="529"/>
      <c r="J424" s="529"/>
    </row>
    <row r="425" spans="1:10" ht="12.75" x14ac:dyDescent="0.2">
      <c r="A425" s="529">
        <v>424</v>
      </c>
      <c r="B425" s="529" t="s">
        <v>1117</v>
      </c>
      <c r="C425" s="529" t="s">
        <v>1312</v>
      </c>
      <c r="D425" s="529" t="s">
        <v>1311</v>
      </c>
      <c r="E425" s="526"/>
      <c r="F425" s="529" t="s">
        <v>1200</v>
      </c>
      <c r="G425" s="529"/>
      <c r="H425" s="529"/>
      <c r="I425" s="529"/>
      <c r="J425" s="529"/>
    </row>
    <row r="426" spans="1:10" ht="12.75" x14ac:dyDescent="0.2">
      <c r="A426" s="529">
        <v>425</v>
      </c>
      <c r="B426" s="529" t="s">
        <v>1117</v>
      </c>
      <c r="C426" s="529" t="s">
        <v>1310</v>
      </c>
      <c r="D426" s="529" t="s">
        <v>1309</v>
      </c>
      <c r="E426" s="526"/>
      <c r="F426" s="529" t="s">
        <v>1200</v>
      </c>
      <c r="G426" s="529"/>
      <c r="H426" s="529"/>
      <c r="I426" s="529"/>
      <c r="J426" s="529"/>
    </row>
    <row r="427" spans="1:10" ht="12.75" x14ac:dyDescent="0.2">
      <c r="A427" s="529">
        <v>426</v>
      </c>
      <c r="B427" s="529" t="s">
        <v>1117</v>
      </c>
      <c r="C427" s="529" t="s">
        <v>1308</v>
      </c>
      <c r="D427" s="529" t="s">
        <v>1307</v>
      </c>
      <c r="E427" s="526"/>
      <c r="F427" s="529" t="s">
        <v>1200</v>
      </c>
      <c r="G427" s="529"/>
      <c r="H427" s="529"/>
      <c r="I427" s="529"/>
      <c r="J427" s="529"/>
    </row>
    <row r="428" spans="1:10" ht="12.75" x14ac:dyDescent="0.2">
      <c r="A428" s="529">
        <v>427</v>
      </c>
      <c r="B428" s="529" t="s">
        <v>1117</v>
      </c>
      <c r="C428" s="529" t="s">
        <v>1306</v>
      </c>
      <c r="D428" s="529" t="s">
        <v>1305</v>
      </c>
      <c r="E428" s="526"/>
      <c r="F428" s="529" t="s">
        <v>1200</v>
      </c>
      <c r="G428" s="529"/>
      <c r="H428" s="529"/>
      <c r="I428" s="529"/>
      <c r="J428" s="529"/>
    </row>
    <row r="429" spans="1:10" ht="12.75" x14ac:dyDescent="0.2">
      <c r="A429" s="529">
        <v>428</v>
      </c>
      <c r="B429" s="529" t="s">
        <v>1117</v>
      </c>
      <c r="C429" s="529" t="s">
        <v>1304</v>
      </c>
      <c r="D429" s="529" t="s">
        <v>1303</v>
      </c>
      <c r="E429" s="526"/>
      <c r="F429" s="529" t="s">
        <v>1200</v>
      </c>
      <c r="G429" s="529"/>
      <c r="H429" s="529"/>
      <c r="I429" s="529"/>
      <c r="J429" s="529"/>
    </row>
    <row r="430" spans="1:10" ht="12.75" x14ac:dyDescent="0.2">
      <c r="A430" s="529">
        <v>429</v>
      </c>
      <c r="B430" s="529" t="s">
        <v>1117</v>
      </c>
      <c r="C430" s="529" t="s">
        <v>1302</v>
      </c>
      <c r="D430" s="529" t="s">
        <v>1301</v>
      </c>
      <c r="E430" s="526"/>
      <c r="F430" s="529" t="s">
        <v>1200</v>
      </c>
      <c r="G430" s="529"/>
      <c r="H430" s="529"/>
      <c r="I430" s="529"/>
      <c r="J430" s="529"/>
    </row>
    <row r="431" spans="1:10" ht="12.75" x14ac:dyDescent="0.2">
      <c r="A431" s="529">
        <v>430</v>
      </c>
      <c r="B431" s="529" t="s">
        <v>1117</v>
      </c>
      <c r="C431" s="529" t="s">
        <v>1300</v>
      </c>
      <c r="D431" s="529" t="s">
        <v>1299</v>
      </c>
      <c r="E431" s="526"/>
      <c r="F431" s="529" t="s">
        <v>1200</v>
      </c>
      <c r="G431" s="529"/>
      <c r="H431" s="529"/>
      <c r="I431" s="529"/>
      <c r="J431" s="529"/>
    </row>
    <row r="432" spans="1:10" ht="12.75" x14ac:dyDescent="0.2">
      <c r="A432" s="529">
        <v>431</v>
      </c>
      <c r="B432" s="529" t="s">
        <v>1117</v>
      </c>
      <c r="C432" s="529" t="s">
        <v>1298</v>
      </c>
      <c r="D432" s="529" t="s">
        <v>1297</v>
      </c>
      <c r="E432" s="526"/>
      <c r="F432" s="529" t="s">
        <v>1200</v>
      </c>
      <c r="G432" s="529"/>
      <c r="H432" s="529"/>
      <c r="I432" s="529"/>
      <c r="J432" s="529"/>
    </row>
    <row r="433" spans="1:10" ht="12.75" x14ac:dyDescent="0.2">
      <c r="A433" s="529">
        <v>432</v>
      </c>
      <c r="B433" s="529" t="s">
        <v>1117</v>
      </c>
      <c r="C433" s="529" t="s">
        <v>1296</v>
      </c>
      <c r="D433" s="529" t="s">
        <v>1295</v>
      </c>
      <c r="E433" s="526"/>
      <c r="F433" s="529" t="s">
        <v>1200</v>
      </c>
      <c r="G433" s="529"/>
      <c r="H433" s="529"/>
      <c r="I433" s="529"/>
      <c r="J433" s="529"/>
    </row>
    <row r="434" spans="1:10" ht="12.75" x14ac:dyDescent="0.2">
      <c r="A434" s="529">
        <v>433</v>
      </c>
      <c r="B434" s="529" t="s">
        <v>1117</v>
      </c>
      <c r="C434" s="529" t="s">
        <v>1294</v>
      </c>
      <c r="D434" s="529" t="s">
        <v>1293</v>
      </c>
      <c r="E434" s="526"/>
      <c r="F434" s="529" t="s">
        <v>1200</v>
      </c>
      <c r="G434" s="529"/>
      <c r="H434" s="529"/>
      <c r="I434" s="529"/>
      <c r="J434" s="529"/>
    </row>
    <row r="435" spans="1:10" ht="12.75" x14ac:dyDescent="0.2">
      <c r="A435" s="529">
        <v>434</v>
      </c>
      <c r="B435" s="529" t="s">
        <v>1117</v>
      </c>
      <c r="C435" s="529" t="s">
        <v>1292</v>
      </c>
      <c r="D435" s="529" t="s">
        <v>1291</v>
      </c>
      <c r="E435" s="526"/>
      <c r="F435" s="529" t="s">
        <v>1200</v>
      </c>
      <c r="G435" s="529"/>
      <c r="H435" s="529"/>
      <c r="I435" s="529"/>
      <c r="J435" s="529"/>
    </row>
    <row r="436" spans="1:10" ht="12.75" x14ac:dyDescent="0.2">
      <c r="A436" s="529">
        <v>435</v>
      </c>
      <c r="B436" s="529" t="s">
        <v>1117</v>
      </c>
      <c r="C436" s="529" t="s">
        <v>1290</v>
      </c>
      <c r="D436" s="529" t="s">
        <v>1289</v>
      </c>
      <c r="E436" s="526"/>
      <c r="F436" s="529" t="s">
        <v>1200</v>
      </c>
      <c r="G436" s="529"/>
      <c r="H436" s="529"/>
      <c r="I436" s="529"/>
      <c r="J436" s="529"/>
    </row>
    <row r="437" spans="1:10" ht="12.75" x14ac:dyDescent="0.2">
      <c r="A437" s="529">
        <v>436</v>
      </c>
      <c r="B437" s="529" t="s">
        <v>1117</v>
      </c>
      <c r="C437" s="529" t="s">
        <v>1288</v>
      </c>
      <c r="D437" s="529" t="s">
        <v>1287</v>
      </c>
      <c r="E437" s="526"/>
      <c r="F437" s="529" t="s">
        <v>1200</v>
      </c>
      <c r="G437" s="529"/>
      <c r="H437" s="529"/>
      <c r="I437" s="529"/>
      <c r="J437" s="529"/>
    </row>
    <row r="438" spans="1:10" ht="12.75" x14ac:dyDescent="0.2">
      <c r="A438" s="529">
        <v>437</v>
      </c>
      <c r="B438" s="529" t="s">
        <v>1117</v>
      </c>
      <c r="C438" s="529" t="s">
        <v>1286</v>
      </c>
      <c r="D438" s="529" t="s">
        <v>1285</v>
      </c>
      <c r="E438" s="526"/>
      <c r="F438" s="529" t="s">
        <v>1200</v>
      </c>
      <c r="G438" s="529"/>
      <c r="H438" s="529"/>
      <c r="I438" s="529"/>
      <c r="J438" s="529"/>
    </row>
    <row r="439" spans="1:10" ht="12.75" x14ac:dyDescent="0.2">
      <c r="A439" s="529">
        <v>438</v>
      </c>
      <c r="B439" s="529" t="s">
        <v>1117</v>
      </c>
      <c r="C439" s="529" t="s">
        <v>1284</v>
      </c>
      <c r="D439" s="529" t="s">
        <v>1283</v>
      </c>
      <c r="E439" s="526"/>
      <c r="F439" s="529" t="s">
        <v>1200</v>
      </c>
      <c r="G439" s="529"/>
      <c r="H439" s="529"/>
      <c r="I439" s="529"/>
      <c r="J439" s="529"/>
    </row>
    <row r="440" spans="1:10" ht="12.75" x14ac:dyDescent="0.2">
      <c r="A440" s="529">
        <v>439</v>
      </c>
      <c r="B440" s="529" t="s">
        <v>1117</v>
      </c>
      <c r="C440" s="529" t="s">
        <v>1282</v>
      </c>
      <c r="D440" s="529" t="s">
        <v>1281</v>
      </c>
      <c r="E440" s="526"/>
      <c r="F440" s="529" t="s">
        <v>1200</v>
      </c>
      <c r="G440" s="529"/>
      <c r="H440" s="529"/>
      <c r="I440" s="529"/>
      <c r="J440" s="529"/>
    </row>
    <row r="441" spans="1:10" ht="12.75" x14ac:dyDescent="0.2">
      <c r="A441" s="529">
        <v>440</v>
      </c>
      <c r="B441" s="529" t="s">
        <v>1117</v>
      </c>
      <c r="C441" s="529" t="s">
        <v>1280</v>
      </c>
      <c r="D441" s="529" t="s">
        <v>1279</v>
      </c>
      <c r="E441" s="526"/>
      <c r="F441" s="529" t="s">
        <v>1200</v>
      </c>
      <c r="G441" s="529"/>
      <c r="H441" s="529"/>
      <c r="I441" s="529"/>
      <c r="J441" s="529"/>
    </row>
    <row r="442" spans="1:10" ht="12.75" x14ac:dyDescent="0.2">
      <c r="A442" s="529">
        <v>441</v>
      </c>
      <c r="B442" s="529" t="s">
        <v>1117</v>
      </c>
      <c r="C442" s="529" t="s">
        <v>1278</v>
      </c>
      <c r="D442" s="529" t="s">
        <v>1277</v>
      </c>
      <c r="E442" s="526"/>
      <c r="F442" s="529" t="s">
        <v>1200</v>
      </c>
      <c r="G442" s="529"/>
      <c r="H442" s="529"/>
      <c r="I442" s="529"/>
      <c r="J442" s="529"/>
    </row>
    <row r="443" spans="1:10" ht="12.75" x14ac:dyDescent="0.2">
      <c r="A443" s="529">
        <v>442</v>
      </c>
      <c r="B443" s="529" t="s">
        <v>1117</v>
      </c>
      <c r="C443" s="529" t="s">
        <v>1276</v>
      </c>
      <c r="D443" s="529" t="s">
        <v>1275</v>
      </c>
      <c r="E443" s="526"/>
      <c r="F443" s="529" t="s">
        <v>1200</v>
      </c>
      <c r="G443" s="529"/>
      <c r="H443" s="529"/>
      <c r="I443" s="529"/>
      <c r="J443" s="529"/>
    </row>
    <row r="444" spans="1:10" ht="12.75" x14ac:dyDescent="0.2">
      <c r="A444" s="529">
        <v>443</v>
      </c>
      <c r="B444" s="529" t="s">
        <v>1117</v>
      </c>
      <c r="C444" s="529" t="s">
        <v>1274</v>
      </c>
      <c r="D444" s="529" t="s">
        <v>1273</v>
      </c>
      <c r="E444" s="526"/>
      <c r="F444" s="529" t="s">
        <v>1200</v>
      </c>
      <c r="G444" s="529"/>
      <c r="H444" s="529"/>
      <c r="I444" s="529"/>
      <c r="J444" s="529"/>
    </row>
    <row r="445" spans="1:10" ht="12.75" x14ac:dyDescent="0.2">
      <c r="A445" s="529">
        <v>444</v>
      </c>
      <c r="B445" s="529" t="s">
        <v>1117</v>
      </c>
      <c r="C445" s="529" t="s">
        <v>1272</v>
      </c>
      <c r="D445" s="529" t="s">
        <v>1271</v>
      </c>
      <c r="E445" s="526"/>
      <c r="F445" s="529" t="s">
        <v>1200</v>
      </c>
      <c r="G445" s="529"/>
      <c r="H445" s="529"/>
      <c r="I445" s="529"/>
      <c r="J445" s="529"/>
    </row>
    <row r="446" spans="1:10" ht="12.75" x14ac:dyDescent="0.2">
      <c r="A446" s="529">
        <v>445</v>
      </c>
      <c r="B446" s="529" t="s">
        <v>1117</v>
      </c>
      <c r="C446" s="529" t="s">
        <v>1270</v>
      </c>
      <c r="D446" s="529" t="s">
        <v>1269</v>
      </c>
      <c r="E446" s="526"/>
      <c r="F446" s="529" t="s">
        <v>1200</v>
      </c>
      <c r="G446" s="529"/>
      <c r="H446" s="529"/>
      <c r="I446" s="529"/>
      <c r="J446" s="529"/>
    </row>
    <row r="447" spans="1:10" ht="12.75" x14ac:dyDescent="0.2">
      <c r="A447" s="529">
        <v>446</v>
      </c>
      <c r="B447" s="529" t="s">
        <v>1117</v>
      </c>
      <c r="C447" s="529" t="s">
        <v>1268</v>
      </c>
      <c r="D447" s="529" t="s">
        <v>1267</v>
      </c>
      <c r="E447" s="526"/>
      <c r="F447" s="529" t="s">
        <v>1200</v>
      </c>
      <c r="G447" s="529"/>
      <c r="H447" s="529"/>
      <c r="I447" s="529"/>
      <c r="J447" s="529"/>
    </row>
    <row r="448" spans="1:10" ht="12.75" x14ac:dyDescent="0.2">
      <c r="A448" s="529">
        <v>447</v>
      </c>
      <c r="B448" s="529" t="s">
        <v>1117</v>
      </c>
      <c r="C448" s="529" t="s">
        <v>1266</v>
      </c>
      <c r="D448" s="529" t="s">
        <v>1265</v>
      </c>
      <c r="E448" s="526"/>
      <c r="F448" s="529" t="s">
        <v>1200</v>
      </c>
      <c r="G448" s="529"/>
      <c r="H448" s="529"/>
      <c r="I448" s="529"/>
      <c r="J448" s="529"/>
    </row>
    <row r="449" spans="1:10" ht="12.75" x14ac:dyDescent="0.2">
      <c r="A449" s="529">
        <v>448</v>
      </c>
      <c r="B449" s="529" t="s">
        <v>1117</v>
      </c>
      <c r="C449" s="529" t="s">
        <v>1264</v>
      </c>
      <c r="D449" s="529" t="s">
        <v>1263</v>
      </c>
      <c r="E449" s="526"/>
      <c r="F449" s="529" t="s">
        <v>1200</v>
      </c>
      <c r="G449" s="529"/>
      <c r="H449" s="529"/>
      <c r="I449" s="529"/>
      <c r="J449" s="529"/>
    </row>
    <row r="450" spans="1:10" ht="12.75" x14ac:dyDescent="0.2">
      <c r="A450" s="529">
        <v>449</v>
      </c>
      <c r="B450" s="529" t="s">
        <v>1117</v>
      </c>
      <c r="C450" s="529" t="s">
        <v>1262</v>
      </c>
      <c r="D450" s="529" t="s">
        <v>1261</v>
      </c>
      <c r="E450" s="526"/>
      <c r="F450" s="529" t="s">
        <v>1200</v>
      </c>
      <c r="G450" s="529"/>
      <c r="H450" s="529"/>
      <c r="I450" s="529"/>
      <c r="J450" s="529"/>
    </row>
    <row r="451" spans="1:10" ht="12.75" x14ac:dyDescent="0.2">
      <c r="A451" s="529">
        <v>450</v>
      </c>
      <c r="B451" s="529" t="s">
        <v>1117</v>
      </c>
      <c r="C451" s="529" t="s">
        <v>1260</v>
      </c>
      <c r="D451" s="529" t="s">
        <v>1259</v>
      </c>
      <c r="E451" s="526"/>
      <c r="F451" s="529" t="s">
        <v>1200</v>
      </c>
      <c r="G451" s="529"/>
      <c r="H451" s="529"/>
      <c r="I451" s="529"/>
      <c r="J451" s="529"/>
    </row>
    <row r="452" spans="1:10" ht="12.75" x14ac:dyDescent="0.2">
      <c r="A452" s="529">
        <v>451</v>
      </c>
      <c r="B452" s="529" t="s">
        <v>1117</v>
      </c>
      <c r="C452" s="529" t="s">
        <v>1258</v>
      </c>
      <c r="D452" s="529" t="s">
        <v>1257</v>
      </c>
      <c r="E452" s="526"/>
      <c r="F452" s="529" t="s">
        <v>1200</v>
      </c>
      <c r="G452" s="529"/>
      <c r="H452" s="529"/>
      <c r="I452" s="529"/>
      <c r="J452" s="529"/>
    </row>
    <row r="453" spans="1:10" ht="12.75" x14ac:dyDescent="0.2">
      <c r="A453" s="529">
        <v>452</v>
      </c>
      <c r="B453" s="529" t="s">
        <v>1117</v>
      </c>
      <c r="C453" s="529" t="s">
        <v>1256</v>
      </c>
      <c r="D453" s="529" t="s">
        <v>1255</v>
      </c>
      <c r="E453" s="526"/>
      <c r="F453" s="529" t="s">
        <v>1200</v>
      </c>
      <c r="G453" s="529"/>
      <c r="H453" s="529"/>
      <c r="I453" s="529"/>
      <c r="J453" s="529"/>
    </row>
    <row r="454" spans="1:10" ht="12.75" x14ac:dyDescent="0.2">
      <c r="A454" s="529">
        <v>453</v>
      </c>
      <c r="B454" s="529" t="s">
        <v>1117</v>
      </c>
      <c r="C454" s="529" t="s">
        <v>1254</v>
      </c>
      <c r="D454" s="529" t="s">
        <v>1253</v>
      </c>
      <c r="E454" s="526"/>
      <c r="F454" s="529" t="s">
        <v>1200</v>
      </c>
      <c r="G454" s="529"/>
      <c r="H454" s="529"/>
      <c r="I454" s="529"/>
      <c r="J454" s="529"/>
    </row>
    <row r="455" spans="1:10" ht="12.75" x14ac:dyDescent="0.2">
      <c r="A455" s="529">
        <v>454</v>
      </c>
      <c r="B455" s="529" t="s">
        <v>1117</v>
      </c>
      <c r="C455" s="529" t="s">
        <v>1252</v>
      </c>
      <c r="D455" s="529" t="s">
        <v>1251</v>
      </c>
      <c r="E455" s="526"/>
      <c r="F455" s="529" t="s">
        <v>1200</v>
      </c>
      <c r="G455" s="529"/>
      <c r="H455" s="529"/>
      <c r="I455" s="529"/>
      <c r="J455" s="529"/>
    </row>
    <row r="456" spans="1:10" ht="12.75" x14ac:dyDescent="0.2">
      <c r="A456" s="529">
        <v>455</v>
      </c>
      <c r="B456" s="529" t="s">
        <v>1117</v>
      </c>
      <c r="C456" s="529" t="s">
        <v>1250</v>
      </c>
      <c r="D456" s="529" t="s">
        <v>1249</v>
      </c>
      <c r="E456" s="526"/>
      <c r="F456" s="529" t="s">
        <v>1200</v>
      </c>
      <c r="G456" s="529"/>
      <c r="H456" s="529"/>
      <c r="I456" s="529"/>
      <c r="J456" s="529"/>
    </row>
    <row r="457" spans="1:10" ht="12.75" x14ac:dyDescent="0.2">
      <c r="A457" s="529">
        <v>456</v>
      </c>
      <c r="B457" s="529" t="s">
        <v>1117</v>
      </c>
      <c r="C457" s="529" t="s">
        <v>1248</v>
      </c>
      <c r="D457" s="529" t="s">
        <v>1247</v>
      </c>
      <c r="E457" s="526"/>
      <c r="F457" s="529" t="s">
        <v>1200</v>
      </c>
      <c r="G457" s="529"/>
      <c r="H457" s="529"/>
      <c r="I457" s="529"/>
      <c r="J457" s="529"/>
    </row>
    <row r="458" spans="1:10" ht="12.75" x14ac:dyDescent="0.2">
      <c r="A458" s="529">
        <v>457</v>
      </c>
      <c r="B458" s="529" t="s">
        <v>1117</v>
      </c>
      <c r="C458" s="529" t="s">
        <v>1246</v>
      </c>
      <c r="D458" s="529" t="s">
        <v>1245</v>
      </c>
      <c r="E458" s="526"/>
      <c r="F458" s="529" t="s">
        <v>1200</v>
      </c>
      <c r="G458" s="529"/>
      <c r="H458" s="529"/>
      <c r="I458" s="529"/>
      <c r="J458" s="529"/>
    </row>
    <row r="459" spans="1:10" ht="12.75" x14ac:dyDescent="0.2">
      <c r="A459" s="529">
        <v>458</v>
      </c>
      <c r="B459" s="529" t="s">
        <v>1117</v>
      </c>
      <c r="C459" s="529" t="s">
        <v>1244</v>
      </c>
      <c r="D459" s="529" t="s">
        <v>1243</v>
      </c>
      <c r="E459" s="526"/>
      <c r="F459" s="529" t="s">
        <v>1200</v>
      </c>
      <c r="G459" s="529"/>
      <c r="H459" s="529"/>
      <c r="I459" s="529"/>
      <c r="J459" s="529"/>
    </row>
    <row r="460" spans="1:10" ht="12.75" x14ac:dyDescent="0.2">
      <c r="A460" s="529">
        <v>459</v>
      </c>
      <c r="B460" s="529" t="s">
        <v>1117</v>
      </c>
      <c r="C460" s="529" t="s">
        <v>1242</v>
      </c>
      <c r="D460" s="529" t="s">
        <v>1241</v>
      </c>
      <c r="E460" s="526"/>
      <c r="F460" s="529" t="s">
        <v>1200</v>
      </c>
      <c r="G460" s="529"/>
      <c r="H460" s="529"/>
      <c r="I460" s="529"/>
      <c r="J460" s="529"/>
    </row>
    <row r="461" spans="1:10" ht="12.75" x14ac:dyDescent="0.2">
      <c r="A461" s="529">
        <v>460</v>
      </c>
      <c r="B461" s="529" t="s">
        <v>1117</v>
      </c>
      <c r="C461" s="529" t="s">
        <v>1240</v>
      </c>
      <c r="D461" s="529" t="s">
        <v>1239</v>
      </c>
      <c r="E461" s="526"/>
      <c r="F461" s="529" t="s">
        <v>1200</v>
      </c>
      <c r="G461" s="529"/>
      <c r="H461" s="529"/>
      <c r="I461" s="529"/>
      <c r="J461" s="529"/>
    </row>
    <row r="462" spans="1:10" ht="12.75" x14ac:dyDescent="0.2">
      <c r="A462" s="529">
        <v>461</v>
      </c>
      <c r="B462" s="529" t="s">
        <v>1117</v>
      </c>
      <c r="C462" s="529" t="s">
        <v>1238</v>
      </c>
      <c r="D462" s="529" t="s">
        <v>1237</v>
      </c>
      <c r="E462" s="526"/>
      <c r="F462" s="529" t="s">
        <v>1200</v>
      </c>
      <c r="G462" s="529"/>
      <c r="H462" s="529"/>
      <c r="I462" s="529"/>
      <c r="J462" s="529"/>
    </row>
    <row r="463" spans="1:10" ht="12.75" x14ac:dyDescent="0.2">
      <c r="A463" s="529">
        <v>462</v>
      </c>
      <c r="B463" s="529" t="s">
        <v>1117</v>
      </c>
      <c r="C463" s="529" t="s">
        <v>1236</v>
      </c>
      <c r="D463" s="529" t="s">
        <v>1235</v>
      </c>
      <c r="E463" s="526"/>
      <c r="F463" s="529" t="s">
        <v>1200</v>
      </c>
      <c r="G463" s="529"/>
      <c r="H463" s="529"/>
      <c r="I463" s="529"/>
      <c r="J463" s="529"/>
    </row>
    <row r="464" spans="1:10" ht="12.75" x14ac:dyDescent="0.2">
      <c r="A464" s="529">
        <v>463</v>
      </c>
      <c r="B464" s="529" t="s">
        <v>1117</v>
      </c>
      <c r="C464" s="529" t="s">
        <v>1234</v>
      </c>
      <c r="D464" s="529" t="s">
        <v>1233</v>
      </c>
      <c r="E464" s="526"/>
      <c r="F464" s="529" t="s">
        <v>1200</v>
      </c>
      <c r="G464" s="529"/>
      <c r="H464" s="529"/>
      <c r="I464" s="529"/>
      <c r="J464" s="529"/>
    </row>
    <row r="465" spans="1:10" ht="12.75" x14ac:dyDescent="0.2">
      <c r="A465" s="529">
        <v>464</v>
      </c>
      <c r="B465" s="529" t="s">
        <v>1117</v>
      </c>
      <c r="C465" s="529" t="s">
        <v>1232</v>
      </c>
      <c r="D465" s="529" t="s">
        <v>1231</v>
      </c>
      <c r="E465" s="526"/>
      <c r="F465" s="529" t="s">
        <v>1200</v>
      </c>
      <c r="G465" s="529"/>
      <c r="H465" s="529"/>
      <c r="I465" s="529"/>
      <c r="J465" s="529"/>
    </row>
    <row r="466" spans="1:10" ht="12.75" x14ac:dyDescent="0.2">
      <c r="A466" s="529">
        <v>465</v>
      </c>
      <c r="B466" s="529" t="s">
        <v>1117</v>
      </c>
      <c r="C466" s="529" t="s">
        <v>1230</v>
      </c>
      <c r="D466" s="529" t="s">
        <v>1229</v>
      </c>
      <c r="E466" s="526"/>
      <c r="F466" s="529" t="s">
        <v>1200</v>
      </c>
      <c r="G466" s="529"/>
      <c r="H466" s="529"/>
      <c r="I466" s="529"/>
      <c r="J466" s="529"/>
    </row>
    <row r="467" spans="1:10" ht="12.75" x14ac:dyDescent="0.2">
      <c r="A467" s="529">
        <v>466</v>
      </c>
      <c r="B467" s="529" t="s">
        <v>1117</v>
      </c>
      <c r="C467" s="529" t="s">
        <v>1228</v>
      </c>
      <c r="D467" s="529" t="s">
        <v>1227</v>
      </c>
      <c r="E467" s="526"/>
      <c r="F467" s="529" t="s">
        <v>1200</v>
      </c>
      <c r="G467" s="529"/>
      <c r="H467" s="529"/>
      <c r="I467" s="529"/>
      <c r="J467" s="529"/>
    </row>
    <row r="468" spans="1:10" ht="12.75" x14ac:dyDescent="0.2">
      <c r="A468" s="529">
        <v>467</v>
      </c>
      <c r="B468" s="529" t="s">
        <v>1117</v>
      </c>
      <c r="C468" s="529" t="s">
        <v>1226</v>
      </c>
      <c r="D468" s="529" t="s">
        <v>1225</v>
      </c>
      <c r="E468" s="526"/>
      <c r="F468" s="529" t="s">
        <v>1200</v>
      </c>
      <c r="G468" s="529"/>
      <c r="H468" s="529"/>
      <c r="I468" s="529"/>
      <c r="J468" s="529"/>
    </row>
    <row r="469" spans="1:10" ht="12.75" x14ac:dyDescent="0.2">
      <c r="A469" s="529">
        <v>468</v>
      </c>
      <c r="B469" s="529" t="s">
        <v>1117</v>
      </c>
      <c r="C469" s="529" t="s">
        <v>1224</v>
      </c>
      <c r="D469" s="529" t="s">
        <v>1223</v>
      </c>
      <c r="E469" s="526"/>
      <c r="F469" s="529" t="s">
        <v>1200</v>
      </c>
      <c r="G469" s="529"/>
      <c r="H469" s="529"/>
      <c r="I469" s="529"/>
      <c r="J469" s="529"/>
    </row>
    <row r="470" spans="1:10" ht="12.75" x14ac:dyDescent="0.2">
      <c r="A470" s="529">
        <v>469</v>
      </c>
      <c r="B470" s="529" t="s">
        <v>1117</v>
      </c>
      <c r="C470" s="529" t="s">
        <v>1222</v>
      </c>
      <c r="D470" s="529" t="s">
        <v>1221</v>
      </c>
      <c r="E470" s="526"/>
      <c r="F470" s="529" t="s">
        <v>1200</v>
      </c>
      <c r="G470" s="529"/>
      <c r="H470" s="529"/>
      <c r="I470" s="529"/>
      <c r="J470" s="529"/>
    </row>
    <row r="471" spans="1:10" ht="12.75" x14ac:dyDescent="0.2">
      <c r="A471" s="529">
        <v>470</v>
      </c>
      <c r="B471" s="529" t="s">
        <v>1117</v>
      </c>
      <c r="C471" s="529" t="s">
        <v>1220</v>
      </c>
      <c r="D471" s="529" t="s">
        <v>1219</v>
      </c>
      <c r="E471" s="526"/>
      <c r="F471" s="529" t="s">
        <v>1200</v>
      </c>
      <c r="G471" s="529"/>
      <c r="H471" s="529"/>
      <c r="I471" s="529"/>
      <c r="J471" s="529"/>
    </row>
    <row r="472" spans="1:10" ht="12.75" x14ac:dyDescent="0.2">
      <c r="A472" s="529">
        <v>471</v>
      </c>
      <c r="B472" s="529" t="s">
        <v>1117</v>
      </c>
      <c r="C472" s="529" t="s">
        <v>1218</v>
      </c>
      <c r="D472" s="529" t="s">
        <v>1217</v>
      </c>
      <c r="E472" s="526"/>
      <c r="F472" s="529" t="s">
        <v>1200</v>
      </c>
      <c r="G472" s="529"/>
      <c r="H472" s="529"/>
      <c r="I472" s="529"/>
      <c r="J472" s="529"/>
    </row>
    <row r="473" spans="1:10" ht="12.75" x14ac:dyDescent="0.2">
      <c r="A473" s="529">
        <v>472</v>
      </c>
      <c r="B473" s="529" t="s">
        <v>1117</v>
      </c>
      <c r="C473" s="529" t="s">
        <v>1216</v>
      </c>
      <c r="D473" s="529" t="s">
        <v>1215</v>
      </c>
      <c r="E473" s="526"/>
      <c r="F473" s="529" t="s">
        <v>1200</v>
      </c>
      <c r="G473" s="529"/>
      <c r="H473" s="529"/>
      <c r="I473" s="529"/>
      <c r="J473" s="529"/>
    </row>
    <row r="474" spans="1:10" ht="12.75" x14ac:dyDescent="0.2">
      <c r="A474" s="529">
        <v>473</v>
      </c>
      <c r="B474" s="529" t="s">
        <v>1117</v>
      </c>
      <c r="C474" s="529" t="s">
        <v>1214</v>
      </c>
      <c r="D474" s="529" t="s">
        <v>1213</v>
      </c>
      <c r="E474" s="526"/>
      <c r="F474" s="529" t="s">
        <v>1200</v>
      </c>
      <c r="G474" s="529"/>
      <c r="H474" s="529"/>
      <c r="I474" s="529"/>
      <c r="J474" s="529"/>
    </row>
    <row r="475" spans="1:10" ht="12.75" x14ac:dyDescent="0.2">
      <c r="A475" s="529">
        <v>474</v>
      </c>
      <c r="B475" s="529" t="s">
        <v>1117</v>
      </c>
      <c r="C475" s="529" t="s">
        <v>1212</v>
      </c>
      <c r="D475" s="529" t="s">
        <v>1211</v>
      </c>
      <c r="E475" s="526"/>
      <c r="F475" s="529" t="s">
        <v>1200</v>
      </c>
      <c r="G475" s="529"/>
      <c r="H475" s="529"/>
      <c r="I475" s="529"/>
      <c r="J475" s="529"/>
    </row>
    <row r="476" spans="1:10" ht="12.75" x14ac:dyDescent="0.2">
      <c r="A476" s="529">
        <v>475</v>
      </c>
      <c r="B476" s="529" t="s">
        <v>1117</v>
      </c>
      <c r="C476" s="529" t="s">
        <v>1210</v>
      </c>
      <c r="D476" s="529" t="s">
        <v>1209</v>
      </c>
      <c r="E476" s="526"/>
      <c r="F476" s="529" t="s">
        <v>1200</v>
      </c>
      <c r="G476" s="529"/>
      <c r="H476" s="529"/>
      <c r="I476" s="529"/>
      <c r="J476" s="529"/>
    </row>
    <row r="477" spans="1:10" ht="12.75" x14ac:dyDescent="0.2">
      <c r="A477" s="529">
        <v>476</v>
      </c>
      <c r="B477" s="529" t="s">
        <v>1117</v>
      </c>
      <c r="C477" s="529" t="s">
        <v>1208</v>
      </c>
      <c r="D477" s="529" t="s">
        <v>1207</v>
      </c>
      <c r="E477" s="526"/>
      <c r="F477" s="529" t="s">
        <v>1200</v>
      </c>
      <c r="G477" s="529"/>
      <c r="H477" s="529"/>
      <c r="I477" s="529"/>
      <c r="J477" s="529"/>
    </row>
    <row r="478" spans="1:10" ht="12.75" x14ac:dyDescent="0.2">
      <c r="A478" s="529">
        <v>477</v>
      </c>
      <c r="B478" s="529" t="s">
        <v>1117</v>
      </c>
      <c r="C478" s="529" t="s">
        <v>1206</v>
      </c>
      <c r="D478" s="529" t="s">
        <v>1205</v>
      </c>
      <c r="E478" s="526"/>
      <c r="F478" s="529" t="s">
        <v>1200</v>
      </c>
      <c r="G478" s="529"/>
      <c r="H478" s="529"/>
      <c r="I478" s="529"/>
      <c r="J478" s="529"/>
    </row>
    <row r="479" spans="1:10" ht="12.75" x14ac:dyDescent="0.2">
      <c r="A479" s="529">
        <v>478</v>
      </c>
      <c r="B479" s="529" t="s">
        <v>1117</v>
      </c>
      <c r="C479" s="529" t="s">
        <v>1204</v>
      </c>
      <c r="D479" s="529" t="s">
        <v>1203</v>
      </c>
      <c r="E479" s="526"/>
      <c r="F479" s="529" t="s">
        <v>1200</v>
      </c>
      <c r="G479" s="529"/>
      <c r="H479" s="529"/>
      <c r="I479" s="529"/>
      <c r="J479" s="529"/>
    </row>
    <row r="480" spans="1:10" ht="12.75" x14ac:dyDescent="0.2">
      <c r="A480" s="529">
        <v>479</v>
      </c>
      <c r="B480" s="529" t="s">
        <v>1117</v>
      </c>
      <c r="C480" s="529" t="s">
        <v>1202</v>
      </c>
      <c r="D480" s="529" t="s">
        <v>1201</v>
      </c>
      <c r="E480" s="526"/>
      <c r="F480" s="529" t="s">
        <v>1200</v>
      </c>
      <c r="G480" s="529"/>
      <c r="H480" s="529"/>
      <c r="I480" s="529"/>
      <c r="J480" s="529"/>
    </row>
    <row r="481" spans="1:10" ht="12.75" x14ac:dyDescent="0.2">
      <c r="A481" s="529">
        <v>480</v>
      </c>
      <c r="B481" s="529" t="s">
        <v>1117</v>
      </c>
      <c r="C481" s="529" t="s">
        <v>1199</v>
      </c>
      <c r="D481" s="529" t="s">
        <v>1198</v>
      </c>
      <c r="E481" s="526"/>
      <c r="F481" s="529" t="s">
        <v>1114</v>
      </c>
      <c r="G481" s="529"/>
      <c r="H481" s="529"/>
      <c r="I481" s="529"/>
      <c r="J481" s="529"/>
    </row>
    <row r="482" spans="1:10" ht="12.75" x14ac:dyDescent="0.2">
      <c r="A482" s="529">
        <v>481</v>
      </c>
      <c r="B482" s="529" t="s">
        <v>1117</v>
      </c>
      <c r="C482" s="529" t="s">
        <v>1197</v>
      </c>
      <c r="D482" s="529" t="s">
        <v>1196</v>
      </c>
      <c r="E482" s="526"/>
      <c r="F482" s="529" t="s">
        <v>1114</v>
      </c>
      <c r="G482" s="529"/>
      <c r="H482" s="529"/>
      <c r="I482" s="529"/>
      <c r="J482" s="529"/>
    </row>
    <row r="483" spans="1:10" ht="12.75" x14ac:dyDescent="0.2">
      <c r="A483" s="529">
        <v>482</v>
      </c>
      <c r="B483" s="529" t="s">
        <v>1117</v>
      </c>
      <c r="C483" s="529" t="s">
        <v>1195</v>
      </c>
      <c r="D483" s="529" t="s">
        <v>1194</v>
      </c>
      <c r="E483" s="526"/>
      <c r="F483" s="529" t="s">
        <v>1114</v>
      </c>
      <c r="G483" s="529"/>
      <c r="H483" s="529"/>
      <c r="I483" s="529"/>
      <c r="J483" s="529" t="s">
        <v>1193</v>
      </c>
    </row>
    <row r="484" spans="1:10" ht="12.75" x14ac:dyDescent="0.2">
      <c r="A484" s="529">
        <v>483</v>
      </c>
      <c r="B484" s="529" t="s">
        <v>1117</v>
      </c>
      <c r="C484" s="529" t="s">
        <v>1192</v>
      </c>
      <c r="D484" s="529" t="s">
        <v>1191</v>
      </c>
      <c r="E484" s="526"/>
      <c r="F484" s="529" t="s">
        <v>1114</v>
      </c>
      <c r="G484" s="529"/>
      <c r="H484" s="529"/>
      <c r="I484" s="529"/>
      <c r="J484" s="529" t="s">
        <v>1190</v>
      </c>
    </row>
    <row r="485" spans="1:10" ht="12.75" x14ac:dyDescent="0.2">
      <c r="A485" s="529">
        <v>484</v>
      </c>
      <c r="B485" s="529" t="s">
        <v>1117</v>
      </c>
      <c r="C485" s="529" t="s">
        <v>1189</v>
      </c>
      <c r="D485" s="529" t="s">
        <v>1188</v>
      </c>
      <c r="E485" s="526"/>
      <c r="F485" s="529" t="s">
        <v>1114</v>
      </c>
      <c r="G485" s="529"/>
      <c r="H485" s="529"/>
      <c r="I485" s="529"/>
      <c r="J485" s="529" t="s">
        <v>1187</v>
      </c>
    </row>
    <row r="486" spans="1:10" ht="12.75" x14ac:dyDescent="0.2">
      <c r="A486" s="529">
        <v>485</v>
      </c>
      <c r="B486" s="529" t="s">
        <v>1117</v>
      </c>
      <c r="C486" s="529" t="s">
        <v>1186</v>
      </c>
      <c r="D486" s="529" t="s">
        <v>1185</v>
      </c>
      <c r="E486" s="526"/>
      <c r="F486" s="529" t="s">
        <v>1114</v>
      </c>
      <c r="G486" s="529"/>
      <c r="H486" s="529"/>
      <c r="I486" s="529"/>
      <c r="J486" s="529" t="s">
        <v>1184</v>
      </c>
    </row>
    <row r="487" spans="1:10" ht="12.75" x14ac:dyDescent="0.2">
      <c r="A487" s="529">
        <v>486</v>
      </c>
      <c r="B487" s="529" t="s">
        <v>1117</v>
      </c>
      <c r="C487" s="529" t="s">
        <v>1183</v>
      </c>
      <c r="D487" s="529" t="s">
        <v>1182</v>
      </c>
      <c r="E487" s="526"/>
      <c r="F487" s="529" t="s">
        <v>1114</v>
      </c>
      <c r="G487" s="529"/>
      <c r="H487" s="529"/>
      <c r="I487" s="529"/>
      <c r="J487" s="529" t="s">
        <v>1181</v>
      </c>
    </row>
    <row r="488" spans="1:10" ht="12.75" x14ac:dyDescent="0.2">
      <c r="A488" s="529">
        <v>487</v>
      </c>
      <c r="B488" s="529" t="s">
        <v>1117</v>
      </c>
      <c r="C488" s="529" t="s">
        <v>1180</v>
      </c>
      <c r="D488" s="529" t="s">
        <v>1179</v>
      </c>
      <c r="E488" s="526"/>
      <c r="F488" s="529" t="s">
        <v>1114</v>
      </c>
      <c r="G488" s="529"/>
      <c r="H488" s="529"/>
      <c r="I488" s="529"/>
      <c r="J488" s="529" t="s">
        <v>886</v>
      </c>
    </row>
    <row r="489" spans="1:10" ht="12.75" x14ac:dyDescent="0.2">
      <c r="A489" s="529">
        <v>488</v>
      </c>
      <c r="B489" s="529" t="s">
        <v>1117</v>
      </c>
      <c r="C489" s="529" t="s">
        <v>1178</v>
      </c>
      <c r="D489" s="529" t="s">
        <v>1177</v>
      </c>
      <c r="E489" s="526"/>
      <c r="F489" s="529" t="s">
        <v>1114</v>
      </c>
      <c r="G489" s="529"/>
      <c r="H489" s="529"/>
      <c r="I489" s="529"/>
      <c r="J489" s="529" t="s">
        <v>887</v>
      </c>
    </row>
    <row r="490" spans="1:10" ht="12.75" x14ac:dyDescent="0.2">
      <c r="A490" s="529">
        <v>489</v>
      </c>
      <c r="B490" s="529" t="s">
        <v>1117</v>
      </c>
      <c r="C490" s="529" t="s">
        <v>1176</v>
      </c>
      <c r="D490" s="529" t="s">
        <v>1103</v>
      </c>
      <c r="E490" s="526"/>
      <c r="F490" s="529" t="s">
        <v>1114</v>
      </c>
      <c r="G490" s="529"/>
      <c r="H490" s="529"/>
      <c r="I490" s="529"/>
      <c r="J490" s="529" t="s">
        <v>888</v>
      </c>
    </row>
    <row r="491" spans="1:10" ht="12.75" x14ac:dyDescent="0.2">
      <c r="A491" s="529">
        <v>490</v>
      </c>
      <c r="B491" s="529" t="s">
        <v>1117</v>
      </c>
      <c r="C491" s="529" t="s">
        <v>1175</v>
      </c>
      <c r="D491" s="529" t="s">
        <v>1174</v>
      </c>
      <c r="E491" s="526"/>
      <c r="F491" s="529" t="s">
        <v>1114</v>
      </c>
      <c r="G491" s="529"/>
      <c r="H491" s="529"/>
      <c r="I491" s="529"/>
      <c r="J491" s="529" t="s">
        <v>943</v>
      </c>
    </row>
    <row r="492" spans="1:10" ht="12.75" x14ac:dyDescent="0.2">
      <c r="A492" s="529">
        <v>491</v>
      </c>
      <c r="B492" s="529" t="s">
        <v>1117</v>
      </c>
      <c r="C492" s="529" t="s">
        <v>1173</v>
      </c>
      <c r="D492" s="529" t="s">
        <v>1172</v>
      </c>
      <c r="E492" s="526"/>
      <c r="F492" s="529" t="s">
        <v>1114</v>
      </c>
      <c r="G492" s="529"/>
      <c r="H492" s="529"/>
      <c r="I492" s="529"/>
      <c r="J492" s="529" t="s">
        <v>944</v>
      </c>
    </row>
    <row r="493" spans="1:10" ht="12.75" x14ac:dyDescent="0.2">
      <c r="A493" s="529">
        <v>492</v>
      </c>
      <c r="B493" s="529" t="s">
        <v>1117</v>
      </c>
      <c r="C493" s="529" t="s">
        <v>1171</v>
      </c>
      <c r="D493" s="529" t="s">
        <v>1170</v>
      </c>
      <c r="E493" s="526"/>
      <c r="F493" s="529" t="s">
        <v>1114</v>
      </c>
      <c r="G493" s="529"/>
      <c r="H493" s="529"/>
      <c r="I493" s="529"/>
      <c r="J493" s="529" t="s">
        <v>958</v>
      </c>
    </row>
    <row r="494" spans="1:10" ht="12.75" x14ac:dyDescent="0.2">
      <c r="A494" s="529">
        <v>493</v>
      </c>
      <c r="B494" s="529" t="s">
        <v>1117</v>
      </c>
      <c r="C494" s="529" t="s">
        <v>1169</v>
      </c>
      <c r="D494" s="529" t="s">
        <v>1168</v>
      </c>
      <c r="E494" s="526"/>
      <c r="F494" s="529" t="s">
        <v>1114</v>
      </c>
      <c r="G494" s="529"/>
      <c r="H494" s="529"/>
      <c r="I494" s="529"/>
      <c r="J494" s="529" t="s">
        <v>978</v>
      </c>
    </row>
    <row r="495" spans="1:10" ht="12.75" x14ac:dyDescent="0.2">
      <c r="A495" s="529">
        <v>494</v>
      </c>
      <c r="B495" s="529" t="s">
        <v>1117</v>
      </c>
      <c r="C495" s="529" t="s">
        <v>1167</v>
      </c>
      <c r="D495" s="529" t="s">
        <v>1166</v>
      </c>
      <c r="E495" s="526"/>
      <c r="F495" s="529" t="s">
        <v>1114</v>
      </c>
      <c r="G495" s="529"/>
      <c r="H495" s="529"/>
      <c r="I495" s="529"/>
      <c r="J495" s="529" t="s">
        <v>984</v>
      </c>
    </row>
    <row r="496" spans="1:10" ht="12.75" x14ac:dyDescent="0.2">
      <c r="A496" s="529">
        <v>495</v>
      </c>
      <c r="B496" s="529" t="s">
        <v>1117</v>
      </c>
      <c r="C496" s="529" t="s">
        <v>1165</v>
      </c>
      <c r="D496" s="529" t="s">
        <v>1164</v>
      </c>
      <c r="E496" s="526"/>
      <c r="F496" s="529" t="s">
        <v>1114</v>
      </c>
      <c r="G496" s="529"/>
      <c r="H496" s="529"/>
      <c r="I496" s="529"/>
      <c r="J496" s="529" t="s">
        <v>990</v>
      </c>
    </row>
    <row r="497" spans="1:10" ht="12.75" x14ac:dyDescent="0.2">
      <c r="A497" s="529">
        <v>496</v>
      </c>
      <c r="B497" s="529" t="s">
        <v>1117</v>
      </c>
      <c r="C497" s="529" t="s">
        <v>1163</v>
      </c>
      <c r="D497" s="529" t="s">
        <v>1162</v>
      </c>
      <c r="E497" s="526"/>
      <c r="F497" s="529" t="s">
        <v>1114</v>
      </c>
      <c r="G497" s="529"/>
      <c r="H497" s="529"/>
      <c r="I497" s="529"/>
      <c r="J497" s="529" t="s">
        <v>1161</v>
      </c>
    </row>
    <row r="498" spans="1:10" ht="12.75" x14ac:dyDescent="0.2">
      <c r="A498" s="529">
        <v>497</v>
      </c>
      <c r="B498" s="529" t="s">
        <v>1117</v>
      </c>
      <c r="C498" s="529" t="s">
        <v>1160</v>
      </c>
      <c r="D498" s="529" t="s">
        <v>1159</v>
      </c>
      <c r="E498" s="526"/>
      <c r="F498" s="529" t="s">
        <v>1114</v>
      </c>
      <c r="G498" s="529"/>
      <c r="H498" s="529"/>
      <c r="I498" s="529"/>
      <c r="J498" s="529" t="s">
        <v>1158</v>
      </c>
    </row>
    <row r="499" spans="1:10" ht="12.75" x14ac:dyDescent="0.2">
      <c r="A499" s="529">
        <v>498</v>
      </c>
      <c r="B499" s="529" t="s">
        <v>1117</v>
      </c>
      <c r="C499" s="529" t="s">
        <v>1157</v>
      </c>
      <c r="D499" s="529" t="s">
        <v>1156</v>
      </c>
      <c r="E499" s="526"/>
      <c r="F499" s="529" t="s">
        <v>1114</v>
      </c>
      <c r="G499" s="529"/>
      <c r="H499" s="529"/>
      <c r="I499" s="529"/>
      <c r="J499" s="529" t="s">
        <v>991</v>
      </c>
    </row>
    <row r="500" spans="1:10" ht="12.75" x14ac:dyDescent="0.2">
      <c r="A500" s="529">
        <v>499</v>
      </c>
      <c r="B500" s="529" t="s">
        <v>1117</v>
      </c>
      <c r="C500" s="529" t="s">
        <v>1155</v>
      </c>
      <c r="D500" s="529" t="s">
        <v>1154</v>
      </c>
      <c r="E500" s="526"/>
      <c r="F500" s="529" t="s">
        <v>1114</v>
      </c>
      <c r="G500" s="529"/>
      <c r="H500" s="529"/>
      <c r="I500" s="529"/>
      <c r="J500" s="529" t="s">
        <v>992</v>
      </c>
    </row>
    <row r="501" spans="1:10" ht="12.75" x14ac:dyDescent="0.2">
      <c r="A501" s="529">
        <v>500</v>
      </c>
      <c r="B501" s="529" t="s">
        <v>1117</v>
      </c>
      <c r="C501" s="529" t="s">
        <v>1153</v>
      </c>
      <c r="D501" s="529" t="s">
        <v>1152</v>
      </c>
      <c r="E501" s="526"/>
      <c r="F501" s="529" t="s">
        <v>1114</v>
      </c>
      <c r="G501" s="529"/>
      <c r="H501" s="529"/>
      <c r="I501" s="529"/>
      <c r="J501" s="529" t="s">
        <v>1035</v>
      </c>
    </row>
    <row r="502" spans="1:10" ht="12.75" x14ac:dyDescent="0.2">
      <c r="A502" s="529">
        <v>501</v>
      </c>
      <c r="B502" s="529" t="s">
        <v>1117</v>
      </c>
      <c r="C502" s="529" t="s">
        <v>1151</v>
      </c>
      <c r="D502" s="529" t="s">
        <v>1150</v>
      </c>
      <c r="E502" s="526"/>
      <c r="F502" s="529" t="s">
        <v>1114</v>
      </c>
      <c r="G502" s="529"/>
      <c r="H502" s="529"/>
      <c r="I502" s="529"/>
      <c r="J502" s="529" t="s">
        <v>1061</v>
      </c>
    </row>
    <row r="503" spans="1:10" ht="12.75" x14ac:dyDescent="0.2">
      <c r="A503" s="529">
        <v>502</v>
      </c>
      <c r="B503" s="529" t="s">
        <v>1117</v>
      </c>
      <c r="C503" s="529" t="s">
        <v>1149</v>
      </c>
      <c r="D503" s="529" t="s">
        <v>1148</v>
      </c>
      <c r="E503" s="526"/>
      <c r="F503" s="529" t="s">
        <v>1114</v>
      </c>
      <c r="G503" s="529"/>
      <c r="H503" s="529"/>
      <c r="I503" s="529"/>
      <c r="J503" s="529" t="s">
        <v>1067</v>
      </c>
    </row>
    <row r="504" spans="1:10" ht="12.75" x14ac:dyDescent="0.2">
      <c r="A504" s="529">
        <v>503</v>
      </c>
      <c r="B504" s="529" t="s">
        <v>1117</v>
      </c>
      <c r="C504" s="529" t="s">
        <v>1147</v>
      </c>
      <c r="D504" s="529" t="s">
        <v>1146</v>
      </c>
      <c r="E504" s="526"/>
      <c r="F504" s="529" t="s">
        <v>1114</v>
      </c>
      <c r="G504" s="529"/>
      <c r="H504" s="529"/>
      <c r="I504" s="529"/>
      <c r="J504" s="529" t="s">
        <v>1073</v>
      </c>
    </row>
    <row r="505" spans="1:10" ht="12.75" x14ac:dyDescent="0.2">
      <c r="A505" s="529">
        <v>504</v>
      </c>
      <c r="B505" s="529" t="s">
        <v>1117</v>
      </c>
      <c r="C505" s="529" t="s">
        <v>1145</v>
      </c>
      <c r="D505" s="529" t="s">
        <v>1144</v>
      </c>
      <c r="E505" s="526"/>
      <c r="F505" s="529" t="s">
        <v>1114</v>
      </c>
      <c r="G505" s="529"/>
      <c r="H505" s="529"/>
      <c r="I505" s="529"/>
      <c r="J505" s="529" t="s">
        <v>1143</v>
      </c>
    </row>
    <row r="506" spans="1:10" ht="12.75" x14ac:dyDescent="0.2">
      <c r="A506" s="529">
        <v>505</v>
      </c>
      <c r="B506" s="529" t="s">
        <v>1117</v>
      </c>
      <c r="C506" s="529" t="s">
        <v>1142</v>
      </c>
      <c r="D506" s="529" t="s">
        <v>1141</v>
      </c>
      <c r="E506" s="526"/>
      <c r="F506" s="529" t="s">
        <v>1114</v>
      </c>
      <c r="G506" s="529"/>
      <c r="H506" s="529"/>
      <c r="I506" s="529"/>
      <c r="J506" s="529" t="s">
        <v>1140</v>
      </c>
    </row>
    <row r="507" spans="1:10" ht="12.75" x14ac:dyDescent="0.2">
      <c r="A507" s="529">
        <v>506</v>
      </c>
      <c r="B507" s="529" t="s">
        <v>1117</v>
      </c>
      <c r="C507" s="529" t="s">
        <v>1139</v>
      </c>
      <c r="D507" s="529" t="s">
        <v>1138</v>
      </c>
      <c r="E507" s="526"/>
      <c r="F507" s="529" t="s">
        <v>1114</v>
      </c>
      <c r="G507" s="529"/>
      <c r="H507" s="529"/>
      <c r="I507" s="529"/>
      <c r="J507" s="529" t="s">
        <v>1137</v>
      </c>
    </row>
    <row r="508" spans="1:10" ht="12.75" x14ac:dyDescent="0.2">
      <c r="A508" s="529">
        <v>507</v>
      </c>
      <c r="B508" s="529" t="s">
        <v>1117</v>
      </c>
      <c r="C508" s="529" t="s">
        <v>1136</v>
      </c>
      <c r="D508" s="529" t="s">
        <v>1135</v>
      </c>
      <c r="E508" s="526"/>
      <c r="F508" s="529" t="s">
        <v>1114</v>
      </c>
      <c r="G508" s="529"/>
      <c r="H508" s="529"/>
      <c r="I508" s="529"/>
      <c r="J508" s="529" t="s">
        <v>1134</v>
      </c>
    </row>
    <row r="509" spans="1:10" ht="12.75" x14ac:dyDescent="0.2">
      <c r="A509" s="529">
        <v>508</v>
      </c>
      <c r="B509" s="529" t="s">
        <v>1117</v>
      </c>
      <c r="C509" s="529" t="s">
        <v>1133</v>
      </c>
      <c r="D509" s="529" t="s">
        <v>1132</v>
      </c>
      <c r="E509" s="526"/>
      <c r="F509" s="529" t="s">
        <v>1114</v>
      </c>
      <c r="G509" s="529"/>
      <c r="H509" s="529"/>
      <c r="I509" s="529"/>
      <c r="J509" s="529" t="s">
        <v>1131</v>
      </c>
    </row>
    <row r="510" spans="1:10" ht="12.75" x14ac:dyDescent="0.2">
      <c r="A510" s="529">
        <v>509</v>
      </c>
      <c r="B510" s="529" t="s">
        <v>1117</v>
      </c>
      <c r="C510" s="529" t="s">
        <v>1130</v>
      </c>
      <c r="D510" s="529" t="s">
        <v>1129</v>
      </c>
      <c r="E510" s="526"/>
      <c r="F510" s="529" t="s">
        <v>1114</v>
      </c>
      <c r="G510" s="529"/>
      <c r="H510" s="529"/>
      <c r="I510" s="529"/>
      <c r="J510" s="529" t="s">
        <v>850</v>
      </c>
    </row>
    <row r="511" spans="1:10" ht="12.75" x14ac:dyDescent="0.2">
      <c r="A511" s="529">
        <v>510</v>
      </c>
      <c r="B511" s="529" t="s">
        <v>1117</v>
      </c>
      <c r="C511" s="529" t="s">
        <v>1128</v>
      </c>
      <c r="D511" s="529" t="s">
        <v>1127</v>
      </c>
      <c r="E511" s="526"/>
      <c r="F511" s="529" t="s">
        <v>1114</v>
      </c>
      <c r="G511" s="529"/>
      <c r="H511" s="529"/>
      <c r="I511" s="529"/>
      <c r="J511" s="529" t="s">
        <v>1126</v>
      </c>
    </row>
    <row r="512" spans="1:10" ht="12.75" x14ac:dyDescent="0.2">
      <c r="A512" s="529">
        <v>511</v>
      </c>
      <c r="B512" s="529" t="s">
        <v>1117</v>
      </c>
      <c r="C512" s="529" t="s">
        <v>1125</v>
      </c>
      <c r="D512" s="529" t="s">
        <v>1124</v>
      </c>
      <c r="E512" s="526"/>
      <c r="F512" s="529" t="s">
        <v>1114</v>
      </c>
      <c r="G512" s="529"/>
      <c r="H512" s="529"/>
      <c r="I512" s="529"/>
      <c r="J512" s="529" t="s">
        <v>842</v>
      </c>
    </row>
    <row r="513" spans="1:10" ht="12.75" x14ac:dyDescent="0.2">
      <c r="A513" s="529">
        <v>512</v>
      </c>
      <c r="B513" s="529" t="s">
        <v>1117</v>
      </c>
      <c r="C513" s="529" t="s">
        <v>1123</v>
      </c>
      <c r="D513" s="529" t="s">
        <v>1122</v>
      </c>
      <c r="E513" s="526"/>
      <c r="F513" s="529" t="s">
        <v>1114</v>
      </c>
      <c r="G513" s="529"/>
      <c r="H513" s="529"/>
      <c r="I513" s="529"/>
      <c r="J513" s="529" t="s">
        <v>1121</v>
      </c>
    </row>
    <row r="514" spans="1:10" ht="12.75" x14ac:dyDescent="0.2">
      <c r="A514" s="529">
        <v>513</v>
      </c>
      <c r="B514" s="529" t="s">
        <v>1117</v>
      </c>
      <c r="C514" s="529" t="s">
        <v>1120</v>
      </c>
      <c r="D514" s="529" t="s">
        <v>1119</v>
      </c>
      <c r="E514" s="526"/>
      <c r="F514" s="529" t="s">
        <v>1114</v>
      </c>
      <c r="G514" s="529"/>
      <c r="H514" s="529"/>
      <c r="I514" s="529"/>
      <c r="J514" s="529" t="s">
        <v>1118</v>
      </c>
    </row>
    <row r="515" spans="1:10" ht="12.75" x14ac:dyDescent="0.2">
      <c r="A515" s="529">
        <v>514</v>
      </c>
      <c r="B515" s="529" t="s">
        <v>1117</v>
      </c>
      <c r="C515" s="529" t="s">
        <v>1116</v>
      </c>
      <c r="D515" s="529" t="s">
        <v>1115</v>
      </c>
      <c r="E515" s="526"/>
      <c r="F515" s="529" t="s">
        <v>1114</v>
      </c>
      <c r="G515" s="529"/>
      <c r="H515" s="529"/>
      <c r="I515" s="529"/>
      <c r="J515" s="529" t="s">
        <v>1113</v>
      </c>
    </row>
    <row r="516" spans="1:10" ht="12.75" x14ac:dyDescent="0.2">
      <c r="A516" s="528"/>
      <c r="B516" s="528"/>
      <c r="C516" s="528"/>
      <c r="D516" s="528"/>
      <c r="E516" s="526"/>
      <c r="F516" s="528"/>
      <c r="G516" s="528"/>
      <c r="H516" s="528"/>
      <c r="I516" s="528"/>
      <c r="J516" s="528"/>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5D702-8EC8-486F-8C47-2621FD3D45AC}">
  <sheetPr codeName="Sheet20"/>
  <dimension ref="A2:J78"/>
  <sheetViews>
    <sheetView topLeftCell="A63" workbookViewId="0">
      <selection activeCell="B77" sqref="B77:B82"/>
    </sheetView>
  </sheetViews>
  <sheetFormatPr defaultRowHeight="15" x14ac:dyDescent="0.25"/>
  <cols>
    <col min="1" max="1" width="18" style="527" bestFit="1" customWidth="1"/>
    <col min="2" max="2" width="177.5" style="527" customWidth="1"/>
    <col min="3" max="16384" width="9.33203125" style="527"/>
  </cols>
  <sheetData>
    <row r="2" spans="1:2" x14ac:dyDescent="0.25">
      <c r="A2" s="527" t="s">
        <v>2466</v>
      </c>
      <c r="B2" s="542" t="s">
        <v>2680</v>
      </c>
    </row>
    <row r="3" spans="1:2" x14ac:dyDescent="0.25">
      <c r="A3" s="527" t="s">
        <v>2465</v>
      </c>
      <c r="B3" s="534" t="s">
        <v>2464</v>
      </c>
    </row>
    <row r="4" spans="1:2" x14ac:dyDescent="0.25">
      <c r="A4" s="527" t="s">
        <v>2471</v>
      </c>
      <c r="B4" s="542" t="s">
        <v>2681</v>
      </c>
    </row>
    <row r="5" spans="1:2" x14ac:dyDescent="0.25">
      <c r="A5" s="527" t="s">
        <v>2472</v>
      </c>
      <c r="B5" s="534" t="s">
        <v>2473</v>
      </c>
    </row>
    <row r="6" spans="1:2" x14ac:dyDescent="0.25">
      <c r="A6" s="527" t="s">
        <v>2500</v>
      </c>
      <c r="B6" s="534" t="s">
        <v>2501</v>
      </c>
    </row>
    <row r="7" spans="1:2" x14ac:dyDescent="0.25">
      <c r="A7" s="538" t="s">
        <v>2521</v>
      </c>
      <c r="B7" s="538" t="s">
        <v>2523</v>
      </c>
    </row>
    <row r="8" spans="1:2" x14ac:dyDescent="0.25">
      <c r="A8" s="538" t="s">
        <v>2522</v>
      </c>
      <c r="B8" s="538" t="s">
        <v>2524</v>
      </c>
    </row>
    <row r="9" spans="1:2" x14ac:dyDescent="0.25">
      <c r="A9" s="538" t="s">
        <v>2559</v>
      </c>
      <c r="B9" s="538" t="s">
        <v>2560</v>
      </c>
    </row>
    <row r="11" spans="1:2" x14ac:dyDescent="0.25">
      <c r="A11" s="538" t="s">
        <v>2574</v>
      </c>
      <c r="B11" s="527" t="s">
        <v>2525</v>
      </c>
    </row>
    <row r="12" spans="1:2" x14ac:dyDescent="0.25">
      <c r="B12" s="527" t="s">
        <v>2526</v>
      </c>
    </row>
    <row r="13" spans="1:2" x14ac:dyDescent="0.25">
      <c r="B13" s="527" t="s">
        <v>2527</v>
      </c>
    </row>
    <row r="14" spans="1:2" x14ac:dyDescent="0.25">
      <c r="B14" s="527" t="s">
        <v>2528</v>
      </c>
    </row>
    <row r="15" spans="1:2" x14ac:dyDescent="0.25">
      <c r="B15" s="527" t="s">
        <v>2529</v>
      </c>
    </row>
    <row r="16" spans="1:2" x14ac:dyDescent="0.25">
      <c r="B16" s="527" t="s">
        <v>2530</v>
      </c>
    </row>
    <row r="17" spans="2:10" x14ac:dyDescent="0.25">
      <c r="B17" s="527" t="s">
        <v>2531</v>
      </c>
    </row>
    <row r="18" spans="2:10" x14ac:dyDescent="0.25">
      <c r="B18" s="527" t="s">
        <v>2532</v>
      </c>
    </row>
    <row r="19" spans="2:10" x14ac:dyDescent="0.25">
      <c r="B19" s="527" t="s">
        <v>2533</v>
      </c>
    </row>
    <row r="20" spans="2:10" x14ac:dyDescent="0.25">
      <c r="B20" s="527" t="s">
        <v>2534</v>
      </c>
    </row>
    <row r="21" spans="2:10" x14ac:dyDescent="0.25">
      <c r="B21" s="527" t="s">
        <v>2535</v>
      </c>
    </row>
    <row r="22" spans="2:10" x14ac:dyDescent="0.25">
      <c r="B22" s="527" t="s">
        <v>2536</v>
      </c>
    </row>
    <row r="23" spans="2:10" x14ac:dyDescent="0.25">
      <c r="B23" s="527" t="s">
        <v>2537</v>
      </c>
    </row>
    <row r="24" spans="2:10" x14ac:dyDescent="0.25">
      <c r="B24" s="527" t="s">
        <v>2538</v>
      </c>
    </row>
    <row r="25" spans="2:10" x14ac:dyDescent="0.25">
      <c r="B25" s="527" t="s">
        <v>2539</v>
      </c>
    </row>
    <row r="26" spans="2:10" x14ac:dyDescent="0.25">
      <c r="B26" s="527" t="s">
        <v>2540</v>
      </c>
    </row>
    <row r="27" spans="2:10" x14ac:dyDescent="0.25">
      <c r="B27" s="527" t="s">
        <v>2541</v>
      </c>
    </row>
    <row r="28" spans="2:10" x14ac:dyDescent="0.25">
      <c r="B28" s="527" t="s">
        <v>2542</v>
      </c>
    </row>
    <row r="29" spans="2:10" x14ac:dyDescent="0.25">
      <c r="B29" s="527" t="s">
        <v>2543</v>
      </c>
    </row>
    <row r="30" spans="2:10" x14ac:dyDescent="0.25">
      <c r="B30" s="527" t="s">
        <v>2544</v>
      </c>
      <c r="J30"/>
    </row>
    <row r="31" spans="2:10" x14ac:dyDescent="0.25">
      <c r="B31" s="527" t="s">
        <v>2545</v>
      </c>
      <c r="J31"/>
    </row>
    <row r="32" spans="2:10" x14ac:dyDescent="0.25">
      <c r="B32" s="527" t="s">
        <v>2546</v>
      </c>
    </row>
    <row r="33" spans="2:4" x14ac:dyDescent="0.25">
      <c r="B33" s="527" t="str">
        <f>"      Comprehensive Annual Financial Report - "&amp;EntityName&amp;", "&amp;EntityState</f>
        <v xml:space="preserve">      Comprehensive Annual Financial Report - Will County, Illinois</v>
      </c>
    </row>
    <row r="34" spans="2:4" x14ac:dyDescent="0.25">
      <c r="B34" s="527" t="s">
        <v>2547</v>
      </c>
      <c r="D34"/>
    </row>
    <row r="35" spans="2:4" x14ac:dyDescent="0.25">
      <c r="B35" s="634" t="s">
        <v>3776</v>
      </c>
    </row>
    <row r="36" spans="2:4" x14ac:dyDescent="0.25">
      <c r="B36" s="634" t="s">
        <v>3777</v>
      </c>
    </row>
    <row r="37" spans="2:4" x14ac:dyDescent="0.25">
      <c r="B37" s="634" t="s">
        <v>3778</v>
      </c>
    </row>
    <row r="38" spans="2:4" x14ac:dyDescent="0.25">
      <c r="B38" s="634" t="s">
        <v>3779</v>
      </c>
    </row>
    <row r="39" spans="2:4" x14ac:dyDescent="0.25">
      <c r="B39" s="635" t="s">
        <v>3780</v>
      </c>
    </row>
    <row r="41" spans="2:4" x14ac:dyDescent="0.25">
      <c r="B41" s="634" t="s">
        <v>3781</v>
      </c>
    </row>
    <row r="42" spans="2:4" x14ac:dyDescent="0.25">
      <c r="B42" s="634" t="s">
        <v>3782</v>
      </c>
    </row>
    <row r="43" spans="2:4" x14ac:dyDescent="0.25">
      <c r="B43" s="634" t="s">
        <v>3783</v>
      </c>
    </row>
    <row r="44" spans="2:4" x14ac:dyDescent="0.25">
      <c r="B44" s="634" t="s">
        <v>3785</v>
      </c>
    </row>
    <row r="45" spans="2:4" x14ac:dyDescent="0.25">
      <c r="B45" s="634" t="s">
        <v>3784</v>
      </c>
    </row>
    <row r="46" spans="2:4" x14ac:dyDescent="0.25">
      <c r="B46" s="634" t="s">
        <v>3786</v>
      </c>
    </row>
    <row r="48" spans="2:4" x14ac:dyDescent="0.25">
      <c r="B48" s="527" t="s">
        <v>2548</v>
      </c>
    </row>
    <row r="50" spans="2:2" x14ac:dyDescent="0.25">
      <c r="B50" s="527" t="s">
        <v>2549</v>
      </c>
    </row>
    <row r="51" spans="2:2" x14ac:dyDescent="0.25">
      <c r="B51" s="527" t="s">
        <v>2550</v>
      </c>
    </row>
    <row r="52" spans="2:2" x14ac:dyDescent="0.25">
      <c r="B52" s="527" t="s">
        <v>2551</v>
      </c>
    </row>
    <row r="53" spans="2:2" x14ac:dyDescent="0.25">
      <c r="B53" s="527" t="s">
        <v>2550</v>
      </c>
    </row>
    <row r="54" spans="2:2" x14ac:dyDescent="0.25">
      <c r="B54" s="527" t="s">
        <v>2552</v>
      </c>
    </row>
    <row r="55" spans="2:2" x14ac:dyDescent="0.25">
      <c r="B55" s="527" t="s">
        <v>2553</v>
      </c>
    </row>
    <row r="56" spans="2:2" x14ac:dyDescent="0.25">
      <c r="B56" s="538" t="s">
        <v>2561</v>
      </c>
    </row>
    <row r="57" spans="2:2" x14ac:dyDescent="0.25">
      <c r="B57" s="538" t="s">
        <v>2573</v>
      </c>
    </row>
    <row r="58" spans="2:2" x14ac:dyDescent="0.25">
      <c r="B58" s="538" t="s">
        <v>2562</v>
      </c>
    </row>
    <row r="59" spans="2:2" x14ac:dyDescent="0.25">
      <c r="B59" s="538" t="s">
        <v>2563</v>
      </c>
    </row>
    <row r="60" spans="2:2" x14ac:dyDescent="0.25">
      <c r="B60" s="538" t="s">
        <v>2564</v>
      </c>
    </row>
    <row r="61" spans="2:2" x14ac:dyDescent="0.25">
      <c r="B61" s="538" t="s">
        <v>2565</v>
      </c>
    </row>
    <row r="62" spans="2:2" x14ac:dyDescent="0.25">
      <c r="B62" s="527" t="s">
        <v>2554</v>
      </c>
    </row>
    <row r="63" spans="2:2" x14ac:dyDescent="0.25">
      <c r="B63" s="538" t="s">
        <v>2566</v>
      </c>
    </row>
    <row r="64" spans="2:2" x14ac:dyDescent="0.25">
      <c r="B64" s="538" t="s">
        <v>2567</v>
      </c>
    </row>
    <row r="65" spans="1:2" x14ac:dyDescent="0.25">
      <c r="B65" s="538" t="s">
        <v>2568</v>
      </c>
    </row>
    <row r="66" spans="1:2" x14ac:dyDescent="0.25">
      <c r="B66" s="527" t="s">
        <v>2555</v>
      </c>
    </row>
    <row r="67" spans="1:2" x14ac:dyDescent="0.25">
      <c r="B67" s="527" t="s">
        <v>2556</v>
      </c>
    </row>
    <row r="68" spans="1:2" x14ac:dyDescent="0.25">
      <c r="B68" s="538" t="s">
        <v>2569</v>
      </c>
    </row>
    <row r="69" spans="1:2" x14ac:dyDescent="0.25">
      <c r="B69" s="538" t="s">
        <v>2571</v>
      </c>
    </row>
    <row r="70" spans="1:2" x14ac:dyDescent="0.25">
      <c r="B70" s="538" t="s">
        <v>2570</v>
      </c>
    </row>
    <row r="71" spans="1:2" x14ac:dyDescent="0.25">
      <c r="B71" s="538" t="s">
        <v>2572</v>
      </c>
    </row>
    <row r="72" spans="1:2" x14ac:dyDescent="0.25">
      <c r="B72" s="527" t="s">
        <v>2557</v>
      </c>
    </row>
    <row r="73" spans="1:2" x14ac:dyDescent="0.25">
      <c r="B73" s="527" t="s">
        <v>2558</v>
      </c>
    </row>
    <row r="74" spans="1:2" x14ac:dyDescent="0.25">
      <c r="B74" s="605" t="s">
        <v>2664</v>
      </c>
    </row>
    <row r="75" spans="1:2" x14ac:dyDescent="0.25">
      <c r="B75" s="539"/>
    </row>
    <row r="77" spans="1:2" x14ac:dyDescent="0.25">
      <c r="A77" s="538" t="s">
        <v>2575</v>
      </c>
      <c r="B77" s="527" t="s">
        <v>2576</v>
      </c>
    </row>
    <row r="78" spans="1:2" x14ac:dyDescent="0.25">
      <c r="B78" s="527" t="s">
        <v>2577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13"/>
  <sheetViews>
    <sheetView workbookViewId="0">
      <selection sqref="A1:C1"/>
    </sheetView>
  </sheetViews>
  <sheetFormatPr defaultRowHeight="12.75" x14ac:dyDescent="0.2"/>
  <cols>
    <col min="1" max="1" width="72" customWidth="1"/>
    <col min="2" max="2" width="15.1640625" customWidth="1"/>
    <col min="3" max="3" width="3.83203125" customWidth="1"/>
    <col min="4" max="4" width="14.5" customWidth="1"/>
  </cols>
  <sheetData>
    <row r="1" spans="1:4" ht="15" customHeight="1" x14ac:dyDescent="0.2">
      <c r="A1" s="1"/>
      <c r="B1" s="25">
        <v>2017</v>
      </c>
      <c r="C1" s="1"/>
      <c r="D1" s="25">
        <v>2018</v>
      </c>
    </row>
    <row r="2" spans="1:4" ht="15" customHeight="1" x14ac:dyDescent="0.2">
      <c r="A2" s="26" t="s">
        <v>29</v>
      </c>
      <c r="B2" s="27"/>
      <c r="C2" s="1"/>
      <c r="D2" s="27"/>
    </row>
    <row r="3" spans="1:4" ht="15.4" customHeight="1" x14ac:dyDescent="0.2">
      <c r="A3" s="23" t="s">
        <v>30</v>
      </c>
      <c r="B3" s="21">
        <v>54</v>
      </c>
      <c r="C3" s="1"/>
      <c r="D3" s="21">
        <v>55.8</v>
      </c>
    </row>
    <row r="4" spans="1:4" ht="15.4" customHeight="1" x14ac:dyDescent="0.2">
      <c r="A4" s="24" t="s">
        <v>31</v>
      </c>
      <c r="B4" s="21">
        <v>105.2</v>
      </c>
      <c r="C4" s="1"/>
      <c r="D4" s="21">
        <v>111</v>
      </c>
    </row>
    <row r="5" spans="1:4" ht="15.4" customHeight="1" x14ac:dyDescent="0.2">
      <c r="A5" s="24" t="s">
        <v>32</v>
      </c>
      <c r="B5" s="21">
        <v>56</v>
      </c>
      <c r="C5" s="1"/>
      <c r="D5" s="21">
        <v>51</v>
      </c>
    </row>
    <row r="6" spans="1:4" ht="15.4" customHeight="1" x14ac:dyDescent="0.2">
      <c r="A6" s="24" t="s">
        <v>33</v>
      </c>
      <c r="B6" s="21">
        <v>61.7</v>
      </c>
      <c r="C6" s="1"/>
      <c r="D6" s="21">
        <v>60.9</v>
      </c>
    </row>
    <row r="7" spans="1:4" ht="15.4" customHeight="1" x14ac:dyDescent="0.2">
      <c r="A7" s="24" t="s">
        <v>34</v>
      </c>
      <c r="B7" s="21">
        <v>28.1</v>
      </c>
      <c r="C7" s="1"/>
      <c r="D7" s="21">
        <v>24.5</v>
      </c>
    </row>
    <row r="8" spans="1:4" ht="15.75" customHeight="1" x14ac:dyDescent="0.2">
      <c r="A8" s="23" t="s">
        <v>35</v>
      </c>
      <c r="B8" s="28">
        <v>14.3</v>
      </c>
      <c r="C8" s="1"/>
      <c r="D8" s="28">
        <v>12.3</v>
      </c>
    </row>
    <row r="9" spans="1:4" ht="15.4" customHeight="1" x14ac:dyDescent="0.2">
      <c r="A9" s="26" t="s">
        <v>36</v>
      </c>
      <c r="B9" s="29">
        <v>319.3</v>
      </c>
      <c r="C9" s="1"/>
      <c r="D9" s="29">
        <v>315.5</v>
      </c>
    </row>
    <row r="10" spans="1:4" ht="34.5" customHeight="1" x14ac:dyDescent="0.2">
      <c r="A10" s="30" t="s">
        <v>37</v>
      </c>
      <c r="B10" s="31">
        <v>-3.1</v>
      </c>
      <c r="C10" s="5"/>
      <c r="D10" s="32">
        <v>25.9</v>
      </c>
    </row>
    <row r="11" spans="1:4" ht="15.4" customHeight="1" x14ac:dyDescent="0.2">
      <c r="A11" s="26" t="s">
        <v>38</v>
      </c>
      <c r="B11" s="33">
        <v>-33</v>
      </c>
      <c r="C11" s="1"/>
      <c r="D11" s="34" t="s">
        <v>39</v>
      </c>
    </row>
    <row r="12" spans="1:4" ht="15.4" customHeight="1" x14ac:dyDescent="0.2">
      <c r="A12" s="26" t="s">
        <v>40</v>
      </c>
      <c r="B12" s="28">
        <v>492</v>
      </c>
      <c r="C12" s="1"/>
      <c r="D12" s="28">
        <v>455.9</v>
      </c>
    </row>
    <row r="13" spans="1:4" ht="16.899999999999999" customHeight="1" x14ac:dyDescent="0.2">
      <c r="A13" s="26" t="s">
        <v>41</v>
      </c>
      <c r="B13" s="35">
        <v>455.9</v>
      </c>
      <c r="C13" s="1"/>
      <c r="D13" s="36">
        <v>481.8</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1C96-4367-4C34-BD57-0D9FFD110123}">
  <sheetPr codeName="Sheet13"/>
  <dimension ref="A1:E1824"/>
  <sheetViews>
    <sheetView workbookViewId="0">
      <selection activeCell="E1" sqref="E1:E1642"/>
    </sheetView>
  </sheetViews>
  <sheetFormatPr defaultRowHeight="15" x14ac:dyDescent="0.2"/>
  <cols>
    <col min="1" max="1" width="9.33203125" style="541"/>
    <col min="2" max="3" width="9.83203125" style="541" bestFit="1" customWidth="1"/>
    <col min="4" max="5" width="84.1640625" style="541" bestFit="1" customWidth="1"/>
    <col min="6" max="6" width="78" style="541" bestFit="1" customWidth="1"/>
    <col min="7" max="16384" width="9.33203125" style="541"/>
  </cols>
  <sheetData>
    <row r="1" spans="4:5" x14ac:dyDescent="0.2">
      <c r="E1" s="541" t="s">
        <v>2665</v>
      </c>
    </row>
    <row r="2" spans="4:5" x14ac:dyDescent="0.2">
      <c r="D2" s="541" t="s">
        <v>2584</v>
      </c>
      <c r="E2" s="541" t="s">
        <v>2580</v>
      </c>
    </row>
    <row r="3" spans="4:5" x14ac:dyDescent="0.2">
      <c r="E3" s="541" t="s">
        <v>2581</v>
      </c>
    </row>
    <row r="4" spans="4:5" x14ac:dyDescent="0.2">
      <c r="E4" s="541" t="s">
        <v>2582</v>
      </c>
    </row>
    <row r="5" spans="4:5" x14ac:dyDescent="0.2">
      <c r="E5" s="541" t="s">
        <v>2583</v>
      </c>
    </row>
    <row r="6" spans="4:5" x14ac:dyDescent="0.2">
      <c r="E6" s="541" t="s">
        <v>2671</v>
      </c>
    </row>
    <row r="7" spans="4:5" x14ac:dyDescent="0.2">
      <c r="E7" s="541" t="s">
        <v>2669</v>
      </c>
    </row>
    <row r="8" spans="4:5" x14ac:dyDescent="0.2">
      <c r="E8" s="541" t="s">
        <v>2724</v>
      </c>
    </row>
    <row r="9" spans="4:5" x14ac:dyDescent="0.2">
      <c r="E9" s="541" t="s">
        <v>2670</v>
      </c>
    </row>
    <row r="11" spans="4:5" x14ac:dyDescent="0.2">
      <c r="D11" s="541" t="s">
        <v>2474</v>
      </c>
      <c r="E11" s="541" t="str">
        <f>"    &lt;xbrli:context id="&amp;CHAR(34)&amp;D11&amp;CHAR(34)&amp;"&gt;"</f>
        <v xml:space="preserve">    &lt;xbrli:context id="CurrentInstant_GovernmentalActivities"&gt;</v>
      </c>
    </row>
    <row r="12" spans="4:5" x14ac:dyDescent="0.2">
      <c r="E12" s="541" t="s">
        <v>2503</v>
      </c>
    </row>
    <row r="13" spans="4:5" x14ac:dyDescent="0.2">
      <c r="E13" s="541" t="s">
        <v>2511</v>
      </c>
    </row>
    <row r="14" spans="4:5" x14ac:dyDescent="0.2">
      <c r="E14" s="541" t="s">
        <v>2504</v>
      </c>
    </row>
    <row r="15" spans="4:5" x14ac:dyDescent="0.2">
      <c r="D15" s="541" t="str">
        <f>IF(MID(D11,16,22)="GovernmentalActivities","GovernmentalActivities","ComponentUnit")</f>
        <v>GovernmentalActivities</v>
      </c>
      <c r="E15" s="541" t="s">
        <v>2505</v>
      </c>
    </row>
    <row r="16" spans="4:5" x14ac:dyDescent="0.2">
      <c r="E16" s="541" t="s">
        <v>2506</v>
      </c>
    </row>
    <row r="17" spans="4:5" x14ac:dyDescent="0.2">
      <c r="E17" s="541" t="s">
        <v>2507</v>
      </c>
    </row>
    <row r="18" spans="4:5" x14ac:dyDescent="0.2">
      <c r="E18" s="541" t="s">
        <v>2508</v>
      </c>
    </row>
    <row r="19" spans="4:5" x14ac:dyDescent="0.2">
      <c r="E19" s="541" t="s">
        <v>2512</v>
      </c>
    </row>
    <row r="20" spans="4:5" x14ac:dyDescent="0.2">
      <c r="E20" s="541" t="s">
        <v>2509</v>
      </c>
    </row>
    <row r="21" spans="4:5" x14ac:dyDescent="0.2">
      <c r="E21" s="541" t="s">
        <v>2510</v>
      </c>
    </row>
    <row r="23" spans="4:5" x14ac:dyDescent="0.2">
      <c r="D23" s="541" t="s">
        <v>2475</v>
      </c>
      <c r="E23" s="541" t="str">
        <f>"    &lt;xbrli:context id="&amp;CHAR(34)&amp;D23&amp;CHAR(34)&amp;"&gt;"</f>
        <v xml:space="preserve">    &lt;xbrli:context id="CurrentInstant_ComponentUnits"&gt;</v>
      </c>
    </row>
    <row r="24" spans="4:5" x14ac:dyDescent="0.2">
      <c r="E24" s="541" t="s">
        <v>2503</v>
      </c>
    </row>
    <row r="25" spans="4:5" x14ac:dyDescent="0.2">
      <c r="E25" s="541" t="s">
        <v>2511</v>
      </c>
    </row>
    <row r="26" spans="4:5" x14ac:dyDescent="0.2">
      <c r="E26" s="541" t="s">
        <v>2504</v>
      </c>
    </row>
    <row r="27" spans="4:5" x14ac:dyDescent="0.2">
      <c r="D27" s="541" t="str">
        <f>IF(MID(D23,16,22)="GovernmentalActivities","GovernmentalActivities","ComponentUnit")</f>
        <v>ComponentUnit</v>
      </c>
      <c r="E27" s="541" t="s">
        <v>2514</v>
      </c>
    </row>
    <row r="28" spans="4:5" x14ac:dyDescent="0.2">
      <c r="E28" s="541" t="s">
        <v>2506</v>
      </c>
    </row>
    <row r="29" spans="4:5" x14ac:dyDescent="0.2">
      <c r="E29" s="541" t="s">
        <v>2507</v>
      </c>
    </row>
    <row r="30" spans="4:5" x14ac:dyDescent="0.2">
      <c r="E30" s="541" t="s">
        <v>2508</v>
      </c>
    </row>
    <row r="31" spans="4:5" x14ac:dyDescent="0.2">
      <c r="E31" s="541" t="s">
        <v>2512</v>
      </c>
    </row>
    <row r="32" spans="4:5" x14ac:dyDescent="0.2">
      <c r="E32" s="541" t="s">
        <v>2509</v>
      </c>
    </row>
    <row r="33" spans="1:5" x14ac:dyDescent="0.2">
      <c r="E33" s="541" t="s">
        <v>2510</v>
      </c>
    </row>
    <row r="35" spans="1:5" x14ac:dyDescent="0.2">
      <c r="A35" s="541" t="s">
        <v>2784</v>
      </c>
      <c r="D35" s="541" t="s">
        <v>2786</v>
      </c>
      <c r="E35" s="541" t="str">
        <f>"    &lt;xbrli:context id="&amp;CHAR(34)&amp;D35&amp;CHAR(34)&amp;"&gt;"</f>
        <v xml:space="preserve">    &lt;xbrli:context id="CurrentInstant_GovernmentalActivities_Restricted_Cash_And_Cash_Equivalents"&gt;</v>
      </c>
    </row>
    <row r="36" spans="1:5" x14ac:dyDescent="0.2">
      <c r="A36" s="541" t="s">
        <v>2785</v>
      </c>
      <c r="E36" s="541" t="s">
        <v>2503</v>
      </c>
    </row>
    <row r="37" spans="1:5" x14ac:dyDescent="0.2">
      <c r="E37" s="541" t="s">
        <v>2511</v>
      </c>
    </row>
    <row r="38" spans="1:5" x14ac:dyDescent="0.2">
      <c r="E38" s="541" t="s">
        <v>2504</v>
      </c>
    </row>
    <row r="39" spans="1:5" x14ac:dyDescent="0.2">
      <c r="D39" s="541" t="str">
        <f>IF(MID(D35,16,22)="GovernmentalActivities","GovernmentalActivities","ComponentUnit")</f>
        <v>GovernmentalActivities</v>
      </c>
      <c r="E39" s="541" t="str">
        <f>"          &lt;xbrldi:explicitMember dimension="&amp;CHAR(34)&amp;"us-cafr:TypeOfActivitiesAxis"&amp;CHAR(34)&amp;"&gt;us-cafr:"&amp;D39&amp;"Member&lt;/xbrldi:explicitMember&gt;"</f>
        <v xml:space="preserve">          &lt;xbrldi:explicitMember dimension="us-cafr:TypeOfActivitiesAxis"&gt;us-cafr:GovernmentalActivitiesMember&lt;/xbrldi:explicitMember&gt;</v>
      </c>
    </row>
    <row r="40" spans="1:5" x14ac:dyDescent="0.2">
      <c r="E40" s="541" t="s">
        <v>2788</v>
      </c>
    </row>
    <row r="41" spans="1:5" x14ac:dyDescent="0.2">
      <c r="D41" s="541" t="str">
        <f>IF(MID(D35,16,22)="GovernmentalActivities",RIGHT(D35,LEN(D35)-38),RIGHT(D35,LEN(D35)-30))</f>
        <v>Restricted_Cash_And_Cash_Equivalents</v>
      </c>
      <c r="E41" s="541" t="str">
        <f>"            &lt;us-cafr_part:NameOfOtherCurrentAssetsDomain&gt;"&amp;D41&amp;"&lt;/us-cafr_part:NameOfOtherCurrentAssetsDomain&gt;"</f>
        <v xml:space="preserve">            &lt;us-cafr_part:NameOfOtherCurrentAssetsDomain&gt;Restricted_Cash_And_Cash_Equivalents&lt;/us-cafr_part:NameOfOtherCurrentAssetsDomain&gt;</v>
      </c>
    </row>
    <row r="42" spans="1:5" x14ac:dyDescent="0.2">
      <c r="E42" s="541" t="s">
        <v>2516</v>
      </c>
    </row>
    <row r="43" spans="1:5" x14ac:dyDescent="0.2">
      <c r="E43" s="541" t="s">
        <v>2506</v>
      </c>
    </row>
    <row r="44" spans="1:5" x14ac:dyDescent="0.2">
      <c r="E44" s="541" t="s">
        <v>2507</v>
      </c>
    </row>
    <row r="45" spans="1:5" x14ac:dyDescent="0.2">
      <c r="E45" s="541" t="s">
        <v>2508</v>
      </c>
    </row>
    <row r="46" spans="1:5" x14ac:dyDescent="0.2">
      <c r="E46" s="541" t="s">
        <v>2512</v>
      </c>
    </row>
    <row r="47" spans="1:5" x14ac:dyDescent="0.2">
      <c r="E47" s="541" t="s">
        <v>2509</v>
      </c>
    </row>
    <row r="48" spans="1:5" x14ac:dyDescent="0.2">
      <c r="E48" s="541" t="s">
        <v>2510</v>
      </c>
    </row>
    <row r="50" spans="4:5" x14ac:dyDescent="0.2">
      <c r="D50" s="541" t="s">
        <v>2787</v>
      </c>
      <c r="E50" s="541" t="str">
        <f>"    &lt;xbrli:context id="&amp;CHAR(34)&amp;D50&amp;CHAR(34)&amp;"&gt;"</f>
        <v xml:space="preserve">    &lt;xbrli:context id="CurrentInstant_ComponentUnits_Restricted_Cash_And_Cash_Equivalents"&gt;</v>
      </c>
    </row>
    <row r="51" spans="4:5" x14ac:dyDescent="0.2">
      <c r="E51" s="541" t="s">
        <v>2503</v>
      </c>
    </row>
    <row r="52" spans="4:5" x14ac:dyDescent="0.2">
      <c r="E52" s="541" t="s">
        <v>2511</v>
      </c>
    </row>
    <row r="53" spans="4:5" x14ac:dyDescent="0.2">
      <c r="E53" s="541" t="s">
        <v>2504</v>
      </c>
    </row>
    <row r="54" spans="4:5" x14ac:dyDescent="0.2">
      <c r="D54" s="541" t="str">
        <f>IF(MID(D50,16,22)="GovernmentalActivities","GovernmentalActivities","ComponentUnit")</f>
        <v>ComponentUnit</v>
      </c>
      <c r="E54" s="541" t="str">
        <f>"          &lt;xbrldi:explicitMember dimension="&amp;CHAR(34)&amp;"us-cafr:TypeOfActivitiesAxis"&amp;CHAR(34)&amp;"&gt;us-cafr:"&amp;D54&amp;"Member&lt;/xbrldi:explicitMember&gt;"</f>
        <v xml:space="preserve">          &lt;xbrldi:explicitMember dimension="us-cafr:TypeOfActivitiesAxis"&gt;us-cafr:ComponentUnitMember&lt;/xbrldi:explicitMember&gt;</v>
      </c>
    </row>
    <row r="55" spans="4:5" x14ac:dyDescent="0.2">
      <c r="E55" s="541" t="s">
        <v>2788</v>
      </c>
    </row>
    <row r="56" spans="4:5" x14ac:dyDescent="0.2">
      <c r="D56" s="541" t="str">
        <f>IF(MID(D50,16,22)="GovernmentalActivities",RIGHT(D50,LEN(D50)-38),RIGHT(D50,LEN(D50)-30))</f>
        <v>Restricted_Cash_And_Cash_Equivalents</v>
      </c>
      <c r="E56" s="541" t="str">
        <f>"            &lt;us-cafr_part:NameOfOtherCurrentAssetsDomain&gt;"&amp;D56&amp;"&lt;/us-cafr_part:NameOfOtherCurrentAssetsDomain&gt;"</f>
        <v xml:space="preserve">            &lt;us-cafr_part:NameOfOtherCurrentAssetsDomain&gt;Restricted_Cash_And_Cash_Equivalents&lt;/us-cafr_part:NameOfOtherCurrentAssetsDomain&gt;</v>
      </c>
    </row>
    <row r="57" spans="4:5" x14ac:dyDescent="0.2">
      <c r="E57" s="541" t="s">
        <v>2516</v>
      </c>
    </row>
    <row r="58" spans="4:5" x14ac:dyDescent="0.2">
      <c r="E58" s="541" t="s">
        <v>2506</v>
      </c>
    </row>
    <row r="59" spans="4:5" x14ac:dyDescent="0.2">
      <c r="E59" s="541" t="s">
        <v>2507</v>
      </c>
    </row>
    <row r="60" spans="4:5" x14ac:dyDescent="0.2">
      <c r="E60" s="541" t="s">
        <v>2508</v>
      </c>
    </row>
    <row r="61" spans="4:5" x14ac:dyDescent="0.2">
      <c r="E61" s="541" t="s">
        <v>2512</v>
      </c>
    </row>
    <row r="62" spans="4:5" x14ac:dyDescent="0.2">
      <c r="E62" s="541" t="s">
        <v>2509</v>
      </c>
    </row>
    <row r="63" spans="4:5" x14ac:dyDescent="0.2">
      <c r="E63" s="541" t="s">
        <v>2510</v>
      </c>
    </row>
    <row r="65" spans="4:5" x14ac:dyDescent="0.2">
      <c r="D65" s="541" t="s">
        <v>2789</v>
      </c>
      <c r="E65" s="541" t="str">
        <f>"    &lt;xbrli:context id="&amp;CHAR(34)&amp;D65&amp;CHAR(34)&amp;"&gt;"</f>
        <v xml:space="preserve">    &lt;xbrli:context id="CurrentInstant_GovernmentalActivities_Accrued_Interest"&gt;</v>
      </c>
    </row>
    <row r="66" spans="4:5" x14ac:dyDescent="0.2">
      <c r="E66" s="541" t="s">
        <v>2503</v>
      </c>
    </row>
    <row r="67" spans="4:5" x14ac:dyDescent="0.2">
      <c r="E67" s="541" t="s">
        <v>2511</v>
      </c>
    </row>
    <row r="68" spans="4:5" x14ac:dyDescent="0.2">
      <c r="E68" s="541" t="s">
        <v>2504</v>
      </c>
    </row>
    <row r="69" spans="4:5" x14ac:dyDescent="0.2">
      <c r="D69" s="541" t="str">
        <f>IF(MID(D65,16,22)="GovernmentalActivities","GovernmentalActivities","ComponentUnit")</f>
        <v>GovernmentalActivities</v>
      </c>
      <c r="E69" s="541" t="str">
        <f>"          &lt;xbrldi:explicitMember dimension="&amp;CHAR(34)&amp;"us-cafr:TypeOfActivitiesAxis"&amp;CHAR(34)&amp;"&gt;us-cafr:"&amp;D69&amp;"Member&lt;/xbrldi:explicitMember&gt;"</f>
        <v xml:space="preserve">          &lt;xbrldi:explicitMember dimension="us-cafr:TypeOfActivitiesAxis"&gt;us-cafr:GovernmentalActivitiesMember&lt;/xbrldi:explicitMember&gt;</v>
      </c>
    </row>
    <row r="70" spans="4:5" x14ac:dyDescent="0.2">
      <c r="E70" s="541" t="s">
        <v>2788</v>
      </c>
    </row>
    <row r="71" spans="4:5" x14ac:dyDescent="0.2">
      <c r="D71" s="541" t="str">
        <f>IF(MID(D65,16,22)="GovernmentalActivities",RIGHT(D65,LEN(D65)-38),RIGHT(D65,LEN(D65)-30))</f>
        <v>Accrued_Interest</v>
      </c>
      <c r="E71" s="541" t="str">
        <f>"            &lt;us-cafr_part:NameOfOtherCurrentAssetsDomain&gt;"&amp;D71&amp;"&lt;/us-cafr_part:NameOfOtherCurrentAssetsDomain&gt;"</f>
        <v xml:space="preserve">            &lt;us-cafr_part:NameOfOtherCurrentAssetsDomain&gt;Accrued_Interest&lt;/us-cafr_part:NameOfOtherCurrentAssetsDomain&gt;</v>
      </c>
    </row>
    <row r="72" spans="4:5" x14ac:dyDescent="0.2">
      <c r="E72" s="541" t="s">
        <v>2516</v>
      </c>
    </row>
    <row r="73" spans="4:5" x14ac:dyDescent="0.2">
      <c r="E73" s="541" t="s">
        <v>2506</v>
      </c>
    </row>
    <row r="74" spans="4:5" x14ac:dyDescent="0.2">
      <c r="E74" s="541" t="s">
        <v>2507</v>
      </c>
    </row>
    <row r="75" spans="4:5" x14ac:dyDescent="0.2">
      <c r="E75" s="541" t="s">
        <v>2508</v>
      </c>
    </row>
    <row r="76" spans="4:5" x14ac:dyDescent="0.2">
      <c r="E76" s="541" t="s">
        <v>2512</v>
      </c>
    </row>
    <row r="77" spans="4:5" x14ac:dyDescent="0.2">
      <c r="E77" s="541" t="s">
        <v>2509</v>
      </c>
    </row>
    <row r="78" spans="4:5" x14ac:dyDescent="0.2">
      <c r="E78" s="541" t="s">
        <v>2510</v>
      </c>
    </row>
    <row r="80" spans="4:5" x14ac:dyDescent="0.2">
      <c r="D80" s="541" t="s">
        <v>2790</v>
      </c>
      <c r="E80" s="541" t="str">
        <f>"    &lt;xbrli:context id="&amp;CHAR(34)&amp;D80&amp;CHAR(34)&amp;"&gt;"</f>
        <v xml:space="preserve">    &lt;xbrli:context id="CurrentInstant_ComponentUnits_Restricted_Accrued_Interest"&gt;</v>
      </c>
    </row>
    <row r="81" spans="4:5" x14ac:dyDescent="0.2">
      <c r="E81" s="541" t="s">
        <v>2503</v>
      </c>
    </row>
    <row r="82" spans="4:5" x14ac:dyDescent="0.2">
      <c r="E82" s="541" t="s">
        <v>2511</v>
      </c>
    </row>
    <row r="83" spans="4:5" x14ac:dyDescent="0.2">
      <c r="E83" s="541" t="s">
        <v>2504</v>
      </c>
    </row>
    <row r="84" spans="4:5" x14ac:dyDescent="0.2">
      <c r="D84" s="541" t="str">
        <f>IF(MID(D80,16,22)="GovernmentalActivities","GovernmentalActivities","ComponentUnit")</f>
        <v>ComponentUnit</v>
      </c>
      <c r="E84" s="541" t="str">
        <f>"          &lt;xbrldi:explicitMember dimension="&amp;CHAR(34)&amp;"us-cafr:TypeOfActivitiesAxis"&amp;CHAR(34)&amp;"&gt;us-cafr:"&amp;D84&amp;"Member&lt;/xbrldi:explicitMember&gt;"</f>
        <v xml:space="preserve">          &lt;xbrldi:explicitMember dimension="us-cafr:TypeOfActivitiesAxis"&gt;us-cafr:ComponentUnitMember&lt;/xbrldi:explicitMember&gt;</v>
      </c>
    </row>
    <row r="85" spans="4:5" x14ac:dyDescent="0.2">
      <c r="E85" s="541" t="s">
        <v>2788</v>
      </c>
    </row>
    <row r="86" spans="4:5" x14ac:dyDescent="0.2">
      <c r="D86" s="541" t="str">
        <f>IF(MID(D80,16,22)="GovernmentalActivities",RIGHT(D80,LEN(D80)-38),RIGHT(D80,LEN(D80)-30))</f>
        <v>Restricted_Accrued_Interest</v>
      </c>
      <c r="E86" s="541" t="str">
        <f>"            &lt;us-cafr_part:NameOfOtherCurrentAssetsDomain&gt;"&amp;D86&amp;"&lt;/us-cafr_part:NameOfOtherCurrentAssetsDomain&gt;"</f>
        <v xml:space="preserve">            &lt;us-cafr_part:NameOfOtherCurrentAssetsDomain&gt;Restricted_Accrued_Interest&lt;/us-cafr_part:NameOfOtherCurrentAssetsDomain&gt;</v>
      </c>
    </row>
    <row r="87" spans="4:5" x14ac:dyDescent="0.2">
      <c r="E87" s="541" t="s">
        <v>2516</v>
      </c>
    </row>
    <row r="88" spans="4:5" x14ac:dyDescent="0.2">
      <c r="E88" s="541" t="s">
        <v>2506</v>
      </c>
    </row>
    <row r="89" spans="4:5" x14ac:dyDescent="0.2">
      <c r="E89" s="541" t="s">
        <v>2507</v>
      </c>
    </row>
    <row r="90" spans="4:5" x14ac:dyDescent="0.2">
      <c r="E90" s="541" t="s">
        <v>2508</v>
      </c>
    </row>
    <row r="91" spans="4:5" x14ac:dyDescent="0.2">
      <c r="E91" s="541" t="s">
        <v>2512</v>
      </c>
    </row>
    <row r="92" spans="4:5" x14ac:dyDescent="0.2">
      <c r="E92" s="541" t="s">
        <v>2509</v>
      </c>
    </row>
    <row r="93" spans="4:5" x14ac:dyDescent="0.2">
      <c r="E93" s="541" t="s">
        <v>2510</v>
      </c>
    </row>
    <row r="95" spans="4:5" x14ac:dyDescent="0.2">
      <c r="D95" s="541" t="s">
        <v>2476</v>
      </c>
      <c r="E95" s="541" t="str">
        <f>"    &lt;xbrli:context id="&amp;CHAR(34)&amp;D95&amp;CHAR(34)&amp;"&gt;"</f>
        <v xml:space="preserve">    &lt;xbrli:context id="CurrentInstant_GovernmentalActivities_Unamortized_Loss_On_Refunding"&gt;</v>
      </c>
    </row>
    <row r="96" spans="4:5" x14ac:dyDescent="0.2">
      <c r="E96" s="541" t="s">
        <v>2503</v>
      </c>
    </row>
    <row r="97" spans="4:5" x14ac:dyDescent="0.2">
      <c r="E97" s="541" t="s">
        <v>2511</v>
      </c>
    </row>
    <row r="98" spans="4:5" x14ac:dyDescent="0.2">
      <c r="E98" s="541" t="s">
        <v>2504</v>
      </c>
    </row>
    <row r="99" spans="4:5" x14ac:dyDescent="0.2">
      <c r="D99" s="541" t="str">
        <f>IF(MID(D95,16,22)="GovernmentalActivities","GovernmentalActivities","ComponentUnit")</f>
        <v>GovernmentalActivities</v>
      </c>
      <c r="E99" s="541" t="str">
        <f>"          &lt;xbrldi:explicitMember dimension="&amp;CHAR(34)&amp;"us-cafr:TypeOfActivitiesAxis"&amp;CHAR(34)&amp;"&gt;us-cafr:"&amp;D99&amp;"Member&lt;/xbrldi:explicitMember&gt;"</f>
        <v xml:space="preserve">          &lt;xbrldi:explicitMember dimension="us-cafr:TypeOfActivitiesAxis"&gt;us-cafr:GovernmentalActivitiesMember&lt;/xbrldi:explicitMember&gt;</v>
      </c>
    </row>
    <row r="100" spans="4:5" x14ac:dyDescent="0.2">
      <c r="E100" s="541" t="s">
        <v>2515</v>
      </c>
    </row>
    <row r="101" spans="4:5" x14ac:dyDescent="0.2">
      <c r="D101" s="541" t="str">
        <f>IF(MID(D95,16,22)="GovernmentalActivities",RIGHT(D95,LEN(D95)-38),RIGHT(D95,LEN(D95)-30))</f>
        <v>Unamortized_Loss_On_Refunding</v>
      </c>
      <c r="E101" s="541" t="str">
        <f>"            &lt;us-cafr_part:NameOfDeferredOutflowsOfResourcesDomain&gt;"&amp;D101&amp;"&lt;/us-cafr_part:NameOfDeferredOutflowsOfResourcesDomain&gt;"</f>
        <v xml:space="preserve">            &lt;us-cafr_part:NameOfDeferredOutflowsOfResourcesDomain&gt;Unamortized_Loss_On_Refunding&lt;/us-cafr_part:NameOfDeferredOutflowsOfResourcesDomain&gt;</v>
      </c>
    </row>
    <row r="102" spans="4:5" x14ac:dyDescent="0.2">
      <c r="E102" s="541" t="s">
        <v>2516</v>
      </c>
    </row>
    <row r="103" spans="4:5" x14ac:dyDescent="0.2">
      <c r="E103" s="541" t="s">
        <v>2506</v>
      </c>
    </row>
    <row r="104" spans="4:5" x14ac:dyDescent="0.2">
      <c r="E104" s="541" t="s">
        <v>2507</v>
      </c>
    </row>
    <row r="105" spans="4:5" x14ac:dyDescent="0.2">
      <c r="E105" s="541" t="s">
        <v>2508</v>
      </c>
    </row>
    <row r="106" spans="4:5" x14ac:dyDescent="0.2">
      <c r="E106" s="541" t="s">
        <v>2512</v>
      </c>
    </row>
    <row r="107" spans="4:5" x14ac:dyDescent="0.2">
      <c r="E107" s="541" t="s">
        <v>2509</v>
      </c>
    </row>
    <row r="108" spans="4:5" x14ac:dyDescent="0.2">
      <c r="E108" s="541" t="s">
        <v>2510</v>
      </c>
    </row>
    <row r="110" spans="4:5" x14ac:dyDescent="0.2">
      <c r="D110" s="541" t="s">
        <v>2477</v>
      </c>
      <c r="E110" s="541" t="str">
        <f>"    &lt;xbrli:context id="&amp;CHAR(34)&amp;D110&amp;CHAR(34)&amp;"&gt;"</f>
        <v xml:space="preserve">    &lt;xbrli:context id="CurrentInstant_ComponentUnits_Unamortized_Loss_On_Refunding"&gt;</v>
      </c>
    </row>
    <row r="111" spans="4:5" x14ac:dyDescent="0.2">
      <c r="E111" s="541" t="s">
        <v>2503</v>
      </c>
    </row>
    <row r="112" spans="4:5" x14ac:dyDescent="0.2">
      <c r="E112" s="541" t="s">
        <v>2511</v>
      </c>
    </row>
    <row r="113" spans="4:5" x14ac:dyDescent="0.2">
      <c r="E113" s="541" t="s">
        <v>2504</v>
      </c>
    </row>
    <row r="114" spans="4:5" x14ac:dyDescent="0.2">
      <c r="D114" s="541" t="str">
        <f>IF(MID(D110,16,22)="GovernmentalActivities","GovernmentalActivities","ComponentUnit")</f>
        <v>ComponentUnit</v>
      </c>
      <c r="E114" s="541" t="str">
        <f>"          &lt;xbrldi:explicitMember dimension="&amp;CHAR(34)&amp;"us-cafr:TypeOfActivitiesAxis"&amp;CHAR(34)&amp;"&gt;us-cafr:"&amp;D114&amp;"Member&lt;/xbrldi:explicitMember&gt;"</f>
        <v xml:space="preserve">          &lt;xbrldi:explicitMember dimension="us-cafr:TypeOfActivitiesAxis"&gt;us-cafr:ComponentUnitMember&lt;/xbrldi:explicitMember&gt;</v>
      </c>
    </row>
    <row r="115" spans="4:5" x14ac:dyDescent="0.2">
      <c r="E115" s="541" t="s">
        <v>2515</v>
      </c>
    </row>
    <row r="116" spans="4:5" x14ac:dyDescent="0.2">
      <c r="D116" s="541" t="str">
        <f>IF(MID(D110,16,22)="GovernmentalActivities",RIGHT(D110,LEN(D110)-38),RIGHT(D110,LEN(D110)-30))</f>
        <v>Unamortized_Loss_On_Refunding</v>
      </c>
      <c r="E116" s="541" t="str">
        <f>"            &lt;us-cafr_part:NameOfDeferredOutflowsOfResourcesDomain&gt;"&amp;D116&amp;"&lt;/us-cafr_part:NameOfDeferredOutflowsOfResourcesDomain&gt;"</f>
        <v xml:space="preserve">            &lt;us-cafr_part:NameOfDeferredOutflowsOfResourcesDomain&gt;Unamortized_Loss_On_Refunding&lt;/us-cafr_part:NameOfDeferredOutflowsOfResourcesDomain&gt;</v>
      </c>
    </row>
    <row r="117" spans="4:5" x14ac:dyDescent="0.2">
      <c r="E117" s="541" t="s">
        <v>2516</v>
      </c>
    </row>
    <row r="118" spans="4:5" x14ac:dyDescent="0.2">
      <c r="E118" s="541" t="s">
        <v>2506</v>
      </c>
    </row>
    <row r="119" spans="4:5" x14ac:dyDescent="0.2">
      <c r="E119" s="541" t="s">
        <v>2507</v>
      </c>
    </row>
    <row r="120" spans="4:5" x14ac:dyDescent="0.2">
      <c r="E120" s="541" t="s">
        <v>2508</v>
      </c>
    </row>
    <row r="121" spans="4:5" x14ac:dyDescent="0.2">
      <c r="E121" s="541" t="s">
        <v>2512</v>
      </c>
    </row>
    <row r="122" spans="4:5" x14ac:dyDescent="0.2">
      <c r="E122" s="541" t="s">
        <v>2509</v>
      </c>
    </row>
    <row r="123" spans="4:5" x14ac:dyDescent="0.2">
      <c r="E123" s="541" t="s">
        <v>2510</v>
      </c>
    </row>
    <row r="125" spans="4:5" x14ac:dyDescent="0.2">
      <c r="D125" s="541" t="s">
        <v>2478</v>
      </c>
      <c r="E125" s="541" t="str">
        <f>"    &lt;xbrli:context id="&amp;CHAR(34)&amp;D125&amp;CHAR(34)&amp;"&gt;"</f>
        <v xml:space="preserve">    &lt;xbrli:context id="CurrentInstant_GovernmentalActivities_Deferred_Outflows_Related_To_Pensions"&gt;</v>
      </c>
    </row>
    <row r="126" spans="4:5" x14ac:dyDescent="0.2">
      <c r="E126" s="541" t="s">
        <v>2503</v>
      </c>
    </row>
    <row r="127" spans="4:5" x14ac:dyDescent="0.2">
      <c r="E127" s="541" t="s">
        <v>2511</v>
      </c>
    </row>
    <row r="128" spans="4:5" x14ac:dyDescent="0.2">
      <c r="E128" s="541" t="s">
        <v>2504</v>
      </c>
    </row>
    <row r="129" spans="4:5" x14ac:dyDescent="0.2">
      <c r="D129" s="541" t="str">
        <f>IF(MID(D125,16,22)="GovernmentalActivities","GovernmentalActivities","ComponentUnit")</f>
        <v>GovernmentalActivities</v>
      </c>
      <c r="E129" s="541" t="str">
        <f>"          &lt;xbrldi:explicitMember dimension="&amp;CHAR(34)&amp;"us-cafr:TypeOfActivitiesAxis"&amp;CHAR(34)&amp;"&gt;us-cafr:"&amp;D129&amp;"Member&lt;/xbrldi:explicitMember&gt;"</f>
        <v xml:space="preserve">          &lt;xbrldi:explicitMember dimension="us-cafr:TypeOfActivitiesAxis"&gt;us-cafr:GovernmentalActivitiesMember&lt;/xbrldi:explicitMember&gt;</v>
      </c>
    </row>
    <row r="130" spans="4:5" x14ac:dyDescent="0.2">
      <c r="E130" s="541" t="s">
        <v>2515</v>
      </c>
    </row>
    <row r="131" spans="4:5" x14ac:dyDescent="0.2">
      <c r="D131" s="541" t="str">
        <f>IF(MID(D125,16,22)="GovernmentalActivities",RIGHT(D125,LEN(D125)-38),RIGHT(D125,LEN(D125)-30))</f>
        <v>Deferred_Outflows_Related_To_Pensions</v>
      </c>
      <c r="E131" s="541" t="str">
        <f>"            &lt;us-cafr_part:NameOfDeferredOutflowsOfResourcesDomain&gt;"&amp;D131&amp;"&lt;/us-cafr_part:NameOfDeferredOutflowsOfResourcesDomain&gt;"</f>
        <v xml:space="preserve">            &lt;us-cafr_part:NameOfDeferredOutflowsOfResourcesDomain&gt;Deferred_Outflows_Related_To_Pensions&lt;/us-cafr_part:NameOfDeferredOutflowsOfResourcesDomain&gt;</v>
      </c>
    </row>
    <row r="132" spans="4:5" x14ac:dyDescent="0.2">
      <c r="E132" s="541" t="s">
        <v>2516</v>
      </c>
    </row>
    <row r="133" spans="4:5" x14ac:dyDescent="0.2">
      <c r="E133" s="541" t="s">
        <v>2506</v>
      </c>
    </row>
    <row r="134" spans="4:5" x14ac:dyDescent="0.2">
      <c r="E134" s="541" t="s">
        <v>2507</v>
      </c>
    </row>
    <row r="135" spans="4:5" x14ac:dyDescent="0.2">
      <c r="E135" s="541" t="s">
        <v>2508</v>
      </c>
    </row>
    <row r="136" spans="4:5" x14ac:dyDescent="0.2">
      <c r="E136" s="541" t="s">
        <v>2512</v>
      </c>
    </row>
    <row r="137" spans="4:5" x14ac:dyDescent="0.2">
      <c r="E137" s="541" t="s">
        <v>2509</v>
      </c>
    </row>
    <row r="138" spans="4:5" x14ac:dyDescent="0.2">
      <c r="E138" s="541" t="s">
        <v>2510</v>
      </c>
    </row>
    <row r="140" spans="4:5" x14ac:dyDescent="0.2">
      <c r="D140" s="541" t="s">
        <v>2479</v>
      </c>
      <c r="E140" s="541" t="str">
        <f>"    &lt;xbrli:context id="&amp;CHAR(34)&amp;D140&amp;CHAR(34)&amp;"&gt;"</f>
        <v xml:space="preserve">    &lt;xbrli:context id="CurrentInstant_ComponentUnits_Deferred_Outflows_Related_To_Pensions"&gt;</v>
      </c>
    </row>
    <row r="141" spans="4:5" x14ac:dyDescent="0.2">
      <c r="E141" s="541" t="s">
        <v>2503</v>
      </c>
    </row>
    <row r="142" spans="4:5" x14ac:dyDescent="0.2">
      <c r="E142" s="541" t="s">
        <v>2511</v>
      </c>
    </row>
    <row r="143" spans="4:5" x14ac:dyDescent="0.2">
      <c r="E143" s="541" t="s">
        <v>2504</v>
      </c>
    </row>
    <row r="144" spans="4:5" x14ac:dyDescent="0.2">
      <c r="D144" s="541" t="str">
        <f>IF(MID(D140,16,22)="GovernmentalActivities","GovernmentalActivities","ComponentUnit")</f>
        <v>ComponentUnit</v>
      </c>
      <c r="E144" s="541" t="str">
        <f>"          &lt;xbrldi:explicitMember dimension="&amp;CHAR(34)&amp;"us-cafr:TypeOfActivitiesAxis"&amp;CHAR(34)&amp;"&gt;us-cafr:"&amp;D144&amp;"Member&lt;/xbrldi:explicitMember&gt;"</f>
        <v xml:space="preserve">          &lt;xbrldi:explicitMember dimension="us-cafr:TypeOfActivitiesAxis"&gt;us-cafr:ComponentUnitMember&lt;/xbrldi:explicitMember&gt;</v>
      </c>
    </row>
    <row r="145" spans="4:5" x14ac:dyDescent="0.2">
      <c r="E145" s="541" t="s">
        <v>2515</v>
      </c>
    </row>
    <row r="146" spans="4:5" x14ac:dyDescent="0.2">
      <c r="D146" s="541" t="str">
        <f>IF(MID(D140,16,22)="GovernmentalActivities",RIGHT(D140,LEN(D140)-38),RIGHT(D140,LEN(D140)-30))</f>
        <v>Deferred_Outflows_Related_To_Pensions</v>
      </c>
      <c r="E146" s="541" t="str">
        <f>"            &lt;us-cafr_part:NameOfDeferredOutflowsOfResourcesDomain&gt;"&amp;D146&amp;"&lt;/us-cafr_part:NameOfDeferredOutflowsOfResourcesDomain&gt;"</f>
        <v xml:space="preserve">            &lt;us-cafr_part:NameOfDeferredOutflowsOfResourcesDomain&gt;Deferred_Outflows_Related_To_Pensions&lt;/us-cafr_part:NameOfDeferredOutflowsOfResourcesDomain&gt;</v>
      </c>
    </row>
    <row r="147" spans="4:5" x14ac:dyDescent="0.2">
      <c r="E147" s="541" t="s">
        <v>2516</v>
      </c>
    </row>
    <row r="148" spans="4:5" x14ac:dyDescent="0.2">
      <c r="E148" s="541" t="s">
        <v>2506</v>
      </c>
    </row>
    <row r="149" spans="4:5" x14ac:dyDescent="0.2">
      <c r="E149" s="541" t="s">
        <v>2507</v>
      </c>
    </row>
    <row r="150" spans="4:5" x14ac:dyDescent="0.2">
      <c r="E150" s="541" t="s">
        <v>2508</v>
      </c>
    </row>
    <row r="151" spans="4:5" x14ac:dyDescent="0.2">
      <c r="E151" s="541" t="s">
        <v>2512</v>
      </c>
    </row>
    <row r="152" spans="4:5" x14ac:dyDescent="0.2">
      <c r="E152" s="541" t="s">
        <v>2509</v>
      </c>
    </row>
    <row r="153" spans="4:5" x14ac:dyDescent="0.2">
      <c r="E153" s="541" t="s">
        <v>2510</v>
      </c>
    </row>
    <row r="155" spans="4:5" x14ac:dyDescent="0.2">
      <c r="D155" s="541" t="s">
        <v>2480</v>
      </c>
      <c r="E155" s="541" t="str">
        <f>"    &lt;xbrli:context id="&amp;CHAR(34)&amp;D155&amp;CHAR(34)&amp;"&gt;"</f>
        <v xml:space="preserve">    &lt;xbrli:context id="CurrentInstant_GovernmentalActivities_Deferred_Outflows_Related_To_OPEB"&gt;</v>
      </c>
    </row>
    <row r="156" spans="4:5" x14ac:dyDescent="0.2">
      <c r="E156" s="541" t="s">
        <v>2503</v>
      </c>
    </row>
    <row r="157" spans="4:5" x14ac:dyDescent="0.2">
      <c r="E157" s="541" t="s">
        <v>2511</v>
      </c>
    </row>
    <row r="158" spans="4:5" x14ac:dyDescent="0.2">
      <c r="E158" s="541" t="s">
        <v>2504</v>
      </c>
    </row>
    <row r="159" spans="4:5" x14ac:dyDescent="0.2">
      <c r="D159" s="541" t="str">
        <f>IF(MID(D155,16,22)="GovernmentalActivities","GovernmentalActivities","ComponentUnit")</f>
        <v>GovernmentalActivities</v>
      </c>
      <c r="E159" s="541" t="str">
        <f>"          &lt;xbrldi:explicitMember dimension="&amp;CHAR(34)&amp;"us-cafr:TypeOfActivitiesAxis"&amp;CHAR(34)&amp;"&gt;us-cafr:"&amp;D159&amp;"Member&lt;/xbrldi:explicitMember&gt;"</f>
        <v xml:space="preserve">          &lt;xbrldi:explicitMember dimension="us-cafr:TypeOfActivitiesAxis"&gt;us-cafr:GovernmentalActivitiesMember&lt;/xbrldi:explicitMember&gt;</v>
      </c>
    </row>
    <row r="160" spans="4:5" x14ac:dyDescent="0.2">
      <c r="E160" s="541" t="s">
        <v>2515</v>
      </c>
    </row>
    <row r="161" spans="4:5" x14ac:dyDescent="0.2">
      <c r="D161" s="541" t="str">
        <f>IF(MID(D155,16,22)="GovernmentalActivities",RIGHT(D155,LEN(D155)-38),RIGHT(D155,LEN(D155)-30))</f>
        <v>Deferred_Outflows_Related_To_OPEB</v>
      </c>
      <c r="E161" s="541" t="str">
        <f>"            &lt;us-cafr_part:NameOfDeferredOutflowsOfResourcesDomain&gt;"&amp;D161&amp;"&lt;/us-cafr_part:NameOfDeferredOutflowsOfResourcesDomain&gt;"</f>
        <v xml:space="preserve">            &lt;us-cafr_part:NameOfDeferredOutflowsOfResourcesDomain&gt;Deferred_Outflows_Related_To_OPEB&lt;/us-cafr_part:NameOfDeferredOutflowsOfResourcesDomain&gt;</v>
      </c>
    </row>
    <row r="162" spans="4:5" x14ac:dyDescent="0.2">
      <c r="E162" s="541" t="s">
        <v>2516</v>
      </c>
    </row>
    <row r="163" spans="4:5" x14ac:dyDescent="0.2">
      <c r="E163" s="541" t="s">
        <v>2506</v>
      </c>
    </row>
    <row r="164" spans="4:5" x14ac:dyDescent="0.2">
      <c r="E164" s="541" t="s">
        <v>2507</v>
      </c>
    </row>
    <row r="165" spans="4:5" x14ac:dyDescent="0.2">
      <c r="E165" s="541" t="s">
        <v>2508</v>
      </c>
    </row>
    <row r="166" spans="4:5" x14ac:dyDescent="0.2">
      <c r="E166" s="541" t="s">
        <v>2512</v>
      </c>
    </row>
    <row r="167" spans="4:5" x14ac:dyDescent="0.2">
      <c r="E167" s="541" t="s">
        <v>2509</v>
      </c>
    </row>
    <row r="168" spans="4:5" x14ac:dyDescent="0.2">
      <c r="E168" s="541" t="s">
        <v>2510</v>
      </c>
    </row>
    <row r="170" spans="4:5" x14ac:dyDescent="0.2">
      <c r="D170" s="541" t="s">
        <v>2481</v>
      </c>
      <c r="E170" s="541" t="str">
        <f>"    &lt;xbrli:context id="&amp;CHAR(34)&amp;D170&amp;CHAR(34)&amp;"&gt;"</f>
        <v xml:space="preserve">    &lt;xbrli:context id="CurrentInstant_ComponentUnits_Deferred_Outflows_Related_To_OPEB"&gt;</v>
      </c>
    </row>
    <row r="171" spans="4:5" x14ac:dyDescent="0.2">
      <c r="E171" s="541" t="s">
        <v>2503</v>
      </c>
    </row>
    <row r="172" spans="4:5" x14ac:dyDescent="0.2">
      <c r="E172" s="541" t="s">
        <v>2511</v>
      </c>
    </row>
    <row r="173" spans="4:5" x14ac:dyDescent="0.2">
      <c r="E173" s="541" t="s">
        <v>2504</v>
      </c>
    </row>
    <row r="174" spans="4:5" x14ac:dyDescent="0.2">
      <c r="D174" s="541" t="str">
        <f>IF(MID(D170,16,22)="GovernmentalActivities","GovernmentalActivities","ComponentUnit")</f>
        <v>ComponentUnit</v>
      </c>
      <c r="E174" s="541" t="str">
        <f>"          &lt;xbrldi:explicitMember dimension="&amp;CHAR(34)&amp;"us-cafr:TypeOfActivitiesAxis"&amp;CHAR(34)&amp;"&gt;us-cafr:"&amp;D174&amp;"Member&lt;/xbrldi:explicitMember&gt;"</f>
        <v xml:space="preserve">          &lt;xbrldi:explicitMember dimension="us-cafr:TypeOfActivitiesAxis"&gt;us-cafr:ComponentUnitMember&lt;/xbrldi:explicitMember&gt;</v>
      </c>
    </row>
    <row r="175" spans="4:5" x14ac:dyDescent="0.2">
      <c r="E175" s="541" t="s">
        <v>2515</v>
      </c>
    </row>
    <row r="176" spans="4:5" x14ac:dyDescent="0.2">
      <c r="D176" s="541" t="str">
        <f>IF(MID(D170,16,22)="GovernmentalActivities",RIGHT(D170,LEN(D170)-38),RIGHT(D170,LEN(D170)-30))</f>
        <v>Deferred_Outflows_Related_To_OPEB</v>
      </c>
      <c r="E176" s="541" t="str">
        <f>"            &lt;us-cafr_part:NameOfDeferredOutflowsOfResourcesDomain&gt;"&amp;D176&amp;"&lt;/us-cafr_part:NameOfDeferredOutflowsOfResourcesDomain&gt;"</f>
        <v xml:space="preserve">            &lt;us-cafr_part:NameOfDeferredOutflowsOfResourcesDomain&gt;Deferred_Outflows_Related_To_OPEB&lt;/us-cafr_part:NameOfDeferredOutflowsOfResourcesDomain&gt;</v>
      </c>
    </row>
    <row r="177" spans="4:5" x14ac:dyDescent="0.2">
      <c r="E177" s="541" t="s">
        <v>2516</v>
      </c>
    </row>
    <row r="178" spans="4:5" x14ac:dyDescent="0.2">
      <c r="E178" s="541" t="s">
        <v>2506</v>
      </c>
    </row>
    <row r="179" spans="4:5" x14ac:dyDescent="0.2">
      <c r="E179" s="541" t="s">
        <v>2507</v>
      </c>
    </row>
    <row r="180" spans="4:5" x14ac:dyDescent="0.2">
      <c r="E180" s="541" t="s">
        <v>2508</v>
      </c>
    </row>
    <row r="181" spans="4:5" x14ac:dyDescent="0.2">
      <c r="E181" s="541" t="s">
        <v>2512</v>
      </c>
    </row>
    <row r="182" spans="4:5" x14ac:dyDescent="0.2">
      <c r="E182" s="541" t="s">
        <v>2509</v>
      </c>
    </row>
    <row r="183" spans="4:5" x14ac:dyDescent="0.2">
      <c r="E183" s="541" t="s">
        <v>2510</v>
      </c>
    </row>
    <row r="185" spans="4:5" x14ac:dyDescent="0.2">
      <c r="D185" s="541" t="s">
        <v>2482</v>
      </c>
      <c r="E185" s="541" t="str">
        <f>"    &lt;xbrli:context id="&amp;CHAR(34)&amp;D185&amp;CHAR(34)&amp;"&gt;"</f>
        <v xml:space="preserve">    &lt;xbrli:context id="CurrentInstant_GovernmentalActivities_Property_Taxes_Levied_For_Future_Periods"&gt;</v>
      </c>
    </row>
    <row r="186" spans="4:5" x14ac:dyDescent="0.2">
      <c r="E186" s="541" t="s">
        <v>2503</v>
      </c>
    </row>
    <row r="187" spans="4:5" x14ac:dyDescent="0.2">
      <c r="E187" s="541" t="s">
        <v>2511</v>
      </c>
    </row>
    <row r="188" spans="4:5" x14ac:dyDescent="0.2">
      <c r="E188" s="541" t="s">
        <v>2504</v>
      </c>
    </row>
    <row r="189" spans="4:5" x14ac:dyDescent="0.2">
      <c r="D189" s="541" t="str">
        <f>IF(MID(D185,16,22)="GovernmentalActivities","GovernmentalActivities","ComponentUnit")</f>
        <v>GovernmentalActivities</v>
      </c>
      <c r="E189" s="541" t="str">
        <f>"          &lt;xbrldi:explicitMember dimension="&amp;CHAR(34)&amp;"us-cafr:TypeOfActivitiesAxis"&amp;CHAR(34)&amp;"&gt;us-cafr:"&amp;D189&amp;"Member&lt;/xbrldi:explicitMember&gt;"</f>
        <v xml:space="preserve">          &lt;xbrldi:explicitMember dimension="us-cafr:TypeOfActivitiesAxis"&gt;us-cafr:GovernmentalActivitiesMember&lt;/xbrldi:explicitMember&gt;</v>
      </c>
    </row>
    <row r="190" spans="4:5" x14ac:dyDescent="0.2">
      <c r="E190" s="541" t="s">
        <v>2517</v>
      </c>
    </row>
    <row r="191" spans="4:5" x14ac:dyDescent="0.2">
      <c r="D191" s="541" t="str">
        <f>IF(MID(D185,16,22)="GovernmentalActivities",RIGHT(D185,LEN(D185)-38),RIGHT(D185,LEN(D185)-30))</f>
        <v>Property_Taxes_Levied_For_Future_Periods</v>
      </c>
      <c r="E191" s="541" t="str">
        <f>"            &lt;us-cafr_part:NameOfDeferredInlowsOfResourcesDomain&gt;"&amp;D191&amp;"&lt;/us-cafr_part:NameOfDeferredInflowsOfResourcesDomain&gt;"</f>
        <v xml:space="preserve">            &lt;us-cafr_part:NameOfDeferredInlowsOfResourcesDomain&gt;Property_Taxes_Levied_For_Future_Periods&lt;/us-cafr_part:NameOfDeferredInflowsOfResourcesDomain&gt;</v>
      </c>
    </row>
    <row r="192" spans="4:5" x14ac:dyDescent="0.2">
      <c r="E192" s="541" t="s">
        <v>2516</v>
      </c>
    </row>
    <row r="193" spans="4:5" x14ac:dyDescent="0.2">
      <c r="E193" s="541" t="s">
        <v>2506</v>
      </c>
    </row>
    <row r="194" spans="4:5" x14ac:dyDescent="0.2">
      <c r="E194" s="541" t="s">
        <v>2507</v>
      </c>
    </row>
    <row r="195" spans="4:5" x14ac:dyDescent="0.2">
      <c r="E195" s="541" t="s">
        <v>2508</v>
      </c>
    </row>
    <row r="196" spans="4:5" x14ac:dyDescent="0.2">
      <c r="E196" s="541" t="s">
        <v>2512</v>
      </c>
    </row>
    <row r="197" spans="4:5" x14ac:dyDescent="0.2">
      <c r="E197" s="541" t="s">
        <v>2509</v>
      </c>
    </row>
    <row r="198" spans="4:5" x14ac:dyDescent="0.2">
      <c r="E198" s="541" t="s">
        <v>2510</v>
      </c>
    </row>
    <row r="200" spans="4:5" x14ac:dyDescent="0.2">
      <c r="D200" s="541" t="s">
        <v>2483</v>
      </c>
      <c r="E200" s="541" t="str">
        <f>"    &lt;xbrli:context id="&amp;CHAR(34)&amp;D200&amp;CHAR(34)&amp;"&gt;"</f>
        <v xml:space="preserve">    &lt;xbrli:context id="CurrentInstant_ComponentUnits_Property_Taxes_Levied_For_Future_Periods"&gt;</v>
      </c>
    </row>
    <row r="201" spans="4:5" x14ac:dyDescent="0.2">
      <c r="E201" s="541" t="s">
        <v>2503</v>
      </c>
    </row>
    <row r="202" spans="4:5" x14ac:dyDescent="0.2">
      <c r="E202" s="541" t="s">
        <v>2511</v>
      </c>
    </row>
    <row r="203" spans="4:5" x14ac:dyDescent="0.2">
      <c r="E203" s="541" t="s">
        <v>2504</v>
      </c>
    </row>
    <row r="204" spans="4:5" x14ac:dyDescent="0.2">
      <c r="D204" s="541" t="str">
        <f>IF(MID(D200,16,22)="GovernmentalActivities","GovernmentalActivities","ComponentUnit")</f>
        <v>ComponentUnit</v>
      </c>
      <c r="E204" s="541" t="str">
        <f>"          &lt;xbrldi:explicitMember dimension="&amp;CHAR(34)&amp;"us-cafr:TypeOfActivitiesAxis"&amp;CHAR(34)&amp;"&gt;us-cafr:"&amp;D204&amp;"Member&lt;/xbrldi:explicitMember&gt;"</f>
        <v xml:space="preserve">          &lt;xbrldi:explicitMember dimension="us-cafr:TypeOfActivitiesAxis"&gt;us-cafr:ComponentUnitMember&lt;/xbrldi:explicitMember&gt;</v>
      </c>
    </row>
    <row r="205" spans="4:5" x14ac:dyDescent="0.2">
      <c r="E205" s="541" t="s">
        <v>2517</v>
      </c>
    </row>
    <row r="206" spans="4:5" x14ac:dyDescent="0.2">
      <c r="D206" s="541" t="str">
        <f>IF(MID(D200,16,22)="GovernmentalActivities",RIGHT(D200,LEN(D200)-38),RIGHT(D200,LEN(D200)-30))</f>
        <v>Property_Taxes_Levied_For_Future_Periods</v>
      </c>
      <c r="E206" s="541" t="str">
        <f>"            &lt;us-cafr_part:NameOfDeferredInlowsOfResourcesDomain&gt;"&amp;D206&amp;"&lt;/us-cafr_part:NameOfDeferredInflowsOfResourcesDomain&gt;"</f>
        <v xml:space="preserve">            &lt;us-cafr_part:NameOfDeferredInlowsOfResourcesDomain&gt;Property_Taxes_Levied_For_Future_Periods&lt;/us-cafr_part:NameOfDeferredInflowsOfResourcesDomain&gt;</v>
      </c>
    </row>
    <row r="207" spans="4:5" x14ac:dyDescent="0.2">
      <c r="E207" s="541" t="s">
        <v>2516</v>
      </c>
    </row>
    <row r="208" spans="4:5" x14ac:dyDescent="0.2">
      <c r="E208" s="541" t="s">
        <v>2506</v>
      </c>
    </row>
    <row r="209" spans="4:5" x14ac:dyDescent="0.2">
      <c r="E209" s="541" t="s">
        <v>2507</v>
      </c>
    </row>
    <row r="210" spans="4:5" x14ac:dyDescent="0.2">
      <c r="E210" s="541" t="s">
        <v>2508</v>
      </c>
    </row>
    <row r="211" spans="4:5" x14ac:dyDescent="0.2">
      <c r="E211" s="541" t="s">
        <v>2512</v>
      </c>
    </row>
    <row r="212" spans="4:5" x14ac:dyDescent="0.2">
      <c r="E212" s="541" t="s">
        <v>2509</v>
      </c>
    </row>
    <row r="213" spans="4:5" x14ac:dyDescent="0.2">
      <c r="E213" s="541" t="s">
        <v>2510</v>
      </c>
    </row>
    <row r="215" spans="4:5" x14ac:dyDescent="0.2">
      <c r="D215" s="541" t="s">
        <v>2484</v>
      </c>
      <c r="E215" s="541" t="str">
        <f>"    &lt;xbrli:context id="&amp;CHAR(34)&amp;D215&amp;CHAR(34)&amp;"&gt;"</f>
        <v xml:space="preserve">    &lt;xbrli:context id="CurrentInstant_GovernmentalActivities_Deferred_Inflows_Related_To_Pensions"&gt;</v>
      </c>
    </row>
    <row r="216" spans="4:5" x14ac:dyDescent="0.2">
      <c r="E216" s="541" t="s">
        <v>2503</v>
      </c>
    </row>
    <row r="217" spans="4:5" x14ac:dyDescent="0.2">
      <c r="E217" s="541" t="s">
        <v>2511</v>
      </c>
    </row>
    <row r="218" spans="4:5" x14ac:dyDescent="0.2">
      <c r="E218" s="541" t="s">
        <v>2504</v>
      </c>
    </row>
    <row r="219" spans="4:5" x14ac:dyDescent="0.2">
      <c r="D219" s="541" t="str">
        <f>IF(MID(D215,16,22)="GovernmentalActivities","GovernmentalActivities","ComponentUnit")</f>
        <v>GovernmentalActivities</v>
      </c>
      <c r="E219" s="541" t="str">
        <f>"          &lt;xbrldi:explicitMember dimension="&amp;CHAR(34)&amp;"us-cafr:TypeOfActivitiesAxis"&amp;CHAR(34)&amp;"&gt;us-cafr:"&amp;D219&amp;"Member&lt;/xbrldi:explicitMember&gt;"</f>
        <v xml:space="preserve">          &lt;xbrldi:explicitMember dimension="us-cafr:TypeOfActivitiesAxis"&gt;us-cafr:GovernmentalActivitiesMember&lt;/xbrldi:explicitMember&gt;</v>
      </c>
    </row>
    <row r="220" spans="4:5" x14ac:dyDescent="0.2">
      <c r="E220" s="541" t="s">
        <v>2517</v>
      </c>
    </row>
    <row r="221" spans="4:5" x14ac:dyDescent="0.2">
      <c r="D221" s="541" t="str">
        <f>IF(MID(D215,16,22)="GovernmentalActivities",RIGHT(D215,LEN(D215)-38),RIGHT(D215,LEN(D215)-30))</f>
        <v>Deferred_Inflows_Related_To_Pensions</v>
      </c>
      <c r="E221" s="541" t="str">
        <f>"            &lt;us-cafr_part:NameOfDeferredInlowsOfResourcesDomain&gt;"&amp;D221&amp;"&lt;/us-cafr_part:NameOfDeferredInflowsOfResourcesDomain&gt;"</f>
        <v xml:space="preserve">            &lt;us-cafr_part:NameOfDeferredInlowsOfResourcesDomain&gt;Deferred_Inflows_Related_To_Pensions&lt;/us-cafr_part:NameOfDeferredInflowsOfResourcesDomain&gt;</v>
      </c>
    </row>
    <row r="222" spans="4:5" x14ac:dyDescent="0.2">
      <c r="E222" s="541" t="s">
        <v>2516</v>
      </c>
    </row>
    <row r="223" spans="4:5" x14ac:dyDescent="0.2">
      <c r="E223" s="541" t="s">
        <v>2506</v>
      </c>
    </row>
    <row r="224" spans="4:5" x14ac:dyDescent="0.2">
      <c r="E224" s="541" t="s">
        <v>2507</v>
      </c>
    </row>
    <row r="225" spans="4:5" x14ac:dyDescent="0.2">
      <c r="E225" s="541" t="s">
        <v>2508</v>
      </c>
    </row>
    <row r="226" spans="4:5" x14ac:dyDescent="0.2">
      <c r="E226" s="541" t="s">
        <v>2512</v>
      </c>
    </row>
    <row r="227" spans="4:5" x14ac:dyDescent="0.2">
      <c r="E227" s="541" t="s">
        <v>2509</v>
      </c>
    </row>
    <row r="228" spans="4:5" x14ac:dyDescent="0.2">
      <c r="E228" s="541" t="s">
        <v>2510</v>
      </c>
    </row>
    <row r="230" spans="4:5" x14ac:dyDescent="0.2">
      <c r="D230" s="541" t="s">
        <v>2485</v>
      </c>
      <c r="E230" s="541" t="str">
        <f>"    &lt;xbrli:context id="&amp;CHAR(34)&amp;D230&amp;CHAR(34)&amp;"&gt;"</f>
        <v xml:space="preserve">    &lt;xbrli:context id="CurrentInstant_ComponentUnits_Deferred_Inflows_Related_To_Pensions"&gt;</v>
      </c>
    </row>
    <row r="231" spans="4:5" x14ac:dyDescent="0.2">
      <c r="E231" s="541" t="s">
        <v>2503</v>
      </c>
    </row>
    <row r="232" spans="4:5" x14ac:dyDescent="0.2">
      <c r="E232" s="541" t="s">
        <v>2511</v>
      </c>
    </row>
    <row r="233" spans="4:5" x14ac:dyDescent="0.2">
      <c r="E233" s="541" t="s">
        <v>2504</v>
      </c>
    </row>
    <row r="234" spans="4:5" x14ac:dyDescent="0.2">
      <c r="D234" s="541" t="str">
        <f>IF(MID(D230,16,22)="GovernmentalActivities","GovernmentalActivities","ComponentUnit")</f>
        <v>ComponentUnit</v>
      </c>
      <c r="E234" s="541" t="str">
        <f>"          &lt;xbrldi:explicitMember dimension="&amp;CHAR(34)&amp;"us-cafr:TypeOfActivitiesAxis"&amp;CHAR(34)&amp;"&gt;us-cafr:"&amp;D234&amp;"Member&lt;/xbrldi:explicitMember&gt;"</f>
        <v xml:space="preserve">          &lt;xbrldi:explicitMember dimension="us-cafr:TypeOfActivitiesAxis"&gt;us-cafr:ComponentUnitMember&lt;/xbrldi:explicitMember&gt;</v>
      </c>
    </row>
    <row r="235" spans="4:5" x14ac:dyDescent="0.2">
      <c r="E235" s="541" t="s">
        <v>2517</v>
      </c>
    </row>
    <row r="236" spans="4:5" x14ac:dyDescent="0.2">
      <c r="D236" s="541" t="str">
        <f>IF(MID(D230,16,22)="GovernmentalActivities",RIGHT(D230,LEN(D230)-38),RIGHT(D230,LEN(D230)-30))</f>
        <v>Deferred_Inflows_Related_To_Pensions</v>
      </c>
      <c r="E236" s="541" t="str">
        <f>"            &lt;us-cafr_part:NameOfDeferredInlowsOfResourcesDomain&gt;"&amp;D236&amp;"&lt;/us-cafr_part:NameOfDeferredInflowsOfResourcesDomain&gt;"</f>
        <v xml:space="preserve">            &lt;us-cafr_part:NameOfDeferredInlowsOfResourcesDomain&gt;Deferred_Inflows_Related_To_Pensions&lt;/us-cafr_part:NameOfDeferredInflowsOfResourcesDomain&gt;</v>
      </c>
    </row>
    <row r="237" spans="4:5" x14ac:dyDescent="0.2">
      <c r="E237" s="541" t="s">
        <v>2516</v>
      </c>
    </row>
    <row r="238" spans="4:5" x14ac:dyDescent="0.2">
      <c r="E238" s="541" t="s">
        <v>2506</v>
      </c>
    </row>
    <row r="239" spans="4:5" x14ac:dyDescent="0.2">
      <c r="E239" s="541" t="s">
        <v>2507</v>
      </c>
    </row>
    <row r="240" spans="4:5" x14ac:dyDescent="0.2">
      <c r="E240" s="541" t="s">
        <v>2508</v>
      </c>
    </row>
    <row r="241" spans="4:5" x14ac:dyDescent="0.2">
      <c r="E241" s="541" t="s">
        <v>2512</v>
      </c>
    </row>
    <row r="242" spans="4:5" x14ac:dyDescent="0.2">
      <c r="E242" s="541" t="s">
        <v>2509</v>
      </c>
    </row>
    <row r="243" spans="4:5" x14ac:dyDescent="0.2">
      <c r="E243" s="541" t="s">
        <v>2510</v>
      </c>
    </row>
    <row r="245" spans="4:5" x14ac:dyDescent="0.2">
      <c r="D245" s="541" t="s">
        <v>2486</v>
      </c>
      <c r="E245" s="541" t="str">
        <f>"    &lt;xbrli:context id="&amp;CHAR(34)&amp;D245&amp;CHAR(34)&amp;"&gt;"</f>
        <v xml:space="preserve">    &lt;xbrli:context id="CurrentInstant_GovernmentalActivities_Deferred_Inflows_Related_To_OPEB"&gt;</v>
      </c>
    </row>
    <row r="246" spans="4:5" x14ac:dyDescent="0.2">
      <c r="E246" s="541" t="s">
        <v>2503</v>
      </c>
    </row>
    <row r="247" spans="4:5" x14ac:dyDescent="0.2">
      <c r="E247" s="541" t="s">
        <v>2511</v>
      </c>
    </row>
    <row r="248" spans="4:5" x14ac:dyDescent="0.2">
      <c r="E248" s="541" t="s">
        <v>2504</v>
      </c>
    </row>
    <row r="249" spans="4:5" x14ac:dyDescent="0.2">
      <c r="D249" s="541" t="str">
        <f>IF(MID(D245,16,22)="GovernmentalActivities","GovernmentalActivities","ComponentUnit")</f>
        <v>GovernmentalActivities</v>
      </c>
      <c r="E249" s="541" t="str">
        <f>"          &lt;xbrldi:explicitMember dimension="&amp;CHAR(34)&amp;"us-cafr:TypeOfActivitiesAxis"&amp;CHAR(34)&amp;"&gt;us-cafr:"&amp;D249&amp;"Member&lt;/xbrldi:explicitMember&gt;"</f>
        <v xml:space="preserve">          &lt;xbrldi:explicitMember dimension="us-cafr:TypeOfActivitiesAxis"&gt;us-cafr:GovernmentalActivitiesMember&lt;/xbrldi:explicitMember&gt;</v>
      </c>
    </row>
    <row r="250" spans="4:5" x14ac:dyDescent="0.2">
      <c r="E250" s="541" t="s">
        <v>2517</v>
      </c>
    </row>
    <row r="251" spans="4:5" x14ac:dyDescent="0.2">
      <c r="D251" s="541" t="str">
        <f>IF(MID(D245,16,22)="GovernmentalActivities",RIGHT(D245,LEN(D245)-38),RIGHT(D245,LEN(D245)-30))</f>
        <v>Deferred_Inflows_Related_To_OPEB</v>
      </c>
      <c r="E251" s="541" t="str">
        <f>"            &lt;us-cafr_part:NameOfDeferredInlowsOfResourcesDomain&gt;"&amp;D251&amp;"&lt;/us-cafr_part:NameOfDeferredInflowsOfResourcesDomain&gt;"</f>
        <v xml:space="preserve">            &lt;us-cafr_part:NameOfDeferredInlowsOfResourcesDomain&gt;Deferred_Inflows_Related_To_OPEB&lt;/us-cafr_part:NameOfDeferredInflowsOfResourcesDomain&gt;</v>
      </c>
    </row>
    <row r="252" spans="4:5" x14ac:dyDescent="0.2">
      <c r="E252" s="541" t="s">
        <v>2516</v>
      </c>
    </row>
    <row r="253" spans="4:5" x14ac:dyDescent="0.2">
      <c r="E253" s="541" t="s">
        <v>2506</v>
      </c>
    </row>
    <row r="254" spans="4:5" x14ac:dyDescent="0.2">
      <c r="E254" s="541" t="s">
        <v>2507</v>
      </c>
    </row>
    <row r="255" spans="4:5" x14ac:dyDescent="0.2">
      <c r="E255" s="541" t="s">
        <v>2508</v>
      </c>
    </row>
    <row r="256" spans="4:5" x14ac:dyDescent="0.2">
      <c r="E256" s="541" t="s">
        <v>2512</v>
      </c>
    </row>
    <row r="257" spans="4:5" x14ac:dyDescent="0.2">
      <c r="E257" s="541" t="s">
        <v>2509</v>
      </c>
    </row>
    <row r="258" spans="4:5" x14ac:dyDescent="0.2">
      <c r="E258" s="541" t="s">
        <v>2510</v>
      </c>
    </row>
    <row r="260" spans="4:5" x14ac:dyDescent="0.2">
      <c r="D260" s="541" t="s">
        <v>2487</v>
      </c>
      <c r="E260" s="541" t="str">
        <f>"    &lt;xbrli:context id="&amp;CHAR(34)&amp;D260&amp;CHAR(34)&amp;"&gt;"</f>
        <v xml:space="preserve">    &lt;xbrli:context id="CurrentInstant_ComponentUnits_Deferred_Inflows_Related_To_OPEB"&gt;</v>
      </c>
    </row>
    <row r="261" spans="4:5" x14ac:dyDescent="0.2">
      <c r="E261" s="541" t="s">
        <v>2503</v>
      </c>
    </row>
    <row r="262" spans="4:5" x14ac:dyDescent="0.2">
      <c r="E262" s="541" t="s">
        <v>2511</v>
      </c>
    </row>
    <row r="263" spans="4:5" x14ac:dyDescent="0.2">
      <c r="E263" s="541" t="s">
        <v>2504</v>
      </c>
    </row>
    <row r="264" spans="4:5" x14ac:dyDescent="0.2">
      <c r="D264" s="541" t="str">
        <f>IF(MID(D260,16,22)="GovernmentalActivities","GovernmentalActivities","ComponentUnit")</f>
        <v>ComponentUnit</v>
      </c>
      <c r="E264" s="541" t="str">
        <f>"          &lt;xbrldi:explicitMember dimension="&amp;CHAR(34)&amp;"us-cafr:TypeOfActivitiesAxis"&amp;CHAR(34)&amp;"&gt;us-cafr:"&amp;D264&amp;"Member&lt;/xbrldi:explicitMember&gt;"</f>
        <v xml:space="preserve">          &lt;xbrldi:explicitMember dimension="us-cafr:TypeOfActivitiesAxis"&gt;us-cafr:ComponentUnitMember&lt;/xbrldi:explicitMember&gt;</v>
      </c>
    </row>
    <row r="265" spans="4:5" x14ac:dyDescent="0.2">
      <c r="E265" s="541" t="s">
        <v>2517</v>
      </c>
    </row>
    <row r="266" spans="4:5" x14ac:dyDescent="0.2">
      <c r="D266" s="541" t="str">
        <f>IF(MID(D260,16,22)="GovernmentalActivities",RIGHT(D260,LEN(D260)-38),RIGHT(D260,LEN(D260)-30))</f>
        <v>Deferred_Inflows_Related_To_OPEB</v>
      </c>
      <c r="E266" s="541" t="str">
        <f>"            &lt;us-cafr_part:NameOfDeferredInlowsOfResourcesDomain&gt;"&amp;D266&amp;"&lt;/us-cafr_part:NameOfDeferredInflowsOfResourcesDomain&gt;"</f>
        <v xml:space="preserve">            &lt;us-cafr_part:NameOfDeferredInlowsOfResourcesDomain&gt;Deferred_Inflows_Related_To_OPEB&lt;/us-cafr_part:NameOfDeferredInflowsOfResourcesDomain&gt;</v>
      </c>
    </row>
    <row r="267" spans="4:5" x14ac:dyDescent="0.2">
      <c r="E267" s="541" t="s">
        <v>2516</v>
      </c>
    </row>
    <row r="268" spans="4:5" x14ac:dyDescent="0.2">
      <c r="E268" s="541" t="s">
        <v>2506</v>
      </c>
    </row>
    <row r="269" spans="4:5" x14ac:dyDescent="0.2">
      <c r="E269" s="541" t="s">
        <v>2507</v>
      </c>
    </row>
    <row r="270" spans="4:5" x14ac:dyDescent="0.2">
      <c r="E270" s="541" t="s">
        <v>2508</v>
      </c>
    </row>
    <row r="271" spans="4:5" x14ac:dyDescent="0.2">
      <c r="E271" s="541" t="s">
        <v>2512</v>
      </c>
    </row>
    <row r="272" spans="4:5" x14ac:dyDescent="0.2">
      <c r="E272" s="541" t="s">
        <v>2509</v>
      </c>
    </row>
    <row r="273" spans="4:5" x14ac:dyDescent="0.2">
      <c r="E273" s="541" t="s">
        <v>2510</v>
      </c>
    </row>
    <row r="275" spans="4:5" x14ac:dyDescent="0.2">
      <c r="D275" s="541" t="s">
        <v>2488</v>
      </c>
      <c r="E275" s="541" t="str">
        <f>"    &lt;xbrli:context id="&amp;CHAR(34)&amp;D275&amp;CHAR(34)&amp;"&gt;"</f>
        <v xml:space="preserve">    &lt;xbrli:context id="CurrentInstant_GovernmentalActivities_Restricted_for_Debt_Service"&gt;</v>
      </c>
    </row>
    <row r="276" spans="4:5" x14ac:dyDescent="0.2">
      <c r="E276" s="541" t="s">
        <v>2503</v>
      </c>
    </row>
    <row r="277" spans="4:5" x14ac:dyDescent="0.2">
      <c r="E277" s="541" t="s">
        <v>2511</v>
      </c>
    </row>
    <row r="278" spans="4:5" x14ac:dyDescent="0.2">
      <c r="E278" s="541" t="s">
        <v>2504</v>
      </c>
    </row>
    <row r="279" spans="4:5" x14ac:dyDescent="0.2">
      <c r="E279" s="541" t="s">
        <v>2518</v>
      </c>
    </row>
    <row r="280" spans="4:5" x14ac:dyDescent="0.2">
      <c r="D280" s="541" t="str">
        <f>IF(MID(D275,16,22)="GovernmentalActivities",RIGHT(D275,LEN(D275)-38),RIGHT(D275,LEN(D275)-30))</f>
        <v>Restricted_for_Debt_Service</v>
      </c>
      <c r="E280" s="541" t="str">
        <f>"            &lt;us-cafr_part:NameOfNetPositionRestrictedDomain&gt;"&amp;D280&amp;"&lt;/us-cafr_part:NameOfNetPositionRestrictedDomain&gt;"</f>
        <v xml:space="preserve">            &lt;us-cafr_part:NameOfNetPositionRestrictedDomain&gt;Restricted_for_Debt_Service&lt;/us-cafr_part:NameOfNetPositionRestrictedDomain&gt;</v>
      </c>
    </row>
    <row r="281" spans="4:5" x14ac:dyDescent="0.2">
      <c r="E281" s="541" t="s">
        <v>2516</v>
      </c>
    </row>
    <row r="282" spans="4:5" x14ac:dyDescent="0.2">
      <c r="D282" s="541" t="str">
        <f>IF(MID(D275,16,22)="GovernmentalActivities","GovernmentalActivities","ComponentUnit")</f>
        <v>GovernmentalActivities</v>
      </c>
      <c r="E282" s="541" t="str">
        <f>"          &lt;xbrldi:explicitMember dimension="&amp;CHAR(34)&amp;"us-cafr:TypeOfActivitiesAxis"&amp;CHAR(34)&amp;"&gt;us-cafr:"&amp;D282&amp;"Member&lt;/xbrldi:explicitMember&gt;"</f>
        <v xml:space="preserve">          &lt;xbrldi:explicitMember dimension="us-cafr:TypeOfActivitiesAxis"&gt;us-cafr:GovernmentalActivitiesMember&lt;/xbrldi:explicitMember&gt;</v>
      </c>
    </row>
    <row r="283" spans="4:5" x14ac:dyDescent="0.2">
      <c r="E283" s="541" t="s">
        <v>2519</v>
      </c>
    </row>
    <row r="284" spans="4:5" x14ac:dyDescent="0.2">
      <c r="E284" s="541" t="s">
        <v>2506</v>
      </c>
    </row>
    <row r="285" spans="4:5" x14ac:dyDescent="0.2">
      <c r="E285" s="541" t="s">
        <v>2507</v>
      </c>
    </row>
    <row r="286" spans="4:5" x14ac:dyDescent="0.2">
      <c r="E286" s="541" t="s">
        <v>2508</v>
      </c>
    </row>
    <row r="287" spans="4:5" x14ac:dyDescent="0.2">
      <c r="E287" s="541" t="s">
        <v>2512</v>
      </c>
    </row>
    <row r="288" spans="4:5" x14ac:dyDescent="0.2">
      <c r="E288" s="541" t="s">
        <v>2509</v>
      </c>
    </row>
    <row r="289" spans="4:5" x14ac:dyDescent="0.2">
      <c r="E289" s="541" t="s">
        <v>2510</v>
      </c>
    </row>
    <row r="291" spans="4:5" x14ac:dyDescent="0.2">
      <c r="D291" s="541" t="s">
        <v>2489</v>
      </c>
      <c r="E291" s="541" t="str">
        <f>"    &lt;xbrli:context id="&amp;CHAR(34)&amp;D291&amp;CHAR(34)&amp;"&gt;"</f>
        <v xml:space="preserve">    &lt;xbrli:context id="CurrentInstant_ComponentUnits_Restricted_for_Debt_Service"&gt;</v>
      </c>
    </row>
    <row r="292" spans="4:5" x14ac:dyDescent="0.2">
      <c r="E292" s="541" t="s">
        <v>2503</v>
      </c>
    </row>
    <row r="293" spans="4:5" x14ac:dyDescent="0.2">
      <c r="E293" s="541" t="s">
        <v>2511</v>
      </c>
    </row>
    <row r="294" spans="4:5" x14ac:dyDescent="0.2">
      <c r="E294" s="541" t="s">
        <v>2504</v>
      </c>
    </row>
    <row r="295" spans="4:5" x14ac:dyDescent="0.2">
      <c r="E295" s="541" t="s">
        <v>2518</v>
      </c>
    </row>
    <row r="296" spans="4:5" x14ac:dyDescent="0.2">
      <c r="D296" s="541" t="str">
        <f>IF(MID(D291,16,22)="GovernmentalActivities",RIGHT(D291,LEN(D291)-38),RIGHT(D291,LEN(D291)-30))</f>
        <v>Restricted_for_Debt_Service</v>
      </c>
      <c r="E296" s="541" t="str">
        <f>"            &lt;us-cafr_part:NameOfNetPositionRestrictedDomain&gt;"&amp;D296&amp;"&lt;/us-cafr_part:NameOfNetPositionRestrictedDomain&gt;"</f>
        <v xml:space="preserve">            &lt;us-cafr_part:NameOfNetPositionRestrictedDomain&gt;Restricted_for_Debt_Service&lt;/us-cafr_part:NameOfNetPositionRestrictedDomain&gt;</v>
      </c>
    </row>
    <row r="297" spans="4:5" x14ac:dyDescent="0.2">
      <c r="E297" s="541" t="s">
        <v>2516</v>
      </c>
    </row>
    <row r="298" spans="4:5" x14ac:dyDescent="0.2">
      <c r="D298" s="541" t="str">
        <f>IF(MID(D291,16,22)="GovernmentalActivities","GovernmentalActivities","ComponentUnit")</f>
        <v>ComponentUnit</v>
      </c>
      <c r="E298" s="541" t="str">
        <f>"          &lt;xbrldi:explicitMember dimension="&amp;CHAR(34)&amp;"us-cafr:TypeOfActivitiesAxis"&amp;CHAR(34)&amp;"&gt;us-cafr:"&amp;D298&amp;"Member&lt;/xbrldi:explicitMember&gt;"</f>
        <v xml:space="preserve">          &lt;xbrldi:explicitMember dimension="us-cafr:TypeOfActivitiesAxis"&gt;us-cafr:ComponentUnitMember&lt;/xbrldi:explicitMember&gt;</v>
      </c>
    </row>
    <row r="299" spans="4:5" x14ac:dyDescent="0.2">
      <c r="E299" s="541" t="s">
        <v>2519</v>
      </c>
    </row>
    <row r="300" spans="4:5" x14ac:dyDescent="0.2">
      <c r="E300" s="541" t="s">
        <v>2506</v>
      </c>
    </row>
    <row r="301" spans="4:5" x14ac:dyDescent="0.2">
      <c r="E301" s="541" t="s">
        <v>2507</v>
      </c>
    </row>
    <row r="302" spans="4:5" x14ac:dyDescent="0.2">
      <c r="E302" s="541" t="s">
        <v>2508</v>
      </c>
    </row>
    <row r="303" spans="4:5" x14ac:dyDescent="0.2">
      <c r="E303" s="541" t="s">
        <v>2512</v>
      </c>
    </row>
    <row r="304" spans="4:5" x14ac:dyDescent="0.2">
      <c r="E304" s="541" t="s">
        <v>2509</v>
      </c>
    </row>
    <row r="305" spans="4:5" x14ac:dyDescent="0.2">
      <c r="E305" s="541" t="s">
        <v>2510</v>
      </c>
    </row>
    <row r="307" spans="4:5" x14ac:dyDescent="0.2">
      <c r="D307" s="541" t="s">
        <v>2490</v>
      </c>
      <c r="E307" s="541" t="str">
        <f>"    &lt;xbrli:context id="&amp;CHAR(34)&amp;D307&amp;CHAR(34)&amp;"&gt;"</f>
        <v xml:space="preserve">    &lt;xbrli:context id="CurrentInstant_GovernmentalActivities_Restricted_for_Construction_And_Development"&gt;</v>
      </c>
    </row>
    <row r="308" spans="4:5" x14ac:dyDescent="0.2">
      <c r="E308" s="541" t="s">
        <v>2503</v>
      </c>
    </row>
    <row r="309" spans="4:5" x14ac:dyDescent="0.2">
      <c r="E309" s="541" t="s">
        <v>2511</v>
      </c>
    </row>
    <row r="310" spans="4:5" x14ac:dyDescent="0.2">
      <c r="E310" s="541" t="s">
        <v>2504</v>
      </c>
    </row>
    <row r="311" spans="4:5" x14ac:dyDescent="0.2">
      <c r="E311" s="541" t="s">
        <v>2518</v>
      </c>
    </row>
    <row r="312" spans="4:5" x14ac:dyDescent="0.2">
      <c r="D312" s="541" t="str">
        <f>IF(MID(D307,16,22)="GovernmentalActivities",RIGHT(D307,LEN(D307)-38),RIGHT(D307,LEN(D307)-30))</f>
        <v>Restricted_for_Construction_And_Development</v>
      </c>
      <c r="E312" s="541" t="str">
        <f>"            &lt;us-cafr_part:NameOfNetPositionRestrictedDomain&gt;"&amp;D312&amp;"&lt;/us-cafr_part:NameOfNetPositionRestrictedDomain&gt;"</f>
        <v xml:space="preserve">            &lt;us-cafr_part:NameOfNetPositionRestrictedDomain&gt;Restricted_for_Construction_And_Development&lt;/us-cafr_part:NameOfNetPositionRestrictedDomain&gt;</v>
      </c>
    </row>
    <row r="313" spans="4:5" x14ac:dyDescent="0.2">
      <c r="E313" s="541" t="s">
        <v>2516</v>
      </c>
    </row>
    <row r="314" spans="4:5" x14ac:dyDescent="0.2">
      <c r="D314" s="541" t="str">
        <f>IF(MID(D307,16,22)="GovernmentalActivities","GovernmentalActivities","ComponentUnit")</f>
        <v>GovernmentalActivities</v>
      </c>
      <c r="E314" s="541" t="str">
        <f>"          &lt;xbrldi:explicitMember dimension="&amp;CHAR(34)&amp;"us-cafr:TypeOfActivitiesAxis"&amp;CHAR(34)&amp;"&gt;us-cafr:"&amp;D314&amp;"Member&lt;/xbrldi:explicitMember&gt;"</f>
        <v xml:space="preserve">          &lt;xbrldi:explicitMember dimension="us-cafr:TypeOfActivitiesAxis"&gt;us-cafr:GovernmentalActivitiesMember&lt;/xbrldi:explicitMember&gt;</v>
      </c>
    </row>
    <row r="315" spans="4:5" x14ac:dyDescent="0.2">
      <c r="E315" s="541" t="s">
        <v>2519</v>
      </c>
    </row>
    <row r="316" spans="4:5" x14ac:dyDescent="0.2">
      <c r="E316" s="541" t="s">
        <v>2506</v>
      </c>
    </row>
    <row r="317" spans="4:5" x14ac:dyDescent="0.2">
      <c r="E317" s="541" t="s">
        <v>2507</v>
      </c>
    </row>
    <row r="318" spans="4:5" x14ac:dyDescent="0.2">
      <c r="E318" s="541" t="s">
        <v>2508</v>
      </c>
    </row>
    <row r="319" spans="4:5" x14ac:dyDescent="0.2">
      <c r="E319" s="541" t="s">
        <v>2512</v>
      </c>
    </row>
    <row r="320" spans="4:5" x14ac:dyDescent="0.2">
      <c r="E320" s="541" t="s">
        <v>2509</v>
      </c>
    </row>
    <row r="321" spans="4:5" x14ac:dyDescent="0.2">
      <c r="E321" s="541" t="s">
        <v>2510</v>
      </c>
    </row>
    <row r="324" spans="4:5" x14ac:dyDescent="0.2">
      <c r="D324" s="541" t="s">
        <v>2491</v>
      </c>
      <c r="E324" s="541" t="str">
        <f>"    &lt;xbrli:context id="&amp;CHAR(34)&amp;D324&amp;CHAR(34)&amp;"&gt;"</f>
        <v xml:space="preserve">    &lt;xbrli:context id="CurrentInstant_ComponentUnits_Restricted_for_Construction_And_Development"&gt;</v>
      </c>
    </row>
    <row r="325" spans="4:5" x14ac:dyDescent="0.2">
      <c r="E325" s="541" t="s">
        <v>2503</v>
      </c>
    </row>
    <row r="326" spans="4:5" x14ac:dyDescent="0.2">
      <c r="E326" s="541" t="s">
        <v>2511</v>
      </c>
    </row>
    <row r="327" spans="4:5" x14ac:dyDescent="0.2">
      <c r="E327" s="541" t="s">
        <v>2504</v>
      </c>
    </row>
    <row r="328" spans="4:5" x14ac:dyDescent="0.2">
      <c r="E328" s="541" t="s">
        <v>2518</v>
      </c>
    </row>
    <row r="329" spans="4:5" x14ac:dyDescent="0.2">
      <c r="D329" s="541" t="str">
        <f>IF(MID(D324,16,22)="GovernmentalActivities",RIGHT(D324,LEN(D324)-38),RIGHT(D324,LEN(D324)-30))</f>
        <v>Restricted_for_Construction_And_Development</v>
      </c>
      <c r="E329" s="541" t="str">
        <f>"            &lt;us-cafr_part:NameOfNetPositionRestrictedDomain&gt;"&amp;D329&amp;"&lt;/us-cafr_part:NameOfNetPositionRestrictedDomain&gt;"</f>
        <v xml:space="preserve">            &lt;us-cafr_part:NameOfNetPositionRestrictedDomain&gt;Restricted_for_Construction_And_Development&lt;/us-cafr_part:NameOfNetPositionRestrictedDomain&gt;</v>
      </c>
    </row>
    <row r="330" spans="4:5" x14ac:dyDescent="0.2">
      <c r="E330" s="541" t="s">
        <v>2516</v>
      </c>
    </row>
    <row r="331" spans="4:5" x14ac:dyDescent="0.2">
      <c r="D331" s="541" t="str">
        <f>IF(MID(D324,16,22)="GovernmentalActivities","GovernmentalActivities","ComponentUnit")</f>
        <v>ComponentUnit</v>
      </c>
      <c r="E331" s="541" t="str">
        <f>"          &lt;xbrldi:explicitMember dimension="&amp;CHAR(34)&amp;"us-cafr:TypeOfActivitiesAxis"&amp;CHAR(34)&amp;"&gt;us-cafr:"&amp;D331&amp;"Member&lt;/xbrldi:explicitMember&gt;"</f>
        <v xml:space="preserve">          &lt;xbrldi:explicitMember dimension="us-cafr:TypeOfActivitiesAxis"&gt;us-cafr:ComponentUnitMember&lt;/xbrldi:explicitMember&gt;</v>
      </c>
    </row>
    <row r="332" spans="4:5" x14ac:dyDescent="0.2">
      <c r="E332" s="541" t="s">
        <v>2519</v>
      </c>
    </row>
    <row r="333" spans="4:5" x14ac:dyDescent="0.2">
      <c r="E333" s="541" t="s">
        <v>2506</v>
      </c>
    </row>
    <row r="334" spans="4:5" x14ac:dyDescent="0.2">
      <c r="E334" s="541" t="s">
        <v>2507</v>
      </c>
    </row>
    <row r="335" spans="4:5" x14ac:dyDescent="0.2">
      <c r="E335" s="541" t="s">
        <v>2508</v>
      </c>
    </row>
    <row r="336" spans="4:5" x14ac:dyDescent="0.2">
      <c r="E336" s="541" t="s">
        <v>2512</v>
      </c>
    </row>
    <row r="337" spans="4:5" x14ac:dyDescent="0.2">
      <c r="E337" s="541" t="s">
        <v>2509</v>
      </c>
    </row>
    <row r="338" spans="4:5" x14ac:dyDescent="0.2">
      <c r="E338" s="541" t="s">
        <v>2510</v>
      </c>
    </row>
    <row r="340" spans="4:5" x14ac:dyDescent="0.2">
      <c r="D340" s="541" t="s">
        <v>2492</v>
      </c>
      <c r="E340" s="541" t="str">
        <f>"    &lt;xbrli:context id="&amp;CHAR(34)&amp;D340&amp;CHAR(34)&amp;"&gt;"</f>
        <v xml:space="preserve">    &lt;xbrli:context id="CurrentInstant_GovernmentalActivities_Restricted_for_Road_Projects"&gt;</v>
      </c>
    </row>
    <row r="341" spans="4:5" x14ac:dyDescent="0.2">
      <c r="E341" s="541" t="s">
        <v>2503</v>
      </c>
    </row>
    <row r="342" spans="4:5" x14ac:dyDescent="0.2">
      <c r="E342" s="541" t="s">
        <v>2511</v>
      </c>
    </row>
    <row r="343" spans="4:5" x14ac:dyDescent="0.2">
      <c r="E343" s="541" t="s">
        <v>2504</v>
      </c>
    </row>
    <row r="344" spans="4:5" x14ac:dyDescent="0.2">
      <c r="E344" s="541" t="s">
        <v>2518</v>
      </c>
    </row>
    <row r="345" spans="4:5" x14ac:dyDescent="0.2">
      <c r="D345" s="541" t="str">
        <f>IF(MID(D340,16,22)="GovernmentalActivities",RIGHT(D340,LEN(D340)-38),RIGHT(D340,LEN(D340)-30))</f>
        <v>Restricted_for_Road_Projects</v>
      </c>
      <c r="E345" s="541" t="str">
        <f>"            &lt;us-cafr_part:NameOfNetPositionRestrictedDomain&gt;"&amp;D345&amp;"&lt;/us-cafr_part:NameOfNetPositionRestrictedDomain&gt;"</f>
        <v xml:space="preserve">            &lt;us-cafr_part:NameOfNetPositionRestrictedDomain&gt;Restricted_for_Road_Projects&lt;/us-cafr_part:NameOfNetPositionRestrictedDomain&gt;</v>
      </c>
    </row>
    <row r="346" spans="4:5" x14ac:dyDescent="0.2">
      <c r="E346" s="541" t="s">
        <v>2516</v>
      </c>
    </row>
    <row r="347" spans="4:5" x14ac:dyDescent="0.2">
      <c r="D347" s="541" t="str">
        <f>IF(MID(D340,16,22)="GovernmentalActivities","GovernmentalActivities","ComponentUnit")</f>
        <v>GovernmentalActivities</v>
      </c>
      <c r="E347" s="541" t="str">
        <f>"          &lt;xbrldi:explicitMember dimension="&amp;CHAR(34)&amp;"us-cafr:TypeOfActivitiesAxis"&amp;CHAR(34)&amp;"&gt;us-cafr:"&amp;D347&amp;"Member&lt;/xbrldi:explicitMember&gt;"</f>
        <v xml:space="preserve">          &lt;xbrldi:explicitMember dimension="us-cafr:TypeOfActivitiesAxis"&gt;us-cafr:GovernmentalActivitiesMember&lt;/xbrldi:explicitMember&gt;</v>
      </c>
    </row>
    <row r="348" spans="4:5" x14ac:dyDescent="0.2">
      <c r="E348" s="541" t="s">
        <v>2519</v>
      </c>
    </row>
    <row r="349" spans="4:5" x14ac:dyDescent="0.2">
      <c r="E349" s="541" t="s">
        <v>2506</v>
      </c>
    </row>
    <row r="350" spans="4:5" x14ac:dyDescent="0.2">
      <c r="E350" s="541" t="s">
        <v>2507</v>
      </c>
    </row>
    <row r="351" spans="4:5" x14ac:dyDescent="0.2">
      <c r="E351" s="541" t="s">
        <v>2508</v>
      </c>
    </row>
    <row r="352" spans="4:5" x14ac:dyDescent="0.2">
      <c r="E352" s="541" t="s">
        <v>2512</v>
      </c>
    </row>
    <row r="353" spans="4:5" x14ac:dyDescent="0.2">
      <c r="E353" s="541" t="s">
        <v>2509</v>
      </c>
    </row>
    <row r="354" spans="4:5" x14ac:dyDescent="0.2">
      <c r="E354" s="541" t="s">
        <v>2510</v>
      </c>
    </row>
    <row r="356" spans="4:5" x14ac:dyDescent="0.2">
      <c r="D356" s="541" t="s">
        <v>2493</v>
      </c>
      <c r="E356" s="541" t="str">
        <f>"    &lt;xbrli:context id="&amp;CHAR(34)&amp;D356&amp;CHAR(34)&amp;"&gt;"</f>
        <v xml:space="preserve">    &lt;xbrli:context id="CurrentInstant_ComponentUnits_Restricted_for_Road_Projects"&gt;</v>
      </c>
    </row>
    <row r="357" spans="4:5" x14ac:dyDescent="0.2">
      <c r="E357" s="541" t="s">
        <v>2503</v>
      </c>
    </row>
    <row r="358" spans="4:5" x14ac:dyDescent="0.2">
      <c r="E358" s="541" t="s">
        <v>2511</v>
      </c>
    </row>
    <row r="359" spans="4:5" x14ac:dyDescent="0.2">
      <c r="E359" s="541" t="s">
        <v>2504</v>
      </c>
    </row>
    <row r="360" spans="4:5" x14ac:dyDescent="0.2">
      <c r="E360" s="541" t="s">
        <v>2518</v>
      </c>
    </row>
    <row r="361" spans="4:5" x14ac:dyDescent="0.2">
      <c r="D361" s="541" t="str">
        <f>IF(MID(D356,16,22)="GovernmentalActivities",RIGHT(D356,LEN(D356)-38),RIGHT(D356,LEN(D356)-30))</f>
        <v>Restricted_for_Road_Projects</v>
      </c>
      <c r="E361" s="541" t="str">
        <f>"            &lt;us-cafr_part:NameOfNetPositionRestrictedDomain&gt;"&amp;D361&amp;"&lt;/us-cafr_part:NameOfNetPositionRestrictedDomain&gt;"</f>
        <v xml:space="preserve">            &lt;us-cafr_part:NameOfNetPositionRestrictedDomain&gt;Restricted_for_Road_Projects&lt;/us-cafr_part:NameOfNetPositionRestrictedDomain&gt;</v>
      </c>
    </row>
    <row r="362" spans="4:5" x14ac:dyDescent="0.2">
      <c r="E362" s="541" t="s">
        <v>2516</v>
      </c>
    </row>
    <row r="363" spans="4:5" x14ac:dyDescent="0.2">
      <c r="D363" s="541" t="str">
        <f>IF(MID(D356,16,22)="GovernmentalActivities","GovernmentalActivities","ComponentUnit")</f>
        <v>ComponentUnit</v>
      </c>
      <c r="E363" s="541" t="str">
        <f>"          &lt;xbrldi:explicitMember dimension="&amp;CHAR(34)&amp;"us-cafr:TypeOfActivitiesAxis"&amp;CHAR(34)&amp;"&gt;us-cafr:"&amp;D363&amp;"Member&lt;/xbrldi:explicitMember&gt;"</f>
        <v xml:space="preserve">          &lt;xbrldi:explicitMember dimension="us-cafr:TypeOfActivitiesAxis"&gt;us-cafr:ComponentUnitMember&lt;/xbrldi:explicitMember&gt;</v>
      </c>
    </row>
    <row r="364" spans="4:5" x14ac:dyDescent="0.2">
      <c r="E364" s="541" t="s">
        <v>2519</v>
      </c>
    </row>
    <row r="365" spans="4:5" x14ac:dyDescent="0.2">
      <c r="E365" s="541" t="s">
        <v>2506</v>
      </c>
    </row>
    <row r="366" spans="4:5" x14ac:dyDescent="0.2">
      <c r="E366" s="541" t="s">
        <v>2507</v>
      </c>
    </row>
    <row r="367" spans="4:5" x14ac:dyDescent="0.2">
      <c r="E367" s="541" t="s">
        <v>2508</v>
      </c>
    </row>
    <row r="368" spans="4:5" x14ac:dyDescent="0.2">
      <c r="E368" s="541" t="s">
        <v>2512</v>
      </c>
    </row>
    <row r="369" spans="4:5" x14ac:dyDescent="0.2">
      <c r="E369" s="541" t="s">
        <v>2509</v>
      </c>
    </row>
    <row r="370" spans="4:5" x14ac:dyDescent="0.2">
      <c r="E370" s="541" t="s">
        <v>2510</v>
      </c>
    </row>
    <row r="372" spans="4:5" x14ac:dyDescent="0.2">
      <c r="D372" s="541" t="s">
        <v>2494</v>
      </c>
      <c r="E372" s="541" t="str">
        <f>"    &lt;xbrli:context id="&amp;CHAR(34)&amp;D372&amp;CHAR(34)&amp;"&gt;"</f>
        <v xml:space="preserve">    &lt;xbrli:context id="CurrentInstant_GovernmentalActivities_Restricted_for_Social_Security"&gt;</v>
      </c>
    </row>
    <row r="373" spans="4:5" x14ac:dyDescent="0.2">
      <c r="E373" s="541" t="s">
        <v>2503</v>
      </c>
    </row>
    <row r="374" spans="4:5" x14ac:dyDescent="0.2">
      <c r="E374" s="541" t="s">
        <v>2511</v>
      </c>
    </row>
    <row r="375" spans="4:5" x14ac:dyDescent="0.2">
      <c r="E375" s="541" t="s">
        <v>2504</v>
      </c>
    </row>
    <row r="376" spans="4:5" x14ac:dyDescent="0.2">
      <c r="E376" s="541" t="s">
        <v>2518</v>
      </c>
    </row>
    <row r="377" spans="4:5" x14ac:dyDescent="0.2">
      <c r="D377" s="541" t="str">
        <f>IF(MID(D372,16,22)="GovernmentalActivities",RIGHT(D372,LEN(D372)-38),RIGHT(D372,LEN(D372)-30))</f>
        <v>Restricted_for_Social_Security</v>
      </c>
      <c r="E377" s="541" t="str">
        <f>"            &lt;us-cafr_part:NameOfNetPositionRestrictedDomain&gt;"&amp;D377&amp;"&lt;/us-cafr_part:NameOfNetPositionRestrictedDomain&gt;"</f>
        <v xml:space="preserve">            &lt;us-cafr_part:NameOfNetPositionRestrictedDomain&gt;Restricted_for_Social_Security&lt;/us-cafr_part:NameOfNetPositionRestrictedDomain&gt;</v>
      </c>
    </row>
    <row r="378" spans="4:5" x14ac:dyDescent="0.2">
      <c r="E378" s="541" t="s">
        <v>2516</v>
      </c>
    </row>
    <row r="379" spans="4:5" x14ac:dyDescent="0.2">
      <c r="D379" s="541" t="str">
        <f>IF(MID(D372,16,22)="GovernmentalActivities","GovernmentalActivities","ComponentUnit")</f>
        <v>GovernmentalActivities</v>
      </c>
      <c r="E379" s="541" t="str">
        <f>"          &lt;xbrldi:explicitMember dimension="&amp;CHAR(34)&amp;"us-cafr:TypeOfActivitiesAxis"&amp;CHAR(34)&amp;"&gt;us-cafr:"&amp;D379&amp;"Member&lt;/xbrldi:explicitMember&gt;"</f>
        <v xml:space="preserve">          &lt;xbrldi:explicitMember dimension="us-cafr:TypeOfActivitiesAxis"&gt;us-cafr:GovernmentalActivitiesMember&lt;/xbrldi:explicitMember&gt;</v>
      </c>
    </row>
    <row r="380" spans="4:5" x14ac:dyDescent="0.2">
      <c r="E380" s="541" t="s">
        <v>2519</v>
      </c>
    </row>
    <row r="381" spans="4:5" x14ac:dyDescent="0.2">
      <c r="E381" s="541" t="s">
        <v>2506</v>
      </c>
    </row>
    <row r="382" spans="4:5" x14ac:dyDescent="0.2">
      <c r="E382" s="541" t="s">
        <v>2507</v>
      </c>
    </row>
    <row r="383" spans="4:5" x14ac:dyDescent="0.2">
      <c r="E383" s="541" t="s">
        <v>2508</v>
      </c>
    </row>
    <row r="384" spans="4:5" x14ac:dyDescent="0.2">
      <c r="E384" s="541" t="s">
        <v>2512</v>
      </c>
    </row>
    <row r="385" spans="4:5" x14ac:dyDescent="0.2">
      <c r="E385" s="541" t="s">
        <v>2509</v>
      </c>
    </row>
    <row r="386" spans="4:5" x14ac:dyDescent="0.2">
      <c r="E386" s="541" t="s">
        <v>2510</v>
      </c>
    </row>
    <row r="388" spans="4:5" x14ac:dyDescent="0.2">
      <c r="D388" s="541" t="s">
        <v>2495</v>
      </c>
      <c r="E388" s="541" t="str">
        <f>"    &lt;xbrli:context id="&amp;CHAR(34)&amp;D388&amp;CHAR(34)&amp;"&gt;"</f>
        <v xml:space="preserve">    &lt;xbrli:context id="CurrentInstant_ComponentUnits_Restricted_for_Social_Security"&gt;</v>
      </c>
    </row>
    <row r="389" spans="4:5" x14ac:dyDescent="0.2">
      <c r="E389" s="541" t="s">
        <v>2503</v>
      </c>
    </row>
    <row r="390" spans="4:5" x14ac:dyDescent="0.2">
      <c r="E390" s="541" t="s">
        <v>2511</v>
      </c>
    </row>
    <row r="391" spans="4:5" x14ac:dyDescent="0.2">
      <c r="E391" s="541" t="s">
        <v>2504</v>
      </c>
    </row>
    <row r="392" spans="4:5" x14ac:dyDescent="0.2">
      <c r="E392" s="541" t="s">
        <v>2518</v>
      </c>
    </row>
    <row r="393" spans="4:5" x14ac:dyDescent="0.2">
      <c r="D393" s="541" t="str">
        <f>IF(MID(D388,16,22)="GovernmentalActivities",RIGHT(D388,LEN(D388)-38),RIGHT(D388,LEN(D388)-30))</f>
        <v>Restricted_for_Social_Security</v>
      </c>
      <c r="E393" s="541" t="str">
        <f>"            &lt;us-cafr_part:NameOfNetPositionRestrictedDomain&gt;"&amp;D393&amp;"&lt;/us-cafr_part:NameOfNetPositionRestrictedDomain&gt;"</f>
        <v xml:space="preserve">            &lt;us-cafr_part:NameOfNetPositionRestrictedDomain&gt;Restricted_for_Social_Security&lt;/us-cafr_part:NameOfNetPositionRestrictedDomain&gt;</v>
      </c>
    </row>
    <row r="394" spans="4:5" x14ac:dyDescent="0.2">
      <c r="E394" s="541" t="s">
        <v>2516</v>
      </c>
    </row>
    <row r="395" spans="4:5" x14ac:dyDescent="0.2">
      <c r="D395" s="541" t="str">
        <f>IF(MID(D388,16,22)="GovernmentalActivities","GovernmentalActivities","ComponentUnit")</f>
        <v>ComponentUnit</v>
      </c>
      <c r="E395" s="541" t="str">
        <f>"          &lt;xbrldi:explicitMember dimension="&amp;CHAR(34)&amp;"us-cafr:TypeOfActivitiesAxis"&amp;CHAR(34)&amp;"&gt;us-cafr:"&amp;D395&amp;"Member&lt;/xbrldi:explicitMember&gt;"</f>
        <v xml:space="preserve">          &lt;xbrldi:explicitMember dimension="us-cafr:TypeOfActivitiesAxis"&gt;us-cafr:ComponentUnitMember&lt;/xbrldi:explicitMember&gt;</v>
      </c>
    </row>
    <row r="396" spans="4:5" x14ac:dyDescent="0.2">
      <c r="E396" s="541" t="s">
        <v>2519</v>
      </c>
    </row>
    <row r="397" spans="4:5" x14ac:dyDescent="0.2">
      <c r="E397" s="541" t="s">
        <v>2506</v>
      </c>
    </row>
    <row r="398" spans="4:5" x14ac:dyDescent="0.2">
      <c r="E398" s="541" t="s">
        <v>2507</v>
      </c>
    </row>
    <row r="399" spans="4:5" x14ac:dyDescent="0.2">
      <c r="E399" s="541" t="s">
        <v>2508</v>
      </c>
    </row>
    <row r="400" spans="4:5" x14ac:dyDescent="0.2">
      <c r="E400" s="541" t="s">
        <v>2512</v>
      </c>
    </row>
    <row r="401" spans="4:5" x14ac:dyDescent="0.2">
      <c r="E401" s="541" t="s">
        <v>2509</v>
      </c>
    </row>
    <row r="402" spans="4:5" x14ac:dyDescent="0.2">
      <c r="E402" s="541" t="s">
        <v>2510</v>
      </c>
    </row>
    <row r="404" spans="4:5" x14ac:dyDescent="0.2">
      <c r="D404" s="541" t="s">
        <v>2496</v>
      </c>
      <c r="E404" s="541" t="str">
        <f>"    &lt;xbrli:context id="&amp;CHAR(34)&amp;D404&amp;CHAR(34)&amp;"&gt;"</f>
        <v xml:space="preserve">    &lt;xbrli:context id="CurrentInstant_GovernmentalActivities_Restricted_for_Other_Purposes"&gt;</v>
      </c>
    </row>
    <row r="405" spans="4:5" x14ac:dyDescent="0.2">
      <c r="E405" s="541" t="s">
        <v>2503</v>
      </c>
    </row>
    <row r="406" spans="4:5" x14ac:dyDescent="0.2">
      <c r="E406" s="541" t="s">
        <v>2511</v>
      </c>
    </row>
    <row r="407" spans="4:5" x14ac:dyDescent="0.2">
      <c r="E407" s="541" t="s">
        <v>2504</v>
      </c>
    </row>
    <row r="408" spans="4:5" x14ac:dyDescent="0.2">
      <c r="E408" s="541" t="s">
        <v>2518</v>
      </c>
    </row>
    <row r="409" spans="4:5" x14ac:dyDescent="0.2">
      <c r="D409" s="541" t="str">
        <f>IF(MID(D404,16,22)="GovernmentalActivities",RIGHT(D404,LEN(D404)-38),RIGHT(D404,LEN(D404)-30))</f>
        <v>Restricted_for_Other_Purposes</v>
      </c>
      <c r="E409" s="541" t="str">
        <f>"            &lt;us-cafr_part:NameOfNetPositionRestrictedDomain&gt;"&amp;D409&amp;"&lt;/us-cafr_part:NameOfNetPositionRestrictedDomain&gt;"</f>
        <v xml:space="preserve">            &lt;us-cafr_part:NameOfNetPositionRestrictedDomain&gt;Restricted_for_Other_Purposes&lt;/us-cafr_part:NameOfNetPositionRestrictedDomain&gt;</v>
      </c>
    </row>
    <row r="410" spans="4:5" x14ac:dyDescent="0.2">
      <c r="E410" s="541" t="s">
        <v>2516</v>
      </c>
    </row>
    <row r="411" spans="4:5" x14ac:dyDescent="0.2">
      <c r="D411" s="541" t="str">
        <f>IF(MID(D404,16,22)="GovernmentalActivities","GovernmentalActivities","ComponentUnit")</f>
        <v>GovernmentalActivities</v>
      </c>
      <c r="E411" s="541" t="str">
        <f>"          &lt;xbrldi:explicitMember dimension="&amp;CHAR(34)&amp;"us-cafr:TypeOfActivitiesAxis"&amp;CHAR(34)&amp;"&gt;us-cafr:"&amp;D411&amp;"Member&lt;/xbrldi:explicitMember&gt;"</f>
        <v xml:space="preserve">          &lt;xbrldi:explicitMember dimension="us-cafr:TypeOfActivitiesAxis"&gt;us-cafr:GovernmentalActivitiesMember&lt;/xbrldi:explicitMember&gt;</v>
      </c>
    </row>
    <row r="412" spans="4:5" x14ac:dyDescent="0.2">
      <c r="E412" s="541" t="s">
        <v>2519</v>
      </c>
    </row>
    <row r="413" spans="4:5" x14ac:dyDescent="0.2">
      <c r="E413" s="541" t="s">
        <v>2506</v>
      </c>
    </row>
    <row r="414" spans="4:5" x14ac:dyDescent="0.2">
      <c r="E414" s="541" t="s">
        <v>2507</v>
      </c>
    </row>
    <row r="415" spans="4:5" x14ac:dyDescent="0.2">
      <c r="E415" s="541" t="s">
        <v>2508</v>
      </c>
    </row>
    <row r="416" spans="4:5" x14ac:dyDescent="0.2">
      <c r="E416" s="541" t="s">
        <v>2512</v>
      </c>
    </row>
    <row r="417" spans="4:5" x14ac:dyDescent="0.2">
      <c r="E417" s="541" t="s">
        <v>2509</v>
      </c>
    </row>
    <row r="418" spans="4:5" x14ac:dyDescent="0.2">
      <c r="E418" s="541" t="s">
        <v>2510</v>
      </c>
    </row>
    <row r="420" spans="4:5" x14ac:dyDescent="0.2">
      <c r="D420" s="541" t="s">
        <v>2497</v>
      </c>
      <c r="E420" s="541" t="str">
        <f>"    &lt;xbrli:context id="&amp;CHAR(34)&amp;D420&amp;CHAR(34)&amp;"&gt;"</f>
        <v xml:space="preserve">    &lt;xbrli:context id="CurrentInstant_ComponentUnits_Restricted_for_Other_Purposes"&gt;</v>
      </c>
    </row>
    <row r="421" spans="4:5" x14ac:dyDescent="0.2">
      <c r="E421" s="541" t="s">
        <v>2503</v>
      </c>
    </row>
    <row r="422" spans="4:5" x14ac:dyDescent="0.2">
      <c r="E422" s="541" t="s">
        <v>2511</v>
      </c>
    </row>
    <row r="423" spans="4:5" x14ac:dyDescent="0.2">
      <c r="E423" s="541" t="s">
        <v>2504</v>
      </c>
    </row>
    <row r="424" spans="4:5" x14ac:dyDescent="0.2">
      <c r="E424" s="541" t="s">
        <v>2518</v>
      </c>
    </row>
    <row r="425" spans="4:5" x14ac:dyDescent="0.2">
      <c r="D425" s="541" t="str">
        <f>IF(MID(D420,16,22)="GovernmentalActivities",RIGHT(D420,LEN(D420)-38),RIGHT(D420,LEN(D420)-30))</f>
        <v>Restricted_for_Other_Purposes</v>
      </c>
      <c r="E425" s="541" t="str">
        <f>"            &lt;us-cafr_part:NameOfNetPositionRestrictedDomain&gt;"&amp;D425&amp;"&lt;/us-cafr_part:NameOfNetPositionRestrictedDomain&gt;"</f>
        <v xml:space="preserve">            &lt;us-cafr_part:NameOfNetPositionRestrictedDomain&gt;Restricted_for_Other_Purposes&lt;/us-cafr_part:NameOfNetPositionRestrictedDomain&gt;</v>
      </c>
    </row>
    <row r="426" spans="4:5" x14ac:dyDescent="0.2">
      <c r="E426" s="541" t="s">
        <v>2516</v>
      </c>
    </row>
    <row r="427" spans="4:5" x14ac:dyDescent="0.2">
      <c r="D427" s="541" t="str">
        <f>IF(MID(D420,16,22)="GovernmentalActivities","GovernmentalActivities","ComponentUnit")</f>
        <v>ComponentUnit</v>
      </c>
      <c r="E427" s="541" t="str">
        <f>"          &lt;xbrldi:explicitMember dimension="&amp;CHAR(34)&amp;"us-cafr:TypeOfActivitiesAxis"&amp;CHAR(34)&amp;"&gt;us-cafr:"&amp;D427&amp;"Member&lt;/xbrldi:explicitMember&gt;"</f>
        <v xml:space="preserve">          &lt;xbrldi:explicitMember dimension="us-cafr:TypeOfActivitiesAxis"&gt;us-cafr:ComponentUnitMember&lt;/xbrldi:explicitMember&gt;</v>
      </c>
    </row>
    <row r="428" spans="4:5" x14ac:dyDescent="0.2">
      <c r="E428" s="541" t="s">
        <v>2519</v>
      </c>
    </row>
    <row r="429" spans="4:5" x14ac:dyDescent="0.2">
      <c r="E429" s="541" t="s">
        <v>2506</v>
      </c>
    </row>
    <row r="430" spans="4:5" x14ac:dyDescent="0.2">
      <c r="E430" s="541" t="s">
        <v>2507</v>
      </c>
    </row>
    <row r="431" spans="4:5" x14ac:dyDescent="0.2">
      <c r="E431" s="541" t="s">
        <v>2508</v>
      </c>
    </row>
    <row r="432" spans="4:5" x14ac:dyDescent="0.2">
      <c r="E432" s="541" t="s">
        <v>2512</v>
      </c>
    </row>
    <row r="433" spans="4:5" x14ac:dyDescent="0.2">
      <c r="E433" s="541" t="s">
        <v>2509</v>
      </c>
    </row>
    <row r="434" spans="4:5" x14ac:dyDescent="0.2">
      <c r="E434" s="541" t="s">
        <v>2510</v>
      </c>
    </row>
    <row r="436" spans="4:5" x14ac:dyDescent="0.2">
      <c r="D436" s="541" t="s">
        <v>2498</v>
      </c>
      <c r="E436" s="541" t="str">
        <f>"    &lt;xbrli:context id="&amp;CHAR(34)&amp;D436&amp;CHAR(34)&amp;"&gt;"</f>
        <v xml:space="preserve">    &lt;xbrli:context id="CurrentInstant_GovernmentalActivities_Unrestricted"&gt;</v>
      </c>
    </row>
    <row r="437" spans="4:5" x14ac:dyDescent="0.2">
      <c r="E437" s="541" t="s">
        <v>2503</v>
      </c>
    </row>
    <row r="438" spans="4:5" x14ac:dyDescent="0.2">
      <c r="E438" s="541" t="s">
        <v>2511</v>
      </c>
    </row>
    <row r="439" spans="4:5" x14ac:dyDescent="0.2">
      <c r="E439" s="541" t="s">
        <v>2504</v>
      </c>
    </row>
    <row r="440" spans="4:5" x14ac:dyDescent="0.2">
      <c r="E440" s="541" t="s">
        <v>2518</v>
      </c>
    </row>
    <row r="441" spans="4:5" x14ac:dyDescent="0.2">
      <c r="D441" s="541" t="str">
        <f>IF(MID(D436,16,22)="GovernmentalActivities",RIGHT(D436,LEN(D436)-38),RIGHT(D436,LEN(D436)-30))</f>
        <v>Unrestricted</v>
      </c>
      <c r="E441" s="541" t="str">
        <f>"            &lt;us-cafr_part:NameOfNetPositionRestrictedDomain&gt;"&amp;D441&amp;"&lt;/us-cafr_part:NameOfNetPositionRestrictedDomain&gt;"</f>
        <v xml:space="preserve">            &lt;us-cafr_part:NameOfNetPositionRestrictedDomain&gt;Unrestricted&lt;/us-cafr_part:NameOfNetPositionRestrictedDomain&gt;</v>
      </c>
    </row>
    <row r="442" spans="4:5" x14ac:dyDescent="0.2">
      <c r="E442" s="541" t="s">
        <v>2516</v>
      </c>
    </row>
    <row r="443" spans="4:5" x14ac:dyDescent="0.2">
      <c r="D443" s="541" t="str">
        <f>IF(MID(D436,16,22)="GovernmentalActivities","GovernmentalActivities","ComponentUnit")</f>
        <v>GovernmentalActivities</v>
      </c>
      <c r="E443" s="541" t="str">
        <f>"          &lt;xbrldi:explicitMember dimension="&amp;CHAR(34)&amp;"us-cafr:TypeOfActivitiesAxis"&amp;CHAR(34)&amp;"&gt;us-cafr:"&amp;D443&amp;"Member&lt;/xbrldi:explicitMember&gt;"</f>
        <v xml:space="preserve">          &lt;xbrldi:explicitMember dimension="us-cafr:TypeOfActivitiesAxis"&gt;us-cafr:GovernmentalActivitiesMember&lt;/xbrldi:explicitMember&gt;</v>
      </c>
    </row>
    <row r="444" spans="4:5" x14ac:dyDescent="0.2">
      <c r="E444" s="541" t="s">
        <v>2520</v>
      </c>
    </row>
    <row r="445" spans="4:5" x14ac:dyDescent="0.2">
      <c r="E445" s="541" t="s">
        <v>2506</v>
      </c>
    </row>
    <row r="446" spans="4:5" x14ac:dyDescent="0.2">
      <c r="E446" s="541" t="s">
        <v>2507</v>
      </c>
    </row>
    <row r="447" spans="4:5" x14ac:dyDescent="0.2">
      <c r="E447" s="541" t="s">
        <v>2508</v>
      </c>
    </row>
    <row r="448" spans="4:5" x14ac:dyDescent="0.2">
      <c r="E448" s="541" t="s">
        <v>2512</v>
      </c>
    </row>
    <row r="449" spans="4:5" x14ac:dyDescent="0.2">
      <c r="E449" s="541" t="s">
        <v>2509</v>
      </c>
    </row>
    <row r="450" spans="4:5" x14ac:dyDescent="0.2">
      <c r="E450" s="541" t="s">
        <v>2510</v>
      </c>
    </row>
    <row r="452" spans="4:5" x14ac:dyDescent="0.2">
      <c r="D452" s="541" t="s">
        <v>2499</v>
      </c>
      <c r="E452" s="541" t="str">
        <f>"    &lt;xbrli:context id="&amp;CHAR(34)&amp;D452&amp;CHAR(34)&amp;"&gt;"</f>
        <v xml:space="preserve">    &lt;xbrli:context id="CurrentInstant_ComponentUnits_Unrestricted"&gt;</v>
      </c>
    </row>
    <row r="453" spans="4:5" x14ac:dyDescent="0.2">
      <c r="E453" s="541" t="s">
        <v>2503</v>
      </c>
    </row>
    <row r="454" spans="4:5" x14ac:dyDescent="0.2">
      <c r="E454" s="541" t="s">
        <v>2511</v>
      </c>
    </row>
    <row r="455" spans="4:5" x14ac:dyDescent="0.2">
      <c r="E455" s="541" t="s">
        <v>2504</v>
      </c>
    </row>
    <row r="456" spans="4:5" x14ac:dyDescent="0.2">
      <c r="E456" s="541" t="s">
        <v>2518</v>
      </c>
    </row>
    <row r="457" spans="4:5" x14ac:dyDescent="0.2">
      <c r="D457" s="541" t="str">
        <f>IF(MID(D452,16,22)="GovernmentalActivities",RIGHT(D452,LEN(D452)-38),RIGHT(D452,LEN(D452)-30))</f>
        <v>Unrestricted</v>
      </c>
      <c r="E457" s="541" t="str">
        <f>"            &lt;us-cafr_part:NameOfNetPositionRestrictedDomain&gt;"&amp;D457&amp;"&lt;/us-cafr_part:NameOfNetPositionRestrictedDomain&gt;"</f>
        <v xml:space="preserve">            &lt;us-cafr_part:NameOfNetPositionRestrictedDomain&gt;Unrestricted&lt;/us-cafr_part:NameOfNetPositionRestrictedDomain&gt;</v>
      </c>
    </row>
    <row r="458" spans="4:5" x14ac:dyDescent="0.2">
      <c r="E458" s="541" t="s">
        <v>2516</v>
      </c>
    </row>
    <row r="459" spans="4:5" x14ac:dyDescent="0.2">
      <c r="D459" s="541" t="str">
        <f>IF(MID(D452,16,22)="GovernmentalActivities","GovernmentalActivities","ComponentUnit")</f>
        <v>ComponentUnit</v>
      </c>
      <c r="E459" s="541" t="str">
        <f>"          &lt;xbrldi:explicitMember dimension="&amp;CHAR(34)&amp;"us-cafr:TypeOfActivitiesAxis"&amp;CHAR(34)&amp;"&gt;us-cafr:"&amp;D459&amp;"Member&lt;/xbrldi:explicitMember&gt;"</f>
        <v xml:space="preserve">          &lt;xbrldi:explicitMember dimension="us-cafr:TypeOfActivitiesAxis"&gt;us-cafr:ComponentUnitMember&lt;/xbrldi:explicitMember&gt;</v>
      </c>
    </row>
    <row r="460" spans="4:5" x14ac:dyDescent="0.2">
      <c r="E460" s="541" t="s">
        <v>2520</v>
      </c>
    </row>
    <row r="461" spans="4:5" x14ac:dyDescent="0.2">
      <c r="E461" s="541" t="s">
        <v>2506</v>
      </c>
    </row>
    <row r="462" spans="4:5" x14ac:dyDescent="0.2">
      <c r="E462" s="541" t="s">
        <v>2507</v>
      </c>
    </row>
    <row r="463" spans="4:5" x14ac:dyDescent="0.2">
      <c r="E463" s="541" t="s">
        <v>2508</v>
      </c>
    </row>
    <row r="464" spans="4:5" x14ac:dyDescent="0.2">
      <c r="E464" s="541" t="s">
        <v>2512</v>
      </c>
    </row>
    <row r="465" spans="4:5" x14ac:dyDescent="0.2">
      <c r="E465" s="541" t="s">
        <v>2509</v>
      </c>
    </row>
    <row r="466" spans="4:5" x14ac:dyDescent="0.2">
      <c r="E466" s="541" t="s">
        <v>2510</v>
      </c>
    </row>
    <row r="468" spans="4:5" x14ac:dyDescent="0.2">
      <c r="D468" s="541" t="s">
        <v>3141</v>
      </c>
      <c r="E468" s="541" t="str">
        <f>"    &lt;xbrli:context id="&amp;CHAR(34)&amp;D468&amp;CHAR(34)&amp;"&gt;"</f>
        <v xml:space="preserve">    &lt;xbrli:context id="CurrentInstant_GeneralFund"&gt;</v>
      </c>
    </row>
    <row r="469" spans="4:5" x14ac:dyDescent="0.2">
      <c r="E469" s="541" t="s">
        <v>2503</v>
      </c>
    </row>
    <row r="470" spans="4:5" x14ac:dyDescent="0.2">
      <c r="E470" s="541" t="s">
        <v>2511</v>
      </c>
    </row>
    <row r="471" spans="4:5" x14ac:dyDescent="0.2">
      <c r="E471" s="541" t="s">
        <v>2504</v>
      </c>
    </row>
    <row r="472" spans="4:5" x14ac:dyDescent="0.2">
      <c r="D472" s="541" t="str">
        <f>RIGHT(D468,LEN(D468)-FIND("_",D468))</f>
        <v>GeneralFund</v>
      </c>
      <c r="E472" s="541" t="str">
        <f>"          &lt;xbrldi:explicitMember dimension="&amp;CHAR(34)&amp;"us-cafr:TypeOfGovernmentalFundsAxis"&amp;CHAR(34)&amp;"&gt;us-cafr:"&amp;D472&amp;"Member&lt;/xbrldi:explicitMember&gt;"</f>
        <v xml:space="preserve">          &lt;xbrldi:explicitMember dimension="us-cafr:TypeOfGovernmentalFundsAxis"&gt;us-cafr:GeneralFundMember&lt;/xbrldi:explicitMember&gt;</v>
      </c>
    </row>
    <row r="473" spans="4:5" x14ac:dyDescent="0.2">
      <c r="E473" s="541" t="s">
        <v>2506</v>
      </c>
    </row>
    <row r="474" spans="4:5" x14ac:dyDescent="0.2">
      <c r="E474" s="541" t="s">
        <v>2507</v>
      </c>
    </row>
    <row r="475" spans="4:5" x14ac:dyDescent="0.2">
      <c r="E475" s="541" t="s">
        <v>2508</v>
      </c>
    </row>
    <row r="476" spans="4:5" x14ac:dyDescent="0.2">
      <c r="E476" s="541" t="s">
        <v>2512</v>
      </c>
    </row>
    <row r="477" spans="4:5" x14ac:dyDescent="0.2">
      <c r="E477" s="541" t="s">
        <v>2509</v>
      </c>
    </row>
    <row r="478" spans="4:5" x14ac:dyDescent="0.2">
      <c r="E478" s="541" t="s">
        <v>2510</v>
      </c>
    </row>
    <row r="480" spans="4:5" x14ac:dyDescent="0.2">
      <c r="D480" s="541" t="s">
        <v>3142</v>
      </c>
      <c r="E480" s="541" t="str">
        <f>"    &lt;xbrli:context id="&amp;CHAR(34)&amp;D480&amp;CHAR(34)&amp;"&gt;"</f>
        <v xml:space="preserve">    &lt;xbrli:context id="CurrentInstant_GeneralFund_Restricted_Cash_And_Cash_Equivalents"&gt;</v>
      </c>
    </row>
    <row r="481" spans="4:5" x14ac:dyDescent="0.2">
      <c r="E481" s="541" t="s">
        <v>2503</v>
      </c>
    </row>
    <row r="482" spans="4:5" x14ac:dyDescent="0.2">
      <c r="E482" s="541" t="s">
        <v>2511</v>
      </c>
    </row>
    <row r="483" spans="4:5" x14ac:dyDescent="0.2">
      <c r="E483" s="541" t="s">
        <v>2504</v>
      </c>
    </row>
    <row r="484" spans="4:5" x14ac:dyDescent="0.2">
      <c r="D484" s="541" t="str">
        <f>MID(D480,FIND("_",D480)+1,FIND("_",D480,FIND("_",D480)+1)-FIND("_",D480)-1)</f>
        <v>GeneralFund</v>
      </c>
      <c r="E484" s="541" t="s">
        <v>3179</v>
      </c>
    </row>
    <row r="485" spans="4:5" x14ac:dyDescent="0.2">
      <c r="D485" s="541" t="s">
        <v>1455</v>
      </c>
      <c r="E485" s="541" t="str">
        <f>"          &lt;xbrldi:typedMember dimension="&amp;CHAR(34)&amp;"us-cafr:"&amp;D485&amp;CHAR(34)&amp;"&gt;"</f>
        <v xml:space="preserve">          &lt;xbrldi:typedMember dimension="us-cafr:NameOfOtherCurrentAssetsAxis"&gt;</v>
      </c>
    </row>
    <row r="486" spans="4:5" x14ac:dyDescent="0.2">
      <c r="D486" s="541" t="str">
        <f>RIGHT(D480,LEN(D480)-FIND("_",D480,20))</f>
        <v>Restricted_Cash_And_Cash_Equivalents</v>
      </c>
      <c r="E486" s="541" t="str">
        <f>"            &lt;us-cafr_part:"&amp;D485&amp;"&gt;"&amp;D486&amp;"&lt;/us-cafr_part:"&amp;D485&amp;"&gt;"</f>
        <v xml:space="preserve">            &lt;us-cafr_part:NameOfOtherCurrentAssetsAxis&gt;Restricted_Cash_And_Cash_Equivalents&lt;/us-cafr_part:NameOfOtherCurrentAssetsAxis&gt;</v>
      </c>
    </row>
    <row r="487" spans="4:5" x14ac:dyDescent="0.2">
      <c r="E487" s="541" t="s">
        <v>2516</v>
      </c>
    </row>
    <row r="488" spans="4:5" x14ac:dyDescent="0.2">
      <c r="E488" s="541" t="s">
        <v>2506</v>
      </c>
    </row>
    <row r="489" spans="4:5" x14ac:dyDescent="0.2">
      <c r="E489" s="541" t="s">
        <v>2507</v>
      </c>
    </row>
    <row r="490" spans="4:5" x14ac:dyDescent="0.2">
      <c r="E490" s="541" t="s">
        <v>2508</v>
      </c>
    </row>
    <row r="491" spans="4:5" x14ac:dyDescent="0.2">
      <c r="E491" s="541" t="s">
        <v>2512</v>
      </c>
    </row>
    <row r="492" spans="4:5" x14ac:dyDescent="0.2">
      <c r="E492" s="541" t="s">
        <v>2509</v>
      </c>
    </row>
    <row r="493" spans="4:5" x14ac:dyDescent="0.2">
      <c r="E493" s="541" t="s">
        <v>2510</v>
      </c>
    </row>
    <row r="495" spans="4:5" x14ac:dyDescent="0.2">
      <c r="D495" s="541" t="s">
        <v>3143</v>
      </c>
      <c r="E495" s="541" t="str">
        <f>"    &lt;xbrli:context id="&amp;CHAR(34)&amp;D495&amp;CHAR(34)&amp;"&gt;"</f>
        <v xml:space="preserve">    &lt;xbrli:context id="CurrentInstant_GeneralFund_Accrued_Interest"&gt;</v>
      </c>
    </row>
    <row r="496" spans="4:5" x14ac:dyDescent="0.2">
      <c r="E496" s="541" t="s">
        <v>2503</v>
      </c>
    </row>
    <row r="497" spans="4:5" x14ac:dyDescent="0.2">
      <c r="E497" s="541" t="s">
        <v>2511</v>
      </c>
    </row>
    <row r="498" spans="4:5" x14ac:dyDescent="0.2">
      <c r="E498" s="541" t="s">
        <v>2504</v>
      </c>
    </row>
    <row r="499" spans="4:5" x14ac:dyDescent="0.2">
      <c r="D499" s="541" t="str">
        <f>MID(D495,FIND("_",D495)+1,FIND("_",D495,FIND("_",D495)+1)-FIND("_",D495)-1)</f>
        <v>GeneralFund</v>
      </c>
      <c r="E499" s="541" t="s">
        <v>3179</v>
      </c>
    </row>
    <row r="500" spans="4:5" x14ac:dyDescent="0.2">
      <c r="D500" s="541" t="s">
        <v>1455</v>
      </c>
      <c r="E500" s="541" t="str">
        <f>"          &lt;xbrldi:typedMember dimension="&amp;CHAR(34)&amp;"us-cafr:"&amp;D500&amp;CHAR(34)&amp;"&gt;"</f>
        <v xml:space="preserve">          &lt;xbrldi:typedMember dimension="us-cafr:NameOfOtherCurrentAssetsAxis"&gt;</v>
      </c>
    </row>
    <row r="501" spans="4:5" x14ac:dyDescent="0.2">
      <c r="D501" s="541" t="str">
        <f>RIGHT(D495,LEN(D495)-FIND("_",D495,20))</f>
        <v>Accrued_Interest</v>
      </c>
      <c r="E501" s="541" t="str">
        <f>"            &lt;us-cafr_part:"&amp;D500&amp;"&gt;"&amp;D501&amp;"&lt;/us-cafr_part:"&amp;D500&amp;"&gt;"</f>
        <v xml:space="preserve">            &lt;us-cafr_part:NameOfOtherCurrentAssetsAxis&gt;Accrued_Interest&lt;/us-cafr_part:NameOfOtherCurrentAssetsAxis&gt;</v>
      </c>
    </row>
    <row r="502" spans="4:5" x14ac:dyDescent="0.2">
      <c r="E502" s="541" t="s">
        <v>2516</v>
      </c>
    </row>
    <row r="503" spans="4:5" x14ac:dyDescent="0.2">
      <c r="E503" s="541" t="s">
        <v>2506</v>
      </c>
    </row>
    <row r="504" spans="4:5" x14ac:dyDescent="0.2">
      <c r="E504" s="541" t="s">
        <v>2507</v>
      </c>
    </row>
    <row r="505" spans="4:5" x14ac:dyDescent="0.2">
      <c r="E505" s="541" t="s">
        <v>2508</v>
      </c>
    </row>
    <row r="506" spans="4:5" x14ac:dyDescent="0.2">
      <c r="E506" s="541" t="s">
        <v>2512</v>
      </c>
    </row>
    <row r="507" spans="4:5" x14ac:dyDescent="0.2">
      <c r="E507" s="541" t="s">
        <v>2509</v>
      </c>
    </row>
    <row r="508" spans="4:5" x14ac:dyDescent="0.2">
      <c r="E508" s="541" t="s">
        <v>2510</v>
      </c>
    </row>
    <row r="510" spans="4:5" x14ac:dyDescent="0.2">
      <c r="D510" s="541" t="s">
        <v>3144</v>
      </c>
      <c r="E510" s="541" t="str">
        <f>"    &lt;xbrli:context id="&amp;CHAR(34)&amp;D510&amp;CHAR(34)&amp;"&gt;"</f>
        <v xml:space="preserve">    &lt;xbrli:context id="CurrentInstant_GeneralFund_Property_Tax_Receivable-2018"&gt;</v>
      </c>
    </row>
    <row r="511" spans="4:5" x14ac:dyDescent="0.2">
      <c r="E511" s="541" t="s">
        <v>2503</v>
      </c>
    </row>
    <row r="512" spans="4:5" x14ac:dyDescent="0.2">
      <c r="E512" s="541" t="s">
        <v>2511</v>
      </c>
    </row>
    <row r="513" spans="4:5" x14ac:dyDescent="0.2">
      <c r="E513" s="541" t="s">
        <v>2504</v>
      </c>
    </row>
    <row r="514" spans="4:5" x14ac:dyDescent="0.2">
      <c r="D514" s="541" t="str">
        <f>MID(D510,FIND("_",D510)+1,FIND("_",D510,FIND("_",D510)+1)-FIND("_",D510)-1)</f>
        <v>GeneralFund</v>
      </c>
      <c r="E514" s="541" t="s">
        <v>3179</v>
      </c>
    </row>
    <row r="515" spans="4:5" x14ac:dyDescent="0.2">
      <c r="D515" s="541" t="s">
        <v>1455</v>
      </c>
      <c r="E515" s="541" t="str">
        <f>"          &lt;xbrldi:typedMember dimension="&amp;CHAR(34)&amp;"us-cafr:"&amp;D515&amp;CHAR(34)&amp;"&gt;"</f>
        <v xml:space="preserve">          &lt;xbrldi:typedMember dimension="us-cafr:NameOfOtherCurrentAssetsAxis"&gt;</v>
      </c>
    </row>
    <row r="516" spans="4:5" x14ac:dyDescent="0.2">
      <c r="D516" s="541" t="str">
        <f>RIGHT(D510,LEN(D510)-FIND("_",D510,20))</f>
        <v>Property_Tax_Receivable-2018</v>
      </c>
      <c r="E516" s="541" t="str">
        <f>"            &lt;us-cafr_part:"&amp;D515&amp;"&gt;"&amp;D516&amp;"&lt;/us-cafr_part:"&amp;D515&amp;"&gt;"</f>
        <v xml:space="preserve">            &lt;us-cafr_part:NameOfOtherCurrentAssetsAxis&gt;Property_Tax_Receivable-2018&lt;/us-cafr_part:NameOfOtherCurrentAssetsAxis&gt;</v>
      </c>
    </row>
    <row r="517" spans="4:5" x14ac:dyDescent="0.2">
      <c r="E517" s="541" t="s">
        <v>2516</v>
      </c>
    </row>
    <row r="518" spans="4:5" x14ac:dyDescent="0.2">
      <c r="E518" s="541" t="s">
        <v>2506</v>
      </c>
    </row>
    <row r="519" spans="4:5" x14ac:dyDescent="0.2">
      <c r="E519" s="541" t="s">
        <v>2507</v>
      </c>
    </row>
    <row r="520" spans="4:5" x14ac:dyDescent="0.2">
      <c r="E520" s="541" t="s">
        <v>2508</v>
      </c>
    </row>
    <row r="521" spans="4:5" x14ac:dyDescent="0.2">
      <c r="E521" s="541" t="s">
        <v>2512</v>
      </c>
    </row>
    <row r="522" spans="4:5" x14ac:dyDescent="0.2">
      <c r="E522" s="541" t="s">
        <v>2509</v>
      </c>
    </row>
    <row r="523" spans="4:5" x14ac:dyDescent="0.2">
      <c r="E523" s="541" t="s">
        <v>2510</v>
      </c>
    </row>
    <row r="525" spans="4:5" x14ac:dyDescent="0.2">
      <c r="D525" s="541" t="s">
        <v>3145</v>
      </c>
      <c r="E525" s="541" t="str">
        <f>"    &lt;xbrli:context id="&amp;CHAR(34)&amp;D525&amp;CHAR(34)&amp;"&gt;"</f>
        <v xml:space="preserve">    &lt;xbrli:context id="CurrentInstant_GeneralFund_Unavailable_Revenue"&gt;</v>
      </c>
    </row>
    <row r="526" spans="4:5" x14ac:dyDescent="0.2">
      <c r="E526" s="541" t="s">
        <v>2503</v>
      </c>
    </row>
    <row r="527" spans="4:5" x14ac:dyDescent="0.2">
      <c r="E527" s="541" t="s">
        <v>2511</v>
      </c>
    </row>
    <row r="528" spans="4:5" x14ac:dyDescent="0.2">
      <c r="E528" s="541" t="s">
        <v>2504</v>
      </c>
    </row>
    <row r="529" spans="4:5" x14ac:dyDescent="0.2">
      <c r="D529" s="541" t="str">
        <f>MID(D525,FIND("_",D525)+1,FIND("_",D525,FIND("_",D525)+1)-FIND("_",D525)-1)</f>
        <v>GeneralFund</v>
      </c>
      <c r="E529" s="541" t="s">
        <v>3179</v>
      </c>
    </row>
    <row r="530" spans="4:5" x14ac:dyDescent="0.2">
      <c r="D530" s="541" t="s">
        <v>3180</v>
      </c>
      <c r="E530" s="541" t="str">
        <f>"          &lt;xbrldi:typedMember dimension="&amp;CHAR(34)&amp;"us-cafr:"&amp;D530&amp;CHAR(34)&amp;"&gt;"</f>
        <v xml:space="preserve">          &lt;xbrldi:typedMember dimension="us-cafr:NameOfDeferredInflowsOfResourcesDomain"&gt;</v>
      </c>
    </row>
    <row r="531" spans="4:5" x14ac:dyDescent="0.2">
      <c r="D531" s="541" t="str">
        <f>RIGHT(D525,LEN(D525)-FIND("_",D525,20))</f>
        <v>Unavailable_Revenue</v>
      </c>
      <c r="E531" s="541" t="str">
        <f>"            &lt;us-cafr_part:"&amp;D530&amp;"&gt;"&amp;D531&amp;"&lt;/us-cafr_part:"&amp;D530&amp;"&gt;"</f>
        <v xml:space="preserve">            &lt;us-cafr_part:NameOfDeferredInflowsOfResourcesDomain&gt;Unavailable_Revenue&lt;/us-cafr_part:NameOfDeferredInflowsOfResourcesDomain&gt;</v>
      </c>
    </row>
    <row r="532" spans="4:5" x14ac:dyDescent="0.2">
      <c r="E532" s="541" t="s">
        <v>2516</v>
      </c>
    </row>
    <row r="533" spans="4:5" x14ac:dyDescent="0.2">
      <c r="E533" s="541" t="s">
        <v>2506</v>
      </c>
    </row>
    <row r="534" spans="4:5" x14ac:dyDescent="0.2">
      <c r="E534" s="541" t="s">
        <v>2507</v>
      </c>
    </row>
    <row r="535" spans="4:5" x14ac:dyDescent="0.2">
      <c r="E535" s="541" t="s">
        <v>2508</v>
      </c>
    </row>
    <row r="536" spans="4:5" x14ac:dyDescent="0.2">
      <c r="E536" s="541" t="s">
        <v>2512</v>
      </c>
    </row>
    <row r="537" spans="4:5" x14ac:dyDescent="0.2">
      <c r="E537" s="541" t="s">
        <v>2509</v>
      </c>
    </row>
    <row r="538" spans="4:5" x14ac:dyDescent="0.2">
      <c r="E538" s="541" t="s">
        <v>2510</v>
      </c>
    </row>
    <row r="540" spans="4:5" x14ac:dyDescent="0.2">
      <c r="D540" s="541" t="s">
        <v>3146</v>
      </c>
      <c r="E540" s="541" t="str">
        <f>"    &lt;xbrli:context id="&amp;CHAR(34)&amp;D540&amp;CHAR(34)&amp;"&gt;"</f>
        <v xml:space="preserve">    &lt;xbrli:context id="CurrentInstant_GeneralFund_Property_Taxes_Levied_For_Future_Periods"&gt;</v>
      </c>
    </row>
    <row r="541" spans="4:5" x14ac:dyDescent="0.2">
      <c r="E541" s="541" t="s">
        <v>2503</v>
      </c>
    </row>
    <row r="542" spans="4:5" x14ac:dyDescent="0.2">
      <c r="E542" s="541" t="s">
        <v>2511</v>
      </c>
    </row>
    <row r="543" spans="4:5" x14ac:dyDescent="0.2">
      <c r="E543" s="541" t="s">
        <v>2504</v>
      </c>
    </row>
    <row r="544" spans="4:5" x14ac:dyDescent="0.2">
      <c r="D544" s="541" t="str">
        <f>MID(D540,FIND("_",D540)+1,FIND("_",D540,FIND("_",D540)+1)-FIND("_",D540)-1)</f>
        <v>GeneralFund</v>
      </c>
      <c r="E544" s="541" t="s">
        <v>3179</v>
      </c>
    </row>
    <row r="545" spans="4:5" x14ac:dyDescent="0.2">
      <c r="D545" s="541" t="s">
        <v>3180</v>
      </c>
      <c r="E545" s="541" t="str">
        <f>"          &lt;xbrldi:typedMember dimension="&amp;CHAR(34)&amp;"us-cafr:"&amp;D545&amp;CHAR(34)&amp;"&gt;"</f>
        <v xml:space="preserve">          &lt;xbrldi:typedMember dimension="us-cafr:NameOfDeferredInflowsOfResourcesDomain"&gt;</v>
      </c>
    </row>
    <row r="546" spans="4:5" x14ac:dyDescent="0.2">
      <c r="D546" s="541" t="str">
        <f>RIGHT(D540,LEN(D540)-FIND("_",D540,20))</f>
        <v>Property_Taxes_Levied_For_Future_Periods</v>
      </c>
      <c r="E546" s="541" t="str">
        <f>"            &lt;us-cafr_part:"&amp;D545&amp;"&gt;"&amp;D546&amp;"&lt;/us-cafr_part:"&amp;D545&amp;"&gt;"</f>
        <v xml:space="preserve">            &lt;us-cafr_part:NameOfDeferredInflowsOfResourcesDomain&gt;Property_Taxes_Levied_For_Future_Periods&lt;/us-cafr_part:NameOfDeferredInflowsOfResourcesDomain&gt;</v>
      </c>
    </row>
    <row r="547" spans="4:5" x14ac:dyDescent="0.2">
      <c r="E547" s="541" t="s">
        <v>2516</v>
      </c>
    </row>
    <row r="548" spans="4:5" x14ac:dyDescent="0.2">
      <c r="E548" s="541" t="s">
        <v>2506</v>
      </c>
    </row>
    <row r="549" spans="4:5" x14ac:dyDescent="0.2">
      <c r="E549" s="541" t="s">
        <v>2507</v>
      </c>
    </row>
    <row r="550" spans="4:5" x14ac:dyDescent="0.2">
      <c r="E550" s="541" t="s">
        <v>2508</v>
      </c>
    </row>
    <row r="551" spans="4:5" x14ac:dyDescent="0.2">
      <c r="E551" s="541" t="s">
        <v>2512</v>
      </c>
    </row>
    <row r="552" spans="4:5" x14ac:dyDescent="0.2">
      <c r="E552" s="541" t="s">
        <v>2509</v>
      </c>
    </row>
    <row r="553" spans="4:5" x14ac:dyDescent="0.2">
      <c r="E553" s="541" t="s">
        <v>2510</v>
      </c>
    </row>
    <row r="555" spans="4:5" x14ac:dyDescent="0.2">
      <c r="D555" s="541" t="s">
        <v>3147</v>
      </c>
      <c r="E555" s="541" t="str">
        <f>"    &lt;xbrli:context id="&amp;CHAR(34)&amp;D555&amp;CHAR(34)&amp;"&gt;"</f>
        <v xml:space="preserve">    &lt;xbrli:context id="CurrentInstant_GeneralFund_Nonspendable"&gt;</v>
      </c>
    </row>
    <row r="556" spans="4:5" x14ac:dyDescent="0.2">
      <c r="E556" s="541" t="s">
        <v>2503</v>
      </c>
    </row>
    <row r="557" spans="4:5" x14ac:dyDescent="0.2">
      <c r="E557" s="541" t="s">
        <v>2511</v>
      </c>
    </row>
    <row r="558" spans="4:5" x14ac:dyDescent="0.2">
      <c r="E558" s="541" t="s">
        <v>2504</v>
      </c>
    </row>
    <row r="559" spans="4:5" x14ac:dyDescent="0.2">
      <c r="D559" s="541" t="str">
        <f>RIGHT(D555,LEN(D555)-FIND("_",D555,20))</f>
        <v>Nonspendable</v>
      </c>
      <c r="E559" s="541" t="str">
        <f>"          &lt;xbrldi:explicitMember dimension="&amp;CHAR(34)&amp;"us-cafr:TypeOfRestrictionAxis"&amp;CHAR(34)&amp;"&gt;us-cafr:"&amp;D559&amp;"Member&lt;/xbrldi:explicitMember&gt;"</f>
        <v xml:space="preserve">          &lt;xbrldi:explicitMember dimension="us-cafr:TypeOfRestrictionAxis"&gt;us-cafr:NonspendableMember&lt;/xbrldi:explicitMember&gt;</v>
      </c>
    </row>
    <row r="560" spans="4:5" x14ac:dyDescent="0.2">
      <c r="D560" s="541" t="str">
        <f>MID(D555,FIND("_",D555)+1,FIND("_",D555,FIND("_",D555)+1)-FIND("_",D555)-1)</f>
        <v>GeneralFund</v>
      </c>
      <c r="E560" s="541" t="str">
        <f>"          &lt;xbrldi:explicitMember dimension="&amp;CHAR(34)&amp;"us-cafr:TypeOfGovernmentalFundsAxis"&amp;CHAR(34)&amp;"&gt;us-cafr:"&amp;D560&amp;"Member&lt;/xbrldi:explicitMember&gt;"</f>
        <v xml:space="preserve">          &lt;xbrldi:explicitMember dimension="us-cafr:TypeOfGovernmentalFundsAxis"&gt;us-cafr:GeneralFundMember&lt;/xbrldi:explicitMember&gt;</v>
      </c>
    </row>
    <row r="561" spans="4:5" x14ac:dyDescent="0.2">
      <c r="E561" s="541" t="s">
        <v>2506</v>
      </c>
    </row>
    <row r="562" spans="4:5" x14ac:dyDescent="0.2">
      <c r="E562" s="541" t="s">
        <v>2507</v>
      </c>
    </row>
    <row r="563" spans="4:5" x14ac:dyDescent="0.2">
      <c r="E563" s="541" t="s">
        <v>2508</v>
      </c>
    </row>
    <row r="564" spans="4:5" x14ac:dyDescent="0.2">
      <c r="E564" s="541" t="s">
        <v>2512</v>
      </c>
    </row>
    <row r="565" spans="4:5" x14ac:dyDescent="0.2">
      <c r="E565" s="541" t="s">
        <v>2509</v>
      </c>
    </row>
    <row r="566" spans="4:5" x14ac:dyDescent="0.2">
      <c r="E566" s="541" t="s">
        <v>2510</v>
      </c>
    </row>
    <row r="568" spans="4:5" x14ac:dyDescent="0.2">
      <c r="D568" s="541" t="s">
        <v>3148</v>
      </c>
      <c r="E568" s="541" t="str">
        <f>"    &lt;xbrli:context id="&amp;CHAR(34)&amp;D568&amp;CHAR(34)&amp;"&gt;"</f>
        <v xml:space="preserve">    &lt;xbrli:context id="CurrentInstant_GeneralFund_Restricted"&gt;</v>
      </c>
    </row>
    <row r="569" spans="4:5" x14ac:dyDescent="0.2">
      <c r="E569" s="541" t="s">
        <v>2503</v>
      </c>
    </row>
    <row r="570" spans="4:5" x14ac:dyDescent="0.2">
      <c r="E570" s="541" t="s">
        <v>2511</v>
      </c>
    </row>
    <row r="571" spans="4:5" x14ac:dyDescent="0.2">
      <c r="E571" s="541" t="s">
        <v>2504</v>
      </c>
    </row>
    <row r="572" spans="4:5" x14ac:dyDescent="0.2">
      <c r="D572" s="541" t="str">
        <f>RIGHT(D568,LEN(D568)-FIND("_",D568,20))</f>
        <v>Restricted</v>
      </c>
      <c r="E572" s="541" t="str">
        <f>"          &lt;xbrldi:explicitMember dimension="&amp;CHAR(34)&amp;"us-cafr:TypeOfRestrictionAxis"&amp;CHAR(34)&amp;"&gt;us-cafr:"&amp;D572&amp;"Member&lt;/xbrldi:explicitMember&gt;"</f>
        <v xml:space="preserve">          &lt;xbrldi:explicitMember dimension="us-cafr:TypeOfRestrictionAxis"&gt;us-cafr:RestrictedMember&lt;/xbrldi:explicitMember&gt;</v>
      </c>
    </row>
    <row r="573" spans="4:5" x14ac:dyDescent="0.2">
      <c r="D573" s="541" t="str">
        <f>MID(D568,FIND("_",D568)+1,FIND("_",D568,FIND("_",D568)+1)-FIND("_",D568)-1)</f>
        <v>GeneralFund</v>
      </c>
      <c r="E573" s="541" t="str">
        <f>"          &lt;xbrldi:explicitMember dimension="&amp;CHAR(34)&amp;"us-cafr:TypeOfGovernmentalFundsAxis"&amp;CHAR(34)&amp;"&gt;us-cafr:"&amp;D573&amp;"Member&lt;/xbrldi:explicitMember&gt;"</f>
        <v xml:space="preserve">          &lt;xbrldi:explicitMember dimension="us-cafr:TypeOfGovernmentalFundsAxis"&gt;us-cafr:GeneralFundMember&lt;/xbrldi:explicitMember&gt;</v>
      </c>
    </row>
    <row r="574" spans="4:5" x14ac:dyDescent="0.2">
      <c r="E574" s="541" t="s">
        <v>2506</v>
      </c>
    </row>
    <row r="575" spans="4:5" x14ac:dyDescent="0.2">
      <c r="E575" s="541" t="s">
        <v>2507</v>
      </c>
    </row>
    <row r="576" spans="4:5" x14ac:dyDescent="0.2">
      <c r="E576" s="541" t="s">
        <v>2508</v>
      </c>
    </row>
    <row r="577" spans="4:5" x14ac:dyDescent="0.2">
      <c r="E577" s="541" t="s">
        <v>2512</v>
      </c>
    </row>
    <row r="578" spans="4:5" x14ac:dyDescent="0.2">
      <c r="E578" s="541" t="s">
        <v>2509</v>
      </c>
    </row>
    <row r="579" spans="4:5" x14ac:dyDescent="0.2">
      <c r="E579" s="541" t="s">
        <v>2510</v>
      </c>
    </row>
    <row r="581" spans="4:5" x14ac:dyDescent="0.2">
      <c r="D581" s="541" t="s">
        <v>3149</v>
      </c>
      <c r="E581" s="541" t="str">
        <f>"    &lt;xbrli:context id="&amp;CHAR(34)&amp;D581&amp;CHAR(34)&amp;"&gt;"</f>
        <v xml:space="preserve">    &lt;xbrli:context id="CurrentInstant_GeneralFund_Committed"&gt;</v>
      </c>
    </row>
    <row r="582" spans="4:5" x14ac:dyDescent="0.2">
      <c r="E582" s="541" t="s">
        <v>2503</v>
      </c>
    </row>
    <row r="583" spans="4:5" x14ac:dyDescent="0.2">
      <c r="E583" s="541" t="s">
        <v>2511</v>
      </c>
    </row>
    <row r="584" spans="4:5" x14ac:dyDescent="0.2">
      <c r="E584" s="541" t="s">
        <v>2504</v>
      </c>
    </row>
    <row r="585" spans="4:5" x14ac:dyDescent="0.2">
      <c r="D585" s="541" t="str">
        <f>RIGHT(D581,LEN(D581)-FIND("_",D581,20))</f>
        <v>Committed</v>
      </c>
      <c r="E585" s="541" t="str">
        <f>"          &lt;xbrldi:explicitMember dimension="&amp;CHAR(34)&amp;"us-cafr:TypeOfRestrictionAxis"&amp;CHAR(34)&amp;"&gt;us-cafr:"&amp;D585&amp;"Member&lt;/xbrldi:explicitMember&gt;"</f>
        <v xml:space="preserve">          &lt;xbrldi:explicitMember dimension="us-cafr:TypeOfRestrictionAxis"&gt;us-cafr:CommittedMember&lt;/xbrldi:explicitMember&gt;</v>
      </c>
    </row>
    <row r="586" spans="4:5" x14ac:dyDescent="0.2">
      <c r="D586" s="541" t="str">
        <f>MID(D581,FIND("_",D581)+1,FIND("_",D581,FIND("_",D581)+1)-FIND("_",D581)-1)</f>
        <v>GeneralFund</v>
      </c>
      <c r="E586" s="541" t="str">
        <f>"          &lt;xbrldi:explicitMember dimension="&amp;CHAR(34)&amp;"us-cafr:TypeOfGovernmentalFundsAxis"&amp;CHAR(34)&amp;"&gt;us-cafr:"&amp;D586&amp;"Member&lt;/xbrldi:explicitMember&gt;"</f>
        <v xml:space="preserve">          &lt;xbrldi:explicitMember dimension="us-cafr:TypeOfGovernmentalFundsAxis"&gt;us-cafr:GeneralFundMember&lt;/xbrldi:explicitMember&gt;</v>
      </c>
    </row>
    <row r="587" spans="4:5" x14ac:dyDescent="0.2">
      <c r="E587" s="541" t="s">
        <v>2506</v>
      </c>
    </row>
    <row r="588" spans="4:5" x14ac:dyDescent="0.2">
      <c r="E588" s="541" t="s">
        <v>2507</v>
      </c>
    </row>
    <row r="589" spans="4:5" x14ac:dyDescent="0.2">
      <c r="E589" s="541" t="s">
        <v>2508</v>
      </c>
    </row>
    <row r="590" spans="4:5" x14ac:dyDescent="0.2">
      <c r="E590" s="541" t="s">
        <v>2512</v>
      </c>
    </row>
    <row r="591" spans="4:5" x14ac:dyDescent="0.2">
      <c r="E591" s="541" t="s">
        <v>2509</v>
      </c>
    </row>
    <row r="592" spans="4:5" x14ac:dyDescent="0.2">
      <c r="E592" s="541" t="s">
        <v>2510</v>
      </c>
    </row>
    <row r="594" spans="4:5" x14ac:dyDescent="0.2">
      <c r="D594" s="541" t="s">
        <v>3150</v>
      </c>
      <c r="E594" s="541" t="str">
        <f>"    &lt;xbrli:context id="&amp;CHAR(34)&amp;D594&amp;CHAR(34)&amp;"&gt;"</f>
        <v xml:space="preserve">    &lt;xbrli:context id="CurrentInstant_GeneralFund_Assigned"&gt;</v>
      </c>
    </row>
    <row r="595" spans="4:5" x14ac:dyDescent="0.2">
      <c r="E595" s="541" t="s">
        <v>2503</v>
      </c>
    </row>
    <row r="596" spans="4:5" x14ac:dyDescent="0.2">
      <c r="E596" s="541" t="s">
        <v>2511</v>
      </c>
    </row>
    <row r="597" spans="4:5" x14ac:dyDescent="0.2">
      <c r="E597" s="541" t="s">
        <v>2504</v>
      </c>
    </row>
    <row r="598" spans="4:5" x14ac:dyDescent="0.2">
      <c r="D598" s="541" t="str">
        <f>RIGHT(D594,LEN(D594)-FIND("_",D594,20))</f>
        <v>Assigned</v>
      </c>
      <c r="E598" s="541" t="str">
        <f>"          &lt;xbrldi:explicitMember dimension="&amp;CHAR(34)&amp;"us-cafr:TypeOfRestrictionAxis"&amp;CHAR(34)&amp;"&gt;us-cafr:"&amp;D598&amp;"Member&lt;/xbrldi:explicitMember&gt;"</f>
        <v xml:space="preserve">          &lt;xbrldi:explicitMember dimension="us-cafr:TypeOfRestrictionAxis"&gt;us-cafr:AssignedMember&lt;/xbrldi:explicitMember&gt;</v>
      </c>
    </row>
    <row r="599" spans="4:5" x14ac:dyDescent="0.2">
      <c r="D599" s="541" t="str">
        <f>MID(D594,FIND("_",D594)+1,FIND("_",D594,FIND("_",D594)+1)-FIND("_",D594)-1)</f>
        <v>GeneralFund</v>
      </c>
      <c r="E599" s="541" t="str">
        <f>"          &lt;xbrldi:explicitMember dimension="&amp;CHAR(34)&amp;"us-cafr:TypeOfGovernmentalFundsAxis"&amp;CHAR(34)&amp;"&gt;us-cafr:"&amp;D599&amp;"Member&lt;/xbrldi:explicitMember&gt;"</f>
        <v xml:space="preserve">          &lt;xbrldi:explicitMember dimension="us-cafr:TypeOfGovernmentalFundsAxis"&gt;us-cafr:GeneralFundMember&lt;/xbrldi:explicitMember&gt;</v>
      </c>
    </row>
    <row r="600" spans="4:5" x14ac:dyDescent="0.2">
      <c r="E600" s="541" t="s">
        <v>2506</v>
      </c>
    </row>
    <row r="601" spans="4:5" x14ac:dyDescent="0.2">
      <c r="E601" s="541" t="s">
        <v>2507</v>
      </c>
    </row>
    <row r="602" spans="4:5" x14ac:dyDescent="0.2">
      <c r="E602" s="541" t="s">
        <v>2508</v>
      </c>
    </row>
    <row r="603" spans="4:5" x14ac:dyDescent="0.2">
      <c r="E603" s="541" t="s">
        <v>2512</v>
      </c>
    </row>
    <row r="604" spans="4:5" x14ac:dyDescent="0.2">
      <c r="E604" s="541" t="s">
        <v>2509</v>
      </c>
    </row>
    <row r="605" spans="4:5" x14ac:dyDescent="0.2">
      <c r="E605" s="541" t="s">
        <v>2510</v>
      </c>
    </row>
    <row r="607" spans="4:5" x14ac:dyDescent="0.2">
      <c r="D607" s="541" t="s">
        <v>3151</v>
      </c>
      <c r="E607" s="541" t="str">
        <f>"    &lt;xbrli:context id="&amp;CHAR(34)&amp;D607&amp;CHAR(34)&amp;"&gt;"</f>
        <v xml:space="preserve">    &lt;xbrli:context id="CurrentInstant_GeneralFund_Unassigned"&gt;</v>
      </c>
    </row>
    <row r="608" spans="4:5" x14ac:dyDescent="0.2">
      <c r="E608" s="541" t="s">
        <v>2503</v>
      </c>
    </row>
    <row r="609" spans="4:5" x14ac:dyDescent="0.2">
      <c r="E609" s="541" t="s">
        <v>2511</v>
      </c>
    </row>
    <row r="610" spans="4:5" x14ac:dyDescent="0.2">
      <c r="E610" s="541" t="s">
        <v>2504</v>
      </c>
    </row>
    <row r="611" spans="4:5" x14ac:dyDescent="0.2">
      <c r="D611" s="541" t="str">
        <f>RIGHT(D607,LEN(D607)-FIND("_",D607,20))</f>
        <v>Unassigned</v>
      </c>
      <c r="E611" s="541" t="str">
        <f>"          &lt;xbrldi:explicitMember dimension="&amp;CHAR(34)&amp;"us-cafr:TypeOfRestrictionAxis"&amp;CHAR(34)&amp;"&gt;us-cafr:"&amp;D611&amp;"Member&lt;/xbrldi:explicitMember&gt;"</f>
        <v xml:space="preserve">          &lt;xbrldi:explicitMember dimension="us-cafr:TypeOfRestrictionAxis"&gt;us-cafr:UnassignedMember&lt;/xbrldi:explicitMember&gt;</v>
      </c>
    </row>
    <row r="612" spans="4:5" x14ac:dyDescent="0.2">
      <c r="D612" s="541" t="str">
        <f>MID(D607,FIND("_",D607)+1,FIND("_",D607,FIND("_",D607)+1)-FIND("_",D607)-1)</f>
        <v>GeneralFund</v>
      </c>
      <c r="E612" s="541" t="str">
        <f>"          &lt;xbrldi:explicitMember dimension="&amp;CHAR(34)&amp;"us-cafr:TypeOfGovernmentalFundsAxis"&amp;CHAR(34)&amp;"&gt;us-cafr:"&amp;D612&amp;"Member&lt;/xbrldi:explicitMember&gt;"</f>
        <v xml:space="preserve">          &lt;xbrldi:explicitMember dimension="us-cafr:TypeOfGovernmentalFundsAxis"&gt;us-cafr:GeneralFundMember&lt;/xbrldi:explicitMember&gt;</v>
      </c>
    </row>
    <row r="613" spans="4:5" x14ac:dyDescent="0.2">
      <c r="E613" s="541" t="s">
        <v>2506</v>
      </c>
    </row>
    <row r="614" spans="4:5" x14ac:dyDescent="0.2">
      <c r="E614" s="541" t="s">
        <v>2507</v>
      </c>
    </row>
    <row r="615" spans="4:5" x14ac:dyDescent="0.2">
      <c r="E615" s="541" t="s">
        <v>2508</v>
      </c>
    </row>
    <row r="616" spans="4:5" x14ac:dyDescent="0.2">
      <c r="E616" s="541" t="s">
        <v>2512</v>
      </c>
    </row>
    <row r="617" spans="4:5" x14ac:dyDescent="0.2">
      <c r="E617" s="541" t="s">
        <v>2509</v>
      </c>
    </row>
    <row r="618" spans="4:5" x14ac:dyDescent="0.2">
      <c r="E618" s="541" t="s">
        <v>2510</v>
      </c>
    </row>
    <row r="620" spans="4:5" x14ac:dyDescent="0.2">
      <c r="D620" s="541" t="s">
        <v>3152</v>
      </c>
      <c r="E620" s="541" t="str">
        <f>"    &lt;xbrli:context id="&amp;CHAR(34)&amp;D620&amp;CHAR(34)&amp;"&gt;"</f>
        <v xml:space="preserve">    &lt;xbrli:context id="CurrentInstant_SpecialRevenueFund001"&gt;</v>
      </c>
    </row>
    <row r="621" spans="4:5" x14ac:dyDescent="0.2">
      <c r="E621" s="541" t="s">
        <v>2503</v>
      </c>
    </row>
    <row r="622" spans="4:5" x14ac:dyDescent="0.2">
      <c r="E622" s="541" t="s">
        <v>2511</v>
      </c>
    </row>
    <row r="623" spans="4:5" x14ac:dyDescent="0.2">
      <c r="E623" s="541" t="s">
        <v>2504</v>
      </c>
    </row>
    <row r="624" spans="4:5" x14ac:dyDescent="0.2">
      <c r="D624" s="541" t="str">
        <f>RIGHT(D620,LEN(D620)-FIND("_",D620))</f>
        <v>SpecialRevenueFund001</v>
      </c>
      <c r="E624" s="541" t="str">
        <f>"          &lt;xbrldi:explicitMember dimension="&amp;CHAR(34)&amp;"us-cafr:TypeOfGovernmentalFundsAxis"&amp;CHAR(34)&amp;"&gt;us-cafr:"&amp;D624&amp;"Member&lt;/xbrldi:explicitMember&gt;"</f>
        <v xml:space="preserve">          &lt;xbrldi:explicitMember dimension="us-cafr:TypeOfGovernmentalFundsAxis"&gt;us-cafr:SpecialRevenueFund001Member&lt;/xbrldi:explicitMember&gt;</v>
      </c>
    </row>
    <row r="625" spans="4:5" x14ac:dyDescent="0.2">
      <c r="E625" s="541" t="s">
        <v>2506</v>
      </c>
    </row>
    <row r="626" spans="4:5" x14ac:dyDescent="0.2">
      <c r="E626" s="541" t="s">
        <v>2507</v>
      </c>
    </row>
    <row r="627" spans="4:5" x14ac:dyDescent="0.2">
      <c r="E627" s="541" t="s">
        <v>2508</v>
      </c>
    </row>
    <row r="628" spans="4:5" x14ac:dyDescent="0.2">
      <c r="E628" s="541" t="s">
        <v>2512</v>
      </c>
    </row>
    <row r="629" spans="4:5" x14ac:dyDescent="0.2">
      <c r="E629" s="541" t="s">
        <v>2509</v>
      </c>
    </row>
    <row r="630" spans="4:5" x14ac:dyDescent="0.2">
      <c r="E630" s="541" t="s">
        <v>2510</v>
      </c>
    </row>
    <row r="632" spans="4:5" x14ac:dyDescent="0.2">
      <c r="D632" s="541" t="s">
        <v>3153</v>
      </c>
      <c r="E632" s="541" t="str">
        <f>"    &lt;xbrli:context id="&amp;CHAR(34)&amp;D632&amp;CHAR(34)&amp;"&gt;"</f>
        <v xml:space="preserve">    &lt;xbrli:context id="CurrentInstant_SpecialRevenueFund001_Restricted_Cash_And_Cash_Equivalents"&gt;</v>
      </c>
    </row>
    <row r="633" spans="4:5" x14ac:dyDescent="0.2">
      <c r="E633" s="541" t="s">
        <v>2503</v>
      </c>
    </row>
    <row r="634" spans="4:5" x14ac:dyDescent="0.2">
      <c r="E634" s="541" t="s">
        <v>2511</v>
      </c>
    </row>
    <row r="635" spans="4:5" x14ac:dyDescent="0.2">
      <c r="E635" s="541" t="s">
        <v>2504</v>
      </c>
    </row>
    <row r="636" spans="4:5" x14ac:dyDescent="0.2">
      <c r="D636" s="541" t="str">
        <f>MID(D632,FIND("_",D632)+1,FIND("_",D632,FIND("_",D632)+1)-FIND("_",D632)-1)</f>
        <v>SpecialRevenueFund001</v>
      </c>
      <c r="E636" s="541" t="s">
        <v>3179</v>
      </c>
    </row>
    <row r="637" spans="4:5" x14ac:dyDescent="0.2">
      <c r="D637" s="541" t="s">
        <v>1455</v>
      </c>
      <c r="E637" s="541" t="str">
        <f>"          &lt;xbrldi:typedMember dimension="&amp;CHAR(34)&amp;"us-cafr:"&amp;D637&amp;CHAR(34)&amp;"&gt;"</f>
        <v xml:space="preserve">          &lt;xbrldi:typedMember dimension="us-cafr:NameOfOtherCurrentAssetsAxis"&gt;</v>
      </c>
    </row>
    <row r="638" spans="4:5" x14ac:dyDescent="0.2">
      <c r="D638" s="541" t="str">
        <f>RIGHT(D632,LEN(D632)-FIND("_",D632,20))</f>
        <v>Restricted_Cash_And_Cash_Equivalents</v>
      </c>
      <c r="E638" s="541" t="str">
        <f>"            &lt;us-cafr_part:"&amp;D637&amp;"&gt;"&amp;D638&amp;"&lt;/us-cafr_part:"&amp;D637&amp;"&gt;"</f>
        <v xml:space="preserve">            &lt;us-cafr_part:NameOfOtherCurrentAssetsAxis&gt;Restricted_Cash_And_Cash_Equivalents&lt;/us-cafr_part:NameOfOtherCurrentAssetsAxis&gt;</v>
      </c>
    </row>
    <row r="639" spans="4:5" x14ac:dyDescent="0.2">
      <c r="E639" s="541" t="s">
        <v>2516</v>
      </c>
    </row>
    <row r="640" spans="4:5" x14ac:dyDescent="0.2">
      <c r="E640" s="541" t="s">
        <v>2506</v>
      </c>
    </row>
    <row r="641" spans="4:5" x14ac:dyDescent="0.2">
      <c r="E641" s="541" t="s">
        <v>2507</v>
      </c>
    </row>
    <row r="642" spans="4:5" x14ac:dyDescent="0.2">
      <c r="E642" s="541" t="s">
        <v>2508</v>
      </c>
    </row>
    <row r="643" spans="4:5" x14ac:dyDescent="0.2">
      <c r="E643" s="541" t="s">
        <v>2512</v>
      </c>
    </row>
    <row r="644" spans="4:5" x14ac:dyDescent="0.2">
      <c r="E644" s="541" t="s">
        <v>2509</v>
      </c>
    </row>
    <row r="645" spans="4:5" x14ac:dyDescent="0.2">
      <c r="E645" s="541" t="s">
        <v>2510</v>
      </c>
    </row>
    <row r="647" spans="4:5" x14ac:dyDescent="0.2">
      <c r="D647" s="541" t="s">
        <v>3154</v>
      </c>
      <c r="E647" s="541" t="str">
        <f>"    &lt;xbrli:context id="&amp;CHAR(34)&amp;D647&amp;CHAR(34)&amp;"&gt;"</f>
        <v xml:space="preserve">    &lt;xbrli:context id="CurrentInstant_SpecialRevenueFund001_Accrued_Interest"&gt;</v>
      </c>
    </row>
    <row r="648" spans="4:5" x14ac:dyDescent="0.2">
      <c r="E648" s="541" t="s">
        <v>2503</v>
      </c>
    </row>
    <row r="649" spans="4:5" x14ac:dyDescent="0.2">
      <c r="E649" s="541" t="s">
        <v>2511</v>
      </c>
    </row>
    <row r="650" spans="4:5" x14ac:dyDescent="0.2">
      <c r="E650" s="541" t="s">
        <v>2504</v>
      </c>
    </row>
    <row r="651" spans="4:5" x14ac:dyDescent="0.2">
      <c r="D651" s="541" t="str">
        <f>MID(D647,FIND("_",D647)+1,FIND("_",D647,FIND("_",D647)+1)-FIND("_",D647)-1)</f>
        <v>SpecialRevenueFund001</v>
      </c>
      <c r="E651" s="541" t="s">
        <v>3179</v>
      </c>
    </row>
    <row r="652" spans="4:5" x14ac:dyDescent="0.2">
      <c r="D652" s="541" t="s">
        <v>1455</v>
      </c>
      <c r="E652" s="541" t="str">
        <f>"          &lt;xbrldi:typedMember dimension="&amp;CHAR(34)&amp;"us-cafr:"&amp;D652&amp;CHAR(34)&amp;"&gt;"</f>
        <v xml:space="preserve">          &lt;xbrldi:typedMember dimension="us-cafr:NameOfOtherCurrentAssetsAxis"&gt;</v>
      </c>
    </row>
    <row r="653" spans="4:5" x14ac:dyDescent="0.2">
      <c r="D653" s="541" t="str">
        <f>RIGHT(D647,LEN(D647)-FIND("_",D647,20))</f>
        <v>Accrued_Interest</v>
      </c>
      <c r="E653" s="541" t="str">
        <f>"            &lt;us-cafr_part:"&amp;D652&amp;"&gt;"&amp;D653&amp;"&lt;/us-cafr_part:"&amp;D652&amp;"&gt;"</f>
        <v xml:space="preserve">            &lt;us-cafr_part:NameOfOtherCurrentAssetsAxis&gt;Accrued_Interest&lt;/us-cafr_part:NameOfOtherCurrentAssetsAxis&gt;</v>
      </c>
    </row>
    <row r="654" spans="4:5" x14ac:dyDescent="0.2">
      <c r="E654" s="541" t="s">
        <v>2516</v>
      </c>
    </row>
    <row r="655" spans="4:5" x14ac:dyDescent="0.2">
      <c r="E655" s="541" t="s">
        <v>2506</v>
      </c>
    </row>
    <row r="656" spans="4:5" x14ac:dyDescent="0.2">
      <c r="E656" s="541" t="s">
        <v>2507</v>
      </c>
    </row>
    <row r="657" spans="4:5" x14ac:dyDescent="0.2">
      <c r="E657" s="541" t="s">
        <v>2508</v>
      </c>
    </row>
    <row r="658" spans="4:5" x14ac:dyDescent="0.2">
      <c r="E658" s="541" t="s">
        <v>2512</v>
      </c>
    </row>
    <row r="659" spans="4:5" x14ac:dyDescent="0.2">
      <c r="E659" s="541" t="s">
        <v>2509</v>
      </c>
    </row>
    <row r="660" spans="4:5" x14ac:dyDescent="0.2">
      <c r="E660" s="541" t="s">
        <v>2510</v>
      </c>
    </row>
    <row r="662" spans="4:5" x14ac:dyDescent="0.2">
      <c r="D662" s="541" t="s">
        <v>3181</v>
      </c>
      <c r="E662" s="541" t="str">
        <f>"    &lt;xbrli:context id="&amp;CHAR(34)&amp;D662&amp;CHAR(34)&amp;"&gt;"</f>
        <v xml:space="preserve">    &lt;xbrli:context id="CurrentInstant_SpecialRevenueFund001_Property_Tax_Receivable-2018"&gt;</v>
      </c>
    </row>
    <row r="663" spans="4:5" x14ac:dyDescent="0.2">
      <c r="E663" s="541" t="s">
        <v>2503</v>
      </c>
    </row>
    <row r="664" spans="4:5" x14ac:dyDescent="0.2">
      <c r="E664" s="541" t="s">
        <v>2511</v>
      </c>
    </row>
    <row r="665" spans="4:5" x14ac:dyDescent="0.2">
      <c r="E665" s="541" t="s">
        <v>2504</v>
      </c>
    </row>
    <row r="666" spans="4:5" x14ac:dyDescent="0.2">
      <c r="D666" s="541" t="str">
        <f>MID(D662,FIND("_",D662)+1,FIND("_",D662,FIND("_",D662)+1)-FIND("_",D662)-1)</f>
        <v>SpecialRevenueFund001</v>
      </c>
      <c r="E666" s="541" t="s">
        <v>3179</v>
      </c>
    </row>
    <row r="667" spans="4:5" x14ac:dyDescent="0.2">
      <c r="D667" s="541" t="s">
        <v>1455</v>
      </c>
      <c r="E667" s="541" t="str">
        <f>"          &lt;xbrldi:typedMember dimension="&amp;CHAR(34)&amp;"us-cafr:"&amp;D667&amp;CHAR(34)&amp;"&gt;"</f>
        <v xml:space="preserve">          &lt;xbrldi:typedMember dimension="us-cafr:NameOfOtherCurrentAssetsAxis"&gt;</v>
      </c>
    </row>
    <row r="668" spans="4:5" x14ac:dyDescent="0.2">
      <c r="D668" s="541" t="str">
        <f>RIGHT(D662,LEN(D662)-FIND("_",D662,20))</f>
        <v>Property_Tax_Receivable-2018</v>
      </c>
      <c r="E668" s="541" t="str">
        <f>"            &lt;us-cafr_part:"&amp;D667&amp;"&gt;"&amp;D668&amp;"&lt;/us-cafr_part:"&amp;D667&amp;"&gt;"</f>
        <v xml:space="preserve">            &lt;us-cafr_part:NameOfOtherCurrentAssetsAxis&gt;Property_Tax_Receivable-2018&lt;/us-cafr_part:NameOfOtherCurrentAssetsAxis&gt;</v>
      </c>
    </row>
    <row r="669" spans="4:5" x14ac:dyDescent="0.2">
      <c r="E669" s="541" t="s">
        <v>2516</v>
      </c>
    </row>
    <row r="670" spans="4:5" x14ac:dyDescent="0.2">
      <c r="E670" s="541" t="s">
        <v>2506</v>
      </c>
    </row>
    <row r="671" spans="4:5" x14ac:dyDescent="0.2">
      <c r="E671" s="541" t="s">
        <v>2507</v>
      </c>
    </row>
    <row r="672" spans="4:5" x14ac:dyDescent="0.2">
      <c r="E672" s="541" t="s">
        <v>2508</v>
      </c>
    </row>
    <row r="673" spans="4:5" x14ac:dyDescent="0.2">
      <c r="E673" s="541" t="s">
        <v>2512</v>
      </c>
    </row>
    <row r="674" spans="4:5" x14ac:dyDescent="0.2">
      <c r="E674" s="541" t="s">
        <v>2509</v>
      </c>
    </row>
    <row r="675" spans="4:5" x14ac:dyDescent="0.2">
      <c r="E675" s="541" t="s">
        <v>2510</v>
      </c>
    </row>
    <row r="677" spans="4:5" x14ac:dyDescent="0.2">
      <c r="D677" s="541" t="s">
        <v>3182</v>
      </c>
      <c r="E677" s="541" t="str">
        <f>"    &lt;xbrli:context id="&amp;CHAR(34)&amp;D677&amp;CHAR(34)&amp;"&gt;"</f>
        <v xml:space="preserve">    &lt;xbrli:context id="CurrentInstant_SpecialRevenueFund001_Unavailable_Revenue"&gt;</v>
      </c>
    </row>
    <row r="678" spans="4:5" x14ac:dyDescent="0.2">
      <c r="E678" s="541" t="s">
        <v>2503</v>
      </c>
    </row>
    <row r="679" spans="4:5" x14ac:dyDescent="0.2">
      <c r="E679" s="541" t="s">
        <v>2511</v>
      </c>
    </row>
    <row r="680" spans="4:5" x14ac:dyDescent="0.2">
      <c r="E680" s="541" t="s">
        <v>2504</v>
      </c>
    </row>
    <row r="681" spans="4:5" x14ac:dyDescent="0.2">
      <c r="D681" s="541" t="str">
        <f>MID(D677,FIND("_",D677)+1,FIND("_",D677,FIND("_",D677)+1)-FIND("_",D677)-1)</f>
        <v>SpecialRevenueFund001</v>
      </c>
      <c r="E681" s="541" t="s">
        <v>3179</v>
      </c>
    </row>
    <row r="682" spans="4:5" x14ac:dyDescent="0.2">
      <c r="D682" s="541" t="s">
        <v>3180</v>
      </c>
      <c r="E682" s="541" t="str">
        <f>"          &lt;xbrldi:typedMember dimension="&amp;CHAR(34)&amp;"us-cafr:"&amp;D682&amp;CHAR(34)&amp;"&gt;"</f>
        <v xml:space="preserve">          &lt;xbrldi:typedMember dimension="us-cafr:NameOfDeferredInflowsOfResourcesDomain"&gt;</v>
      </c>
    </row>
    <row r="683" spans="4:5" x14ac:dyDescent="0.2">
      <c r="D683" s="541" t="str">
        <f>RIGHT(D677,LEN(D677)-FIND("_",D677,20))</f>
        <v>Unavailable_Revenue</v>
      </c>
      <c r="E683" s="541" t="str">
        <f>"            &lt;us-cafr_part:"&amp;D682&amp;"&gt;"&amp;D683&amp;"&lt;/us-cafr_part:"&amp;D682&amp;"&gt;"</f>
        <v xml:space="preserve">            &lt;us-cafr_part:NameOfDeferredInflowsOfResourcesDomain&gt;Unavailable_Revenue&lt;/us-cafr_part:NameOfDeferredInflowsOfResourcesDomain&gt;</v>
      </c>
    </row>
    <row r="684" spans="4:5" x14ac:dyDescent="0.2">
      <c r="E684" s="541" t="s">
        <v>2516</v>
      </c>
    </row>
    <row r="685" spans="4:5" x14ac:dyDescent="0.2">
      <c r="E685" s="541" t="s">
        <v>2506</v>
      </c>
    </row>
    <row r="686" spans="4:5" x14ac:dyDescent="0.2">
      <c r="E686" s="541" t="s">
        <v>2507</v>
      </c>
    </row>
    <row r="687" spans="4:5" x14ac:dyDescent="0.2">
      <c r="E687" s="541" t="s">
        <v>2508</v>
      </c>
    </row>
    <row r="688" spans="4:5" x14ac:dyDescent="0.2">
      <c r="E688" s="541" t="s">
        <v>2512</v>
      </c>
    </row>
    <row r="689" spans="4:5" x14ac:dyDescent="0.2">
      <c r="E689" s="541" t="s">
        <v>2509</v>
      </c>
    </row>
    <row r="690" spans="4:5" x14ac:dyDescent="0.2">
      <c r="E690" s="541" t="s">
        <v>2510</v>
      </c>
    </row>
    <row r="692" spans="4:5" x14ac:dyDescent="0.2">
      <c r="D692" s="541" t="s">
        <v>3155</v>
      </c>
      <c r="E692" s="541" t="str">
        <f>"    &lt;xbrli:context id="&amp;CHAR(34)&amp;D692&amp;CHAR(34)&amp;"&gt;"</f>
        <v xml:space="preserve">    &lt;xbrli:context id="CurrentInstant_SpecialRevenueFund001_Property_Taxes_Levied_For_Future_Periods"&gt;</v>
      </c>
    </row>
    <row r="693" spans="4:5" x14ac:dyDescent="0.2">
      <c r="E693" s="541" t="s">
        <v>2503</v>
      </c>
    </row>
    <row r="694" spans="4:5" x14ac:dyDescent="0.2">
      <c r="E694" s="541" t="s">
        <v>2511</v>
      </c>
    </row>
    <row r="695" spans="4:5" x14ac:dyDescent="0.2">
      <c r="E695" s="541" t="s">
        <v>2504</v>
      </c>
    </row>
    <row r="696" spans="4:5" x14ac:dyDescent="0.2">
      <c r="D696" s="541" t="str">
        <f>MID(D692,FIND("_",D692)+1,FIND("_",D692,FIND("_",D692)+1)-FIND("_",D692)-1)</f>
        <v>SpecialRevenueFund001</v>
      </c>
      <c r="E696" s="541" t="s">
        <v>3179</v>
      </c>
    </row>
    <row r="697" spans="4:5" x14ac:dyDescent="0.2">
      <c r="D697" s="541" t="s">
        <v>3180</v>
      </c>
      <c r="E697" s="541" t="str">
        <f>"          &lt;xbrldi:typedMember dimension="&amp;CHAR(34)&amp;"us-cafr:"&amp;D697&amp;CHAR(34)&amp;"&gt;"</f>
        <v xml:space="preserve">          &lt;xbrldi:typedMember dimension="us-cafr:NameOfDeferredInflowsOfResourcesDomain"&gt;</v>
      </c>
    </row>
    <row r="698" spans="4:5" x14ac:dyDescent="0.2">
      <c r="D698" s="541" t="str">
        <f>RIGHT(D692,LEN(D692)-FIND("_",D692,20))</f>
        <v>Property_Taxes_Levied_For_Future_Periods</v>
      </c>
      <c r="E698" s="541" t="str">
        <f>"            &lt;us-cafr_part:"&amp;D697&amp;"&gt;"&amp;D698&amp;"&lt;/us-cafr_part:"&amp;D697&amp;"&gt;"</f>
        <v xml:space="preserve">            &lt;us-cafr_part:NameOfDeferredInflowsOfResourcesDomain&gt;Property_Taxes_Levied_For_Future_Periods&lt;/us-cafr_part:NameOfDeferredInflowsOfResourcesDomain&gt;</v>
      </c>
    </row>
    <row r="699" spans="4:5" x14ac:dyDescent="0.2">
      <c r="E699" s="541" t="s">
        <v>2516</v>
      </c>
    </row>
    <row r="700" spans="4:5" x14ac:dyDescent="0.2">
      <c r="E700" s="541" t="s">
        <v>2506</v>
      </c>
    </row>
    <row r="701" spans="4:5" x14ac:dyDescent="0.2">
      <c r="E701" s="541" t="s">
        <v>2507</v>
      </c>
    </row>
    <row r="702" spans="4:5" x14ac:dyDescent="0.2">
      <c r="E702" s="541" t="s">
        <v>2508</v>
      </c>
    </row>
    <row r="703" spans="4:5" x14ac:dyDescent="0.2">
      <c r="E703" s="541" t="s">
        <v>2512</v>
      </c>
    </row>
    <row r="704" spans="4:5" x14ac:dyDescent="0.2">
      <c r="E704" s="541" t="s">
        <v>2509</v>
      </c>
    </row>
    <row r="705" spans="4:5" x14ac:dyDescent="0.2">
      <c r="E705" s="541" t="s">
        <v>2510</v>
      </c>
    </row>
    <row r="707" spans="4:5" x14ac:dyDescent="0.2">
      <c r="D707" s="541" t="s">
        <v>3183</v>
      </c>
      <c r="E707" s="541" t="str">
        <f>"    &lt;xbrli:context id="&amp;CHAR(34)&amp;D707&amp;CHAR(34)&amp;"&gt;"</f>
        <v xml:space="preserve">    &lt;xbrli:context id="CurrentInstant_SpecialRevenueFund001_Nonspendable"&gt;</v>
      </c>
    </row>
    <row r="708" spans="4:5" x14ac:dyDescent="0.2">
      <c r="E708" s="541" t="s">
        <v>2503</v>
      </c>
    </row>
    <row r="709" spans="4:5" x14ac:dyDescent="0.2">
      <c r="E709" s="541" t="s">
        <v>2511</v>
      </c>
    </row>
    <row r="710" spans="4:5" x14ac:dyDescent="0.2">
      <c r="E710" s="541" t="s">
        <v>2504</v>
      </c>
    </row>
    <row r="711" spans="4:5" x14ac:dyDescent="0.2">
      <c r="D711" s="541" t="str">
        <f>RIGHT(D707,LEN(D707)-FIND("_",D707,20))</f>
        <v>Nonspendable</v>
      </c>
      <c r="E711" s="541" t="str">
        <f>"          &lt;xbrldi:explicitMember dimension="&amp;CHAR(34)&amp;"us-cafr:TypeOfRestrictionAxis"&amp;CHAR(34)&amp;"&gt;us-cafr:"&amp;D711&amp;"Member&lt;/xbrldi:explicitMember&gt;"</f>
        <v xml:space="preserve">          &lt;xbrldi:explicitMember dimension="us-cafr:TypeOfRestrictionAxis"&gt;us-cafr:NonspendableMember&lt;/xbrldi:explicitMember&gt;</v>
      </c>
    </row>
    <row r="712" spans="4:5" x14ac:dyDescent="0.2">
      <c r="D712" s="541" t="str">
        <f>MID(D707,FIND("_",D707)+1,FIND("_",D707,FIND("_",D707)+1)-FIND("_",D707)-1)</f>
        <v>SpecialRevenueFund001</v>
      </c>
      <c r="E712" s="541" t="str">
        <f>"          &lt;xbrldi:explicitMember dimension="&amp;CHAR(34)&amp;"us-cafr:TypeOfGovernmentalFundsAxis"&amp;CHAR(34)&amp;"&gt;us-cafr:"&amp;D712&amp;"Member&lt;/xbrldi:explicitMember&gt;"</f>
        <v xml:space="preserve">          &lt;xbrldi:explicitMember dimension="us-cafr:TypeOfGovernmentalFundsAxis"&gt;us-cafr:SpecialRevenueFund001Member&lt;/xbrldi:explicitMember&gt;</v>
      </c>
    </row>
    <row r="713" spans="4:5" x14ac:dyDescent="0.2">
      <c r="E713" s="541" t="s">
        <v>2506</v>
      </c>
    </row>
    <row r="714" spans="4:5" x14ac:dyDescent="0.2">
      <c r="E714" s="541" t="s">
        <v>2507</v>
      </c>
    </row>
    <row r="715" spans="4:5" x14ac:dyDescent="0.2">
      <c r="E715" s="541" t="s">
        <v>2508</v>
      </c>
    </row>
    <row r="716" spans="4:5" x14ac:dyDescent="0.2">
      <c r="E716" s="541" t="s">
        <v>2512</v>
      </c>
    </row>
    <row r="717" spans="4:5" x14ac:dyDescent="0.2">
      <c r="E717" s="541" t="s">
        <v>2509</v>
      </c>
    </row>
    <row r="718" spans="4:5" x14ac:dyDescent="0.2">
      <c r="E718" s="541" t="s">
        <v>2510</v>
      </c>
    </row>
    <row r="720" spans="4:5" x14ac:dyDescent="0.2">
      <c r="D720" s="541" t="s">
        <v>3184</v>
      </c>
      <c r="E720" s="541" t="str">
        <f>"    &lt;xbrli:context id="&amp;CHAR(34)&amp;D720&amp;CHAR(34)&amp;"&gt;"</f>
        <v xml:space="preserve">    &lt;xbrli:context id="CurrentInstant_SpecialRevenueFund001_Restricted"&gt;</v>
      </c>
    </row>
    <row r="721" spans="4:5" x14ac:dyDescent="0.2">
      <c r="E721" s="541" t="s">
        <v>2503</v>
      </c>
    </row>
    <row r="722" spans="4:5" x14ac:dyDescent="0.2">
      <c r="E722" s="541" t="s">
        <v>2511</v>
      </c>
    </row>
    <row r="723" spans="4:5" x14ac:dyDescent="0.2">
      <c r="E723" s="541" t="s">
        <v>2504</v>
      </c>
    </row>
    <row r="724" spans="4:5" x14ac:dyDescent="0.2">
      <c r="D724" s="541" t="str">
        <f>RIGHT(D720,LEN(D720)-FIND("_",D720,20))</f>
        <v>Restricted</v>
      </c>
      <c r="E724" s="541" t="str">
        <f>"          &lt;xbrldi:explicitMember dimension="&amp;CHAR(34)&amp;"us-cafr:TypeOfRestrictionAxis"&amp;CHAR(34)&amp;"&gt;us-cafr:"&amp;D724&amp;"Member&lt;/xbrldi:explicitMember&gt;"</f>
        <v xml:space="preserve">          &lt;xbrldi:explicitMember dimension="us-cafr:TypeOfRestrictionAxis"&gt;us-cafr:RestrictedMember&lt;/xbrldi:explicitMember&gt;</v>
      </c>
    </row>
    <row r="725" spans="4:5" x14ac:dyDescent="0.2">
      <c r="D725" s="541" t="str">
        <f>MID(D720,FIND("_",D720)+1,FIND("_",D720,FIND("_",D720)+1)-FIND("_",D720)-1)</f>
        <v>SpecialRevenueFund001</v>
      </c>
      <c r="E725" s="541" t="str">
        <f>"          &lt;xbrldi:explicitMember dimension="&amp;CHAR(34)&amp;"us-cafr:TypeOfGovernmentalFundsAxis"&amp;CHAR(34)&amp;"&gt;us-cafr:"&amp;D725&amp;"Member&lt;/xbrldi:explicitMember&gt;"</f>
        <v xml:space="preserve">          &lt;xbrldi:explicitMember dimension="us-cafr:TypeOfGovernmentalFundsAxis"&gt;us-cafr:SpecialRevenueFund001Member&lt;/xbrldi:explicitMember&gt;</v>
      </c>
    </row>
    <row r="726" spans="4:5" x14ac:dyDescent="0.2">
      <c r="E726" s="541" t="s">
        <v>2506</v>
      </c>
    </row>
    <row r="727" spans="4:5" x14ac:dyDescent="0.2">
      <c r="E727" s="541" t="s">
        <v>2507</v>
      </c>
    </row>
    <row r="728" spans="4:5" x14ac:dyDescent="0.2">
      <c r="E728" s="541" t="s">
        <v>2508</v>
      </c>
    </row>
    <row r="729" spans="4:5" x14ac:dyDescent="0.2">
      <c r="E729" s="541" t="s">
        <v>2512</v>
      </c>
    </row>
    <row r="730" spans="4:5" x14ac:dyDescent="0.2">
      <c r="E730" s="541" t="s">
        <v>2509</v>
      </c>
    </row>
    <row r="731" spans="4:5" x14ac:dyDescent="0.2">
      <c r="E731" s="541" t="s">
        <v>2510</v>
      </c>
    </row>
    <row r="733" spans="4:5" x14ac:dyDescent="0.2">
      <c r="D733" s="541" t="s">
        <v>3185</v>
      </c>
      <c r="E733" s="541" t="str">
        <f>"    &lt;xbrli:context id="&amp;CHAR(34)&amp;D733&amp;CHAR(34)&amp;"&gt;"</f>
        <v xml:space="preserve">    &lt;xbrli:context id="CurrentInstant_SpecialRevenueFund001_Committed"&gt;</v>
      </c>
    </row>
    <row r="734" spans="4:5" x14ac:dyDescent="0.2">
      <c r="E734" s="541" t="s">
        <v>2503</v>
      </c>
    </row>
    <row r="735" spans="4:5" x14ac:dyDescent="0.2">
      <c r="E735" s="541" t="s">
        <v>2511</v>
      </c>
    </row>
    <row r="736" spans="4:5" x14ac:dyDescent="0.2">
      <c r="E736" s="541" t="s">
        <v>2504</v>
      </c>
    </row>
    <row r="737" spans="4:5" x14ac:dyDescent="0.2">
      <c r="D737" s="541" t="str">
        <f>RIGHT(D733,LEN(D733)-FIND("_",D733,20))</f>
        <v>Committed</v>
      </c>
      <c r="E737" s="541" t="str">
        <f>"          &lt;xbrldi:explicitMember dimension="&amp;CHAR(34)&amp;"us-cafr:TypeOfRestrictionAxis"&amp;CHAR(34)&amp;"&gt;us-cafr:"&amp;D737&amp;"Member&lt;/xbrldi:explicitMember&gt;"</f>
        <v xml:space="preserve">          &lt;xbrldi:explicitMember dimension="us-cafr:TypeOfRestrictionAxis"&gt;us-cafr:CommittedMember&lt;/xbrldi:explicitMember&gt;</v>
      </c>
    </row>
    <row r="738" spans="4:5" x14ac:dyDescent="0.2">
      <c r="D738" s="541" t="str">
        <f>MID(D733,FIND("_",D733)+1,FIND("_",D733,FIND("_",D733)+1)-FIND("_",D733)-1)</f>
        <v>SpecialRevenueFund001</v>
      </c>
      <c r="E738" s="541" t="str">
        <f>"          &lt;xbrldi:explicitMember dimension="&amp;CHAR(34)&amp;"us-cafr:TypeOfGovernmentalFundsAxis"&amp;CHAR(34)&amp;"&gt;us-cafr:"&amp;D738&amp;"Member&lt;/xbrldi:explicitMember&gt;"</f>
        <v xml:space="preserve">          &lt;xbrldi:explicitMember dimension="us-cafr:TypeOfGovernmentalFundsAxis"&gt;us-cafr:SpecialRevenueFund001Member&lt;/xbrldi:explicitMember&gt;</v>
      </c>
    </row>
    <row r="739" spans="4:5" x14ac:dyDescent="0.2">
      <c r="E739" s="541" t="s">
        <v>2506</v>
      </c>
    </row>
    <row r="740" spans="4:5" x14ac:dyDescent="0.2">
      <c r="E740" s="541" t="s">
        <v>2507</v>
      </c>
    </row>
    <row r="741" spans="4:5" x14ac:dyDescent="0.2">
      <c r="E741" s="541" t="s">
        <v>2508</v>
      </c>
    </row>
    <row r="742" spans="4:5" x14ac:dyDescent="0.2">
      <c r="E742" s="541" t="s">
        <v>2512</v>
      </c>
    </row>
    <row r="743" spans="4:5" x14ac:dyDescent="0.2">
      <c r="E743" s="541" t="s">
        <v>2509</v>
      </c>
    </row>
    <row r="744" spans="4:5" x14ac:dyDescent="0.2">
      <c r="E744" s="541" t="s">
        <v>2510</v>
      </c>
    </row>
    <row r="746" spans="4:5" x14ac:dyDescent="0.2">
      <c r="D746" s="541" t="s">
        <v>3186</v>
      </c>
      <c r="E746" s="541" t="str">
        <f>"    &lt;xbrli:context id="&amp;CHAR(34)&amp;D746&amp;CHAR(34)&amp;"&gt;"</f>
        <v xml:space="preserve">    &lt;xbrli:context id="CurrentInstant_SpecialRevenueFund001_Assigned"&gt;</v>
      </c>
    </row>
    <row r="747" spans="4:5" x14ac:dyDescent="0.2">
      <c r="E747" s="541" t="s">
        <v>2503</v>
      </c>
    </row>
    <row r="748" spans="4:5" x14ac:dyDescent="0.2">
      <c r="E748" s="541" t="s">
        <v>2511</v>
      </c>
    </row>
    <row r="749" spans="4:5" x14ac:dyDescent="0.2">
      <c r="E749" s="541" t="s">
        <v>2504</v>
      </c>
    </row>
    <row r="750" spans="4:5" x14ac:dyDescent="0.2">
      <c r="D750" s="541" t="str">
        <f>RIGHT(D746,LEN(D746)-FIND("_",D746,20))</f>
        <v>Assigned</v>
      </c>
      <c r="E750" s="541" t="str">
        <f>"          &lt;xbrldi:explicitMember dimension="&amp;CHAR(34)&amp;"us-cafr:TypeOfRestrictionAxis"&amp;CHAR(34)&amp;"&gt;us-cafr:"&amp;D750&amp;"Member&lt;/xbrldi:explicitMember&gt;"</f>
        <v xml:space="preserve">          &lt;xbrldi:explicitMember dimension="us-cafr:TypeOfRestrictionAxis"&gt;us-cafr:AssignedMember&lt;/xbrldi:explicitMember&gt;</v>
      </c>
    </row>
    <row r="751" spans="4:5" x14ac:dyDescent="0.2">
      <c r="D751" s="541" t="str">
        <f>MID(D746,FIND("_",D746)+1,FIND("_",D746,FIND("_",D746)+1)-FIND("_",D746)-1)</f>
        <v>SpecialRevenueFund001</v>
      </c>
      <c r="E751" s="541" t="str">
        <f>"          &lt;xbrldi:explicitMember dimension="&amp;CHAR(34)&amp;"us-cafr:TypeOfGovernmentalFundsAxis"&amp;CHAR(34)&amp;"&gt;us-cafr:"&amp;D751&amp;"Member&lt;/xbrldi:explicitMember&gt;"</f>
        <v xml:space="preserve">          &lt;xbrldi:explicitMember dimension="us-cafr:TypeOfGovernmentalFundsAxis"&gt;us-cafr:SpecialRevenueFund001Member&lt;/xbrldi:explicitMember&gt;</v>
      </c>
    </row>
    <row r="752" spans="4:5" x14ac:dyDescent="0.2">
      <c r="E752" s="541" t="s">
        <v>2506</v>
      </c>
    </row>
    <row r="753" spans="4:5" x14ac:dyDescent="0.2">
      <c r="E753" s="541" t="s">
        <v>2507</v>
      </c>
    </row>
    <row r="754" spans="4:5" x14ac:dyDescent="0.2">
      <c r="E754" s="541" t="s">
        <v>2508</v>
      </c>
    </row>
    <row r="755" spans="4:5" x14ac:dyDescent="0.2">
      <c r="E755" s="541" t="s">
        <v>2512</v>
      </c>
    </row>
    <row r="756" spans="4:5" x14ac:dyDescent="0.2">
      <c r="E756" s="541" t="s">
        <v>2509</v>
      </c>
    </row>
    <row r="757" spans="4:5" x14ac:dyDescent="0.2">
      <c r="E757" s="541" t="s">
        <v>2510</v>
      </c>
    </row>
    <row r="759" spans="4:5" x14ac:dyDescent="0.2">
      <c r="D759" s="541" t="s">
        <v>3187</v>
      </c>
      <c r="E759" s="541" t="str">
        <f>"    &lt;xbrli:context id="&amp;CHAR(34)&amp;D759&amp;CHAR(34)&amp;"&gt;"</f>
        <v xml:space="preserve">    &lt;xbrli:context id="CurrentInstant_SpecialRevenueFund001_Unassigned"&gt;</v>
      </c>
    </row>
    <row r="760" spans="4:5" x14ac:dyDescent="0.2">
      <c r="E760" s="541" t="s">
        <v>2503</v>
      </c>
    </row>
    <row r="761" spans="4:5" x14ac:dyDescent="0.2">
      <c r="E761" s="541" t="s">
        <v>2511</v>
      </c>
    </row>
    <row r="762" spans="4:5" x14ac:dyDescent="0.2">
      <c r="E762" s="541" t="s">
        <v>2504</v>
      </c>
    </row>
    <row r="763" spans="4:5" x14ac:dyDescent="0.2">
      <c r="D763" s="541" t="str">
        <f>RIGHT(D759,LEN(D759)-FIND("_",D759,20))</f>
        <v>Unassigned</v>
      </c>
      <c r="E763" s="541" t="str">
        <f>"          &lt;xbrldi:explicitMember dimension="&amp;CHAR(34)&amp;"us-cafr:TypeOfRestrictionAxis"&amp;CHAR(34)&amp;"&gt;us-cafr:"&amp;D763&amp;"Member&lt;/xbrldi:explicitMember&gt;"</f>
        <v xml:space="preserve">          &lt;xbrldi:explicitMember dimension="us-cafr:TypeOfRestrictionAxis"&gt;us-cafr:UnassignedMember&lt;/xbrldi:explicitMember&gt;</v>
      </c>
    </row>
    <row r="764" spans="4:5" x14ac:dyDescent="0.2">
      <c r="D764" s="541" t="str">
        <f>MID(D759,FIND("_",D759)+1,FIND("_",D759,FIND("_",D759)+1)-FIND("_",D759)-1)</f>
        <v>SpecialRevenueFund001</v>
      </c>
      <c r="E764" s="541" t="str">
        <f>"          &lt;xbrldi:explicitMember dimension="&amp;CHAR(34)&amp;"us-cafr:TypeOfGovernmentalFundsAxis"&amp;CHAR(34)&amp;"&gt;us-cafr:"&amp;D764&amp;"Member&lt;/xbrldi:explicitMember&gt;"</f>
        <v xml:space="preserve">          &lt;xbrldi:explicitMember dimension="us-cafr:TypeOfGovernmentalFundsAxis"&gt;us-cafr:SpecialRevenueFund001Member&lt;/xbrldi:explicitMember&gt;</v>
      </c>
    </row>
    <row r="765" spans="4:5" x14ac:dyDescent="0.2">
      <c r="E765" s="541" t="s">
        <v>2506</v>
      </c>
    </row>
    <row r="766" spans="4:5" x14ac:dyDescent="0.2">
      <c r="E766" s="541" t="s">
        <v>2507</v>
      </c>
    </row>
    <row r="767" spans="4:5" x14ac:dyDescent="0.2">
      <c r="E767" s="541" t="s">
        <v>2508</v>
      </c>
    </row>
    <row r="768" spans="4:5" x14ac:dyDescent="0.2">
      <c r="E768" s="541" t="s">
        <v>2512</v>
      </c>
    </row>
    <row r="769" spans="4:5" x14ac:dyDescent="0.2">
      <c r="E769" s="541" t="s">
        <v>2509</v>
      </c>
    </row>
    <row r="770" spans="4:5" x14ac:dyDescent="0.2">
      <c r="E770" s="541" t="s">
        <v>2510</v>
      </c>
    </row>
    <row r="772" spans="4:5" x14ac:dyDescent="0.2">
      <c r="D772" s="541" t="s">
        <v>3156</v>
      </c>
      <c r="E772" s="541" t="str">
        <f>"    &lt;xbrli:context id="&amp;CHAR(34)&amp;D772&amp;CHAR(34)&amp;"&gt;"</f>
        <v xml:space="preserve">    &lt;xbrli:context id="CurrentInstant_SpecialRevenueFund002"&gt;</v>
      </c>
    </row>
    <row r="773" spans="4:5" x14ac:dyDescent="0.2">
      <c r="E773" s="541" t="s">
        <v>2503</v>
      </c>
    </row>
    <row r="774" spans="4:5" x14ac:dyDescent="0.2">
      <c r="E774" s="541" t="s">
        <v>2511</v>
      </c>
    </row>
    <row r="775" spans="4:5" x14ac:dyDescent="0.2">
      <c r="E775" s="541" t="s">
        <v>2504</v>
      </c>
    </row>
    <row r="776" spans="4:5" x14ac:dyDescent="0.2">
      <c r="D776" s="541" t="str">
        <f>RIGHT(D772,LEN(D772)-FIND("_",D772))</f>
        <v>SpecialRevenueFund002</v>
      </c>
      <c r="E776" s="541" t="str">
        <f>"          &lt;xbrldi:explicitMember dimension="&amp;CHAR(34)&amp;"us-cafr:TypeOfGovernmentalFundsAxis"&amp;CHAR(34)&amp;"&gt;us-cafr:"&amp;D776&amp;"Member&lt;/xbrldi:explicitMember&gt;"</f>
        <v xml:space="preserve">          &lt;xbrldi:explicitMember dimension="us-cafr:TypeOfGovernmentalFundsAxis"&gt;us-cafr:SpecialRevenueFund002Member&lt;/xbrldi:explicitMember&gt;</v>
      </c>
    </row>
    <row r="777" spans="4:5" x14ac:dyDescent="0.2">
      <c r="E777" s="541" t="s">
        <v>2506</v>
      </c>
    </row>
    <row r="778" spans="4:5" x14ac:dyDescent="0.2">
      <c r="E778" s="541" t="s">
        <v>2507</v>
      </c>
    </row>
    <row r="779" spans="4:5" x14ac:dyDescent="0.2">
      <c r="E779" s="541" t="s">
        <v>2508</v>
      </c>
    </row>
    <row r="780" spans="4:5" x14ac:dyDescent="0.2">
      <c r="E780" s="541" t="s">
        <v>2512</v>
      </c>
    </row>
    <row r="781" spans="4:5" x14ac:dyDescent="0.2">
      <c r="E781" s="541" t="s">
        <v>2509</v>
      </c>
    </row>
    <row r="782" spans="4:5" x14ac:dyDescent="0.2">
      <c r="E782" s="541" t="s">
        <v>2510</v>
      </c>
    </row>
    <row r="784" spans="4:5" x14ac:dyDescent="0.2">
      <c r="D784" s="541" t="s">
        <v>3157</v>
      </c>
      <c r="E784" s="541" t="str">
        <f>"    &lt;xbrli:context id="&amp;CHAR(34)&amp;D784&amp;CHAR(34)&amp;"&gt;"</f>
        <v xml:space="preserve">    &lt;xbrli:context id="CurrentInstant_SpecialRevenueFund002_Restricted_Cash_And_Cash_Equivalents"&gt;</v>
      </c>
    </row>
    <row r="785" spans="4:5" x14ac:dyDescent="0.2">
      <c r="E785" s="541" t="s">
        <v>2503</v>
      </c>
    </row>
    <row r="786" spans="4:5" x14ac:dyDescent="0.2">
      <c r="E786" s="541" t="s">
        <v>2511</v>
      </c>
    </row>
    <row r="787" spans="4:5" x14ac:dyDescent="0.2">
      <c r="E787" s="541" t="s">
        <v>2504</v>
      </c>
    </row>
    <row r="788" spans="4:5" x14ac:dyDescent="0.2">
      <c r="D788" s="541" t="str">
        <f>MID(D784,FIND("_",D784)+1,FIND("_",D784,FIND("_",D784)+1)-FIND("_",D784)-1)</f>
        <v>SpecialRevenueFund002</v>
      </c>
      <c r="E788" s="541" t="s">
        <v>3179</v>
      </c>
    </row>
    <row r="789" spans="4:5" x14ac:dyDescent="0.2">
      <c r="D789" s="541" t="s">
        <v>1455</v>
      </c>
      <c r="E789" s="541" t="str">
        <f>"          &lt;xbrldi:typedMember dimension="&amp;CHAR(34)&amp;"us-cafr:"&amp;D789&amp;CHAR(34)&amp;"&gt;"</f>
        <v xml:space="preserve">          &lt;xbrldi:typedMember dimension="us-cafr:NameOfOtherCurrentAssetsAxis"&gt;</v>
      </c>
    </row>
    <row r="790" spans="4:5" x14ac:dyDescent="0.2">
      <c r="D790" s="541" t="str">
        <f>RIGHT(D784,LEN(D784)-FIND("_",D784,20))</f>
        <v>Restricted_Cash_And_Cash_Equivalents</v>
      </c>
      <c r="E790" s="541" t="str">
        <f>"            &lt;us-cafr_part:"&amp;D789&amp;"&gt;"&amp;D790&amp;"&lt;/us-cafr_part:"&amp;D789&amp;"&gt;"</f>
        <v xml:space="preserve">            &lt;us-cafr_part:NameOfOtherCurrentAssetsAxis&gt;Restricted_Cash_And_Cash_Equivalents&lt;/us-cafr_part:NameOfOtherCurrentAssetsAxis&gt;</v>
      </c>
    </row>
    <row r="791" spans="4:5" x14ac:dyDescent="0.2">
      <c r="E791" s="541" t="s">
        <v>2516</v>
      </c>
    </row>
    <row r="792" spans="4:5" x14ac:dyDescent="0.2">
      <c r="E792" s="541" t="s">
        <v>2506</v>
      </c>
    </row>
    <row r="793" spans="4:5" x14ac:dyDescent="0.2">
      <c r="E793" s="541" t="s">
        <v>2507</v>
      </c>
    </row>
    <row r="794" spans="4:5" x14ac:dyDescent="0.2">
      <c r="E794" s="541" t="s">
        <v>2508</v>
      </c>
    </row>
    <row r="795" spans="4:5" x14ac:dyDescent="0.2">
      <c r="E795" s="541" t="s">
        <v>2512</v>
      </c>
    </row>
    <row r="796" spans="4:5" x14ac:dyDescent="0.2">
      <c r="E796" s="541" t="s">
        <v>2509</v>
      </c>
    </row>
    <row r="797" spans="4:5" x14ac:dyDescent="0.2">
      <c r="E797" s="541" t="s">
        <v>2510</v>
      </c>
    </row>
    <row r="799" spans="4:5" x14ac:dyDescent="0.2">
      <c r="D799" s="541" t="s">
        <v>3158</v>
      </c>
      <c r="E799" s="541" t="str">
        <f>"    &lt;xbrli:context id="&amp;CHAR(34)&amp;D799&amp;CHAR(34)&amp;"&gt;"</f>
        <v xml:space="preserve">    &lt;xbrli:context id="CurrentInstant_SpecialRevenueFund002_Accrued_Interest"&gt;</v>
      </c>
    </row>
    <row r="800" spans="4:5" x14ac:dyDescent="0.2">
      <c r="E800" s="541" t="s">
        <v>2503</v>
      </c>
    </row>
    <row r="801" spans="4:5" x14ac:dyDescent="0.2">
      <c r="E801" s="541" t="s">
        <v>2511</v>
      </c>
    </row>
    <row r="802" spans="4:5" x14ac:dyDescent="0.2">
      <c r="E802" s="541" t="s">
        <v>2504</v>
      </c>
    </row>
    <row r="803" spans="4:5" x14ac:dyDescent="0.2">
      <c r="D803" s="541" t="str">
        <f>MID(D799,FIND("_",D799)+1,FIND("_",D799,FIND("_",D799)+1)-FIND("_",D799)-1)</f>
        <v>SpecialRevenueFund002</v>
      </c>
      <c r="E803" s="541" t="s">
        <v>3179</v>
      </c>
    </row>
    <row r="804" spans="4:5" x14ac:dyDescent="0.2">
      <c r="D804" s="541" t="s">
        <v>1455</v>
      </c>
      <c r="E804" s="541" t="str">
        <f>"          &lt;xbrldi:typedMember dimension="&amp;CHAR(34)&amp;"us-cafr:"&amp;D804&amp;CHAR(34)&amp;"&gt;"</f>
        <v xml:space="preserve">          &lt;xbrldi:typedMember dimension="us-cafr:NameOfOtherCurrentAssetsAxis"&gt;</v>
      </c>
    </row>
    <row r="805" spans="4:5" x14ac:dyDescent="0.2">
      <c r="D805" s="541" t="str">
        <f>RIGHT(D799,LEN(D799)-FIND("_",D799,20))</f>
        <v>Accrued_Interest</v>
      </c>
      <c r="E805" s="541" t="str">
        <f>"            &lt;us-cafr_part:"&amp;D804&amp;"&gt;"&amp;D805&amp;"&lt;/us-cafr_part:"&amp;D804&amp;"&gt;"</f>
        <v xml:space="preserve">            &lt;us-cafr_part:NameOfOtherCurrentAssetsAxis&gt;Accrued_Interest&lt;/us-cafr_part:NameOfOtherCurrentAssetsAxis&gt;</v>
      </c>
    </row>
    <row r="806" spans="4:5" x14ac:dyDescent="0.2">
      <c r="E806" s="541" t="s">
        <v>2516</v>
      </c>
    </row>
    <row r="807" spans="4:5" x14ac:dyDescent="0.2">
      <c r="E807" s="541" t="s">
        <v>2506</v>
      </c>
    </row>
    <row r="808" spans="4:5" x14ac:dyDescent="0.2">
      <c r="E808" s="541" t="s">
        <v>2507</v>
      </c>
    </row>
    <row r="809" spans="4:5" x14ac:dyDescent="0.2">
      <c r="E809" s="541" t="s">
        <v>2508</v>
      </c>
    </row>
    <row r="810" spans="4:5" x14ac:dyDescent="0.2">
      <c r="E810" s="541" t="s">
        <v>2512</v>
      </c>
    </row>
    <row r="811" spans="4:5" x14ac:dyDescent="0.2">
      <c r="E811" s="541" t="s">
        <v>2509</v>
      </c>
    </row>
    <row r="812" spans="4:5" x14ac:dyDescent="0.2">
      <c r="E812" s="541" t="s">
        <v>2510</v>
      </c>
    </row>
    <row r="814" spans="4:5" x14ac:dyDescent="0.2">
      <c r="D814" s="541" t="s">
        <v>3159</v>
      </c>
      <c r="E814" s="541" t="str">
        <f>"    &lt;xbrli:context id="&amp;CHAR(34)&amp;D814&amp;CHAR(34)&amp;"&gt;"</f>
        <v xml:space="preserve">    &lt;xbrli:context id="CurrentInstant_SpecialRevenueFund002_Property_Tax_Receivable-2018"&gt;</v>
      </c>
    </row>
    <row r="815" spans="4:5" x14ac:dyDescent="0.2">
      <c r="E815" s="541" t="s">
        <v>2503</v>
      </c>
    </row>
    <row r="816" spans="4:5" x14ac:dyDescent="0.2">
      <c r="E816" s="541" t="s">
        <v>2511</v>
      </c>
    </row>
    <row r="817" spans="4:5" x14ac:dyDescent="0.2">
      <c r="E817" s="541" t="s">
        <v>2504</v>
      </c>
    </row>
    <row r="818" spans="4:5" x14ac:dyDescent="0.2">
      <c r="D818" s="541" t="str">
        <f>MID(D814,FIND("_",D814)+1,FIND("_",D814,FIND("_",D814)+1)-FIND("_",D814)-1)</f>
        <v>SpecialRevenueFund002</v>
      </c>
      <c r="E818" s="541" t="s">
        <v>3179</v>
      </c>
    </row>
    <row r="819" spans="4:5" x14ac:dyDescent="0.2">
      <c r="D819" s="541" t="s">
        <v>1455</v>
      </c>
      <c r="E819" s="541" t="str">
        <f>"          &lt;xbrldi:typedMember dimension="&amp;CHAR(34)&amp;"us-cafr:"&amp;D819&amp;CHAR(34)&amp;"&gt;"</f>
        <v xml:space="preserve">          &lt;xbrldi:typedMember dimension="us-cafr:NameOfOtherCurrentAssetsAxis"&gt;</v>
      </c>
    </row>
    <row r="820" spans="4:5" x14ac:dyDescent="0.2">
      <c r="D820" s="541" t="str">
        <f>RIGHT(D814,LEN(D814)-FIND("_",D814,20))</f>
        <v>Property_Tax_Receivable-2018</v>
      </c>
      <c r="E820" s="541" t="str">
        <f>"            &lt;us-cafr_part:"&amp;D819&amp;"&gt;"&amp;D820&amp;"&lt;/us-cafr_part:"&amp;D819&amp;"&gt;"</f>
        <v xml:space="preserve">            &lt;us-cafr_part:NameOfOtherCurrentAssetsAxis&gt;Property_Tax_Receivable-2018&lt;/us-cafr_part:NameOfOtherCurrentAssetsAxis&gt;</v>
      </c>
    </row>
    <row r="821" spans="4:5" x14ac:dyDescent="0.2">
      <c r="E821" s="541" t="s">
        <v>2516</v>
      </c>
    </row>
    <row r="822" spans="4:5" x14ac:dyDescent="0.2">
      <c r="E822" s="541" t="s">
        <v>2506</v>
      </c>
    </row>
    <row r="823" spans="4:5" x14ac:dyDescent="0.2">
      <c r="E823" s="541" t="s">
        <v>2507</v>
      </c>
    </row>
    <row r="824" spans="4:5" x14ac:dyDescent="0.2">
      <c r="E824" s="541" t="s">
        <v>2508</v>
      </c>
    </row>
    <row r="825" spans="4:5" x14ac:dyDescent="0.2">
      <c r="E825" s="541" t="s">
        <v>2512</v>
      </c>
    </row>
    <row r="826" spans="4:5" x14ac:dyDescent="0.2">
      <c r="E826" s="541" t="s">
        <v>2509</v>
      </c>
    </row>
    <row r="827" spans="4:5" x14ac:dyDescent="0.2">
      <c r="E827" s="541" t="s">
        <v>2510</v>
      </c>
    </row>
    <row r="829" spans="4:5" x14ac:dyDescent="0.2">
      <c r="D829" s="541" t="s">
        <v>3160</v>
      </c>
      <c r="E829" s="541" t="str">
        <f>"    &lt;xbrli:context id="&amp;CHAR(34)&amp;D829&amp;CHAR(34)&amp;"&gt;"</f>
        <v xml:space="preserve">    &lt;xbrli:context id="CurrentInstant_SpecialRevenueFund002_Unavailable_Revenue"&gt;</v>
      </c>
    </row>
    <row r="830" spans="4:5" x14ac:dyDescent="0.2">
      <c r="E830" s="541" t="s">
        <v>2503</v>
      </c>
    </row>
    <row r="831" spans="4:5" x14ac:dyDescent="0.2">
      <c r="E831" s="541" t="s">
        <v>2511</v>
      </c>
    </row>
    <row r="832" spans="4:5" x14ac:dyDescent="0.2">
      <c r="E832" s="541" t="s">
        <v>2504</v>
      </c>
    </row>
    <row r="833" spans="4:5" x14ac:dyDescent="0.2">
      <c r="D833" s="541" t="str">
        <f>MID(D829,FIND("_",D829)+1,FIND("_",D829,FIND("_",D829)+1)-FIND("_",D829)-1)</f>
        <v>SpecialRevenueFund002</v>
      </c>
      <c r="E833" s="541" t="s">
        <v>3179</v>
      </c>
    </row>
    <row r="834" spans="4:5" x14ac:dyDescent="0.2">
      <c r="D834" s="541" t="s">
        <v>3180</v>
      </c>
      <c r="E834" s="541" t="str">
        <f>"          &lt;xbrldi:typedMember dimension="&amp;CHAR(34)&amp;"us-cafr:"&amp;D834&amp;CHAR(34)&amp;"&gt;"</f>
        <v xml:space="preserve">          &lt;xbrldi:typedMember dimension="us-cafr:NameOfDeferredInflowsOfResourcesDomain"&gt;</v>
      </c>
    </row>
    <row r="835" spans="4:5" x14ac:dyDescent="0.2">
      <c r="D835" s="541" t="str">
        <f>RIGHT(D829,LEN(D829)-FIND("_",D829,20))</f>
        <v>Unavailable_Revenue</v>
      </c>
      <c r="E835" s="541" t="str">
        <f>"            &lt;us-cafr_part:"&amp;D834&amp;"&gt;"&amp;D835&amp;"&lt;/us-cafr_part:"&amp;D834&amp;"&gt;"</f>
        <v xml:space="preserve">            &lt;us-cafr_part:NameOfDeferredInflowsOfResourcesDomain&gt;Unavailable_Revenue&lt;/us-cafr_part:NameOfDeferredInflowsOfResourcesDomain&gt;</v>
      </c>
    </row>
    <row r="836" spans="4:5" x14ac:dyDescent="0.2">
      <c r="E836" s="541" t="s">
        <v>2516</v>
      </c>
    </row>
    <row r="837" spans="4:5" x14ac:dyDescent="0.2">
      <c r="E837" s="541" t="s">
        <v>2506</v>
      </c>
    </row>
    <row r="838" spans="4:5" x14ac:dyDescent="0.2">
      <c r="E838" s="541" t="s">
        <v>2507</v>
      </c>
    </row>
    <row r="839" spans="4:5" x14ac:dyDescent="0.2">
      <c r="E839" s="541" t="s">
        <v>2508</v>
      </c>
    </row>
    <row r="840" spans="4:5" x14ac:dyDescent="0.2">
      <c r="E840" s="541" t="s">
        <v>2512</v>
      </c>
    </row>
    <row r="841" spans="4:5" x14ac:dyDescent="0.2">
      <c r="E841" s="541" t="s">
        <v>2509</v>
      </c>
    </row>
    <row r="842" spans="4:5" x14ac:dyDescent="0.2">
      <c r="E842" s="541" t="s">
        <v>2510</v>
      </c>
    </row>
    <row r="844" spans="4:5" x14ac:dyDescent="0.2">
      <c r="D844" s="541" t="s">
        <v>3161</v>
      </c>
      <c r="E844" s="541" t="str">
        <f>"    &lt;xbrli:context id="&amp;CHAR(34)&amp;D844&amp;CHAR(34)&amp;"&gt;"</f>
        <v xml:space="preserve">    &lt;xbrli:context id="CurrentInstant_SpecialRevenueFund002_Property_Taxes_Levied_For_Future_Periods"&gt;</v>
      </c>
    </row>
    <row r="845" spans="4:5" x14ac:dyDescent="0.2">
      <c r="E845" s="541" t="s">
        <v>2503</v>
      </c>
    </row>
    <row r="846" spans="4:5" x14ac:dyDescent="0.2">
      <c r="E846" s="541" t="s">
        <v>2511</v>
      </c>
    </row>
    <row r="847" spans="4:5" x14ac:dyDescent="0.2">
      <c r="E847" s="541" t="s">
        <v>2504</v>
      </c>
    </row>
    <row r="848" spans="4:5" x14ac:dyDescent="0.2">
      <c r="D848" s="541" t="str">
        <f>MID(D844,FIND("_",D844)+1,FIND("_",D844,FIND("_",D844)+1)-FIND("_",D844)-1)</f>
        <v>SpecialRevenueFund002</v>
      </c>
      <c r="E848" s="541" t="s">
        <v>3179</v>
      </c>
    </row>
    <row r="849" spans="4:5" x14ac:dyDescent="0.2">
      <c r="D849" s="541" t="s">
        <v>3180</v>
      </c>
      <c r="E849" s="541" t="str">
        <f>"          &lt;xbrldi:typedMember dimension="&amp;CHAR(34)&amp;"us-cafr:"&amp;D849&amp;CHAR(34)&amp;"&gt;"</f>
        <v xml:space="preserve">          &lt;xbrldi:typedMember dimension="us-cafr:NameOfDeferredInflowsOfResourcesDomain"&gt;</v>
      </c>
    </row>
    <row r="850" spans="4:5" x14ac:dyDescent="0.2">
      <c r="D850" s="541" t="str">
        <f>RIGHT(D844,LEN(D844)-FIND("_",D844,20))</f>
        <v>Property_Taxes_Levied_For_Future_Periods</v>
      </c>
      <c r="E850" s="541" t="str">
        <f>"            &lt;us-cafr_part:"&amp;D849&amp;"&gt;"&amp;D850&amp;"&lt;/us-cafr_part:"&amp;D849&amp;"&gt;"</f>
        <v xml:space="preserve">            &lt;us-cafr_part:NameOfDeferredInflowsOfResourcesDomain&gt;Property_Taxes_Levied_For_Future_Periods&lt;/us-cafr_part:NameOfDeferredInflowsOfResourcesDomain&gt;</v>
      </c>
    </row>
    <row r="851" spans="4:5" x14ac:dyDescent="0.2">
      <c r="E851" s="541" t="s">
        <v>2516</v>
      </c>
    </row>
    <row r="852" spans="4:5" x14ac:dyDescent="0.2">
      <c r="E852" s="541" t="s">
        <v>2506</v>
      </c>
    </row>
    <row r="853" spans="4:5" x14ac:dyDescent="0.2">
      <c r="E853" s="541" t="s">
        <v>2507</v>
      </c>
    </row>
    <row r="854" spans="4:5" x14ac:dyDescent="0.2">
      <c r="E854" s="541" t="s">
        <v>2508</v>
      </c>
    </row>
    <row r="855" spans="4:5" x14ac:dyDescent="0.2">
      <c r="E855" s="541" t="s">
        <v>2512</v>
      </c>
    </row>
    <row r="856" spans="4:5" x14ac:dyDescent="0.2">
      <c r="E856" s="541" t="s">
        <v>2509</v>
      </c>
    </row>
    <row r="857" spans="4:5" x14ac:dyDescent="0.2">
      <c r="E857" s="541" t="s">
        <v>2510</v>
      </c>
    </row>
    <row r="859" spans="4:5" x14ac:dyDescent="0.2">
      <c r="D859" s="541" t="s">
        <v>3162</v>
      </c>
      <c r="E859" s="541" t="str">
        <f>"    &lt;xbrli:context id="&amp;CHAR(34)&amp;D859&amp;CHAR(34)&amp;"&gt;"</f>
        <v xml:space="preserve">    &lt;xbrli:context id="CurrentInstant_SpecialRevenueFund002_Nonspendable"&gt;</v>
      </c>
    </row>
    <row r="860" spans="4:5" x14ac:dyDescent="0.2">
      <c r="E860" s="541" t="s">
        <v>2503</v>
      </c>
    </row>
    <row r="861" spans="4:5" x14ac:dyDescent="0.2">
      <c r="E861" s="541" t="s">
        <v>2511</v>
      </c>
    </row>
    <row r="862" spans="4:5" x14ac:dyDescent="0.2">
      <c r="E862" s="541" t="s">
        <v>2504</v>
      </c>
    </row>
    <row r="863" spans="4:5" x14ac:dyDescent="0.2">
      <c r="D863" s="541" t="str">
        <f>RIGHT(D859,LEN(D859)-FIND("_",D859,20))</f>
        <v>Nonspendable</v>
      </c>
      <c r="E863" s="541" t="str">
        <f>"          &lt;xbrldi:explicitMember dimension="&amp;CHAR(34)&amp;"us-cafr:TypeOfRestrictionAxis"&amp;CHAR(34)&amp;"&gt;us-cafr:"&amp;D863&amp;"Member&lt;/xbrldi:explicitMember&gt;"</f>
        <v xml:space="preserve">          &lt;xbrldi:explicitMember dimension="us-cafr:TypeOfRestrictionAxis"&gt;us-cafr:NonspendableMember&lt;/xbrldi:explicitMember&gt;</v>
      </c>
    </row>
    <row r="864" spans="4:5" x14ac:dyDescent="0.2">
      <c r="D864" s="541" t="str">
        <f>MID(D859,FIND("_",D859)+1,FIND("_",D859,FIND("_",D859)+1)-FIND("_",D859)-1)</f>
        <v>SpecialRevenueFund002</v>
      </c>
      <c r="E864" s="541" t="str">
        <f>"          &lt;xbrldi:explicitMember dimension="&amp;CHAR(34)&amp;"us-cafr:TypeOfGovernmentalFundsAxis"&amp;CHAR(34)&amp;"&gt;us-cafr:"&amp;D864&amp;"Member&lt;/xbrldi:explicitMember&gt;"</f>
        <v xml:space="preserve">          &lt;xbrldi:explicitMember dimension="us-cafr:TypeOfGovernmentalFundsAxis"&gt;us-cafr:SpecialRevenueFund002Member&lt;/xbrldi:explicitMember&gt;</v>
      </c>
    </row>
    <row r="865" spans="4:5" x14ac:dyDescent="0.2">
      <c r="E865" s="541" t="s">
        <v>2506</v>
      </c>
    </row>
    <row r="866" spans="4:5" x14ac:dyDescent="0.2">
      <c r="E866" s="541" t="s">
        <v>2507</v>
      </c>
    </row>
    <row r="867" spans="4:5" x14ac:dyDescent="0.2">
      <c r="E867" s="541" t="s">
        <v>2508</v>
      </c>
    </row>
    <row r="868" spans="4:5" x14ac:dyDescent="0.2">
      <c r="E868" s="541" t="s">
        <v>2512</v>
      </c>
    </row>
    <row r="869" spans="4:5" x14ac:dyDescent="0.2">
      <c r="E869" s="541" t="s">
        <v>2509</v>
      </c>
    </row>
    <row r="870" spans="4:5" x14ac:dyDescent="0.2">
      <c r="E870" s="541" t="s">
        <v>2510</v>
      </c>
    </row>
    <row r="872" spans="4:5" x14ac:dyDescent="0.2">
      <c r="D872" s="541" t="s">
        <v>3163</v>
      </c>
      <c r="E872" s="541" t="str">
        <f>"    &lt;xbrli:context id="&amp;CHAR(34)&amp;D872&amp;CHAR(34)&amp;"&gt;"</f>
        <v xml:space="preserve">    &lt;xbrli:context id="CurrentInstant_SpecialRevenueFund002_Restricted"&gt;</v>
      </c>
    </row>
    <row r="873" spans="4:5" x14ac:dyDescent="0.2">
      <c r="E873" s="541" t="s">
        <v>2503</v>
      </c>
    </row>
    <row r="874" spans="4:5" x14ac:dyDescent="0.2">
      <c r="E874" s="541" t="s">
        <v>2511</v>
      </c>
    </row>
    <row r="875" spans="4:5" x14ac:dyDescent="0.2">
      <c r="E875" s="541" t="s">
        <v>2504</v>
      </c>
    </row>
    <row r="876" spans="4:5" x14ac:dyDescent="0.2">
      <c r="D876" s="541" t="str">
        <f>RIGHT(D872,LEN(D872)-FIND("_",D872,20))</f>
        <v>Restricted</v>
      </c>
      <c r="E876" s="541" t="str">
        <f>"          &lt;xbrldi:explicitMember dimension="&amp;CHAR(34)&amp;"us-cafr:TypeOfRestrictionAxis"&amp;CHAR(34)&amp;"&gt;us-cafr:"&amp;D876&amp;"Member&lt;/xbrldi:explicitMember&gt;"</f>
        <v xml:space="preserve">          &lt;xbrldi:explicitMember dimension="us-cafr:TypeOfRestrictionAxis"&gt;us-cafr:RestrictedMember&lt;/xbrldi:explicitMember&gt;</v>
      </c>
    </row>
    <row r="877" spans="4:5" x14ac:dyDescent="0.2">
      <c r="D877" s="541" t="str">
        <f>MID(D872,FIND("_",D872)+1,FIND("_",D872,FIND("_",D872)+1)-FIND("_",D872)-1)</f>
        <v>SpecialRevenueFund002</v>
      </c>
      <c r="E877" s="541" t="str">
        <f>"          &lt;xbrldi:explicitMember dimension="&amp;CHAR(34)&amp;"us-cafr:TypeOfGovernmentalFundsAxis"&amp;CHAR(34)&amp;"&gt;us-cafr:"&amp;D877&amp;"Member&lt;/xbrldi:explicitMember&gt;"</f>
        <v xml:space="preserve">          &lt;xbrldi:explicitMember dimension="us-cafr:TypeOfGovernmentalFundsAxis"&gt;us-cafr:SpecialRevenueFund002Member&lt;/xbrldi:explicitMember&gt;</v>
      </c>
    </row>
    <row r="878" spans="4:5" x14ac:dyDescent="0.2">
      <c r="E878" s="541" t="s">
        <v>2506</v>
      </c>
    </row>
    <row r="879" spans="4:5" x14ac:dyDescent="0.2">
      <c r="E879" s="541" t="s">
        <v>2507</v>
      </c>
    </row>
    <row r="880" spans="4:5" x14ac:dyDescent="0.2">
      <c r="E880" s="541" t="s">
        <v>2508</v>
      </c>
    </row>
    <row r="881" spans="4:5" x14ac:dyDescent="0.2">
      <c r="E881" s="541" t="s">
        <v>2512</v>
      </c>
    </row>
    <row r="882" spans="4:5" x14ac:dyDescent="0.2">
      <c r="E882" s="541" t="s">
        <v>2509</v>
      </c>
    </row>
    <row r="883" spans="4:5" x14ac:dyDescent="0.2">
      <c r="E883" s="541" t="s">
        <v>2510</v>
      </c>
    </row>
    <row r="885" spans="4:5" x14ac:dyDescent="0.2">
      <c r="D885" s="541" t="s">
        <v>3164</v>
      </c>
      <c r="E885" s="541" t="str">
        <f>"    &lt;xbrli:context id="&amp;CHAR(34)&amp;D885&amp;CHAR(34)&amp;"&gt;"</f>
        <v xml:space="preserve">    &lt;xbrli:context id="CurrentInstant_SpecialRevenueFund002_Committed"&gt;</v>
      </c>
    </row>
    <row r="886" spans="4:5" x14ac:dyDescent="0.2">
      <c r="E886" s="541" t="s">
        <v>2503</v>
      </c>
    </row>
    <row r="887" spans="4:5" x14ac:dyDescent="0.2">
      <c r="E887" s="541" t="s">
        <v>2511</v>
      </c>
    </row>
    <row r="888" spans="4:5" x14ac:dyDescent="0.2">
      <c r="E888" s="541" t="s">
        <v>2504</v>
      </c>
    </row>
    <row r="889" spans="4:5" x14ac:dyDescent="0.2">
      <c r="D889" s="541" t="str">
        <f>RIGHT(D885,LEN(D885)-FIND("_",D885,20))</f>
        <v>Committed</v>
      </c>
      <c r="E889" s="541" t="str">
        <f>"          &lt;xbrldi:explicitMember dimension="&amp;CHAR(34)&amp;"us-cafr:TypeOfRestrictionAxis"&amp;CHAR(34)&amp;"&gt;us-cafr:"&amp;D889&amp;"Member&lt;/xbrldi:explicitMember&gt;"</f>
        <v xml:space="preserve">          &lt;xbrldi:explicitMember dimension="us-cafr:TypeOfRestrictionAxis"&gt;us-cafr:CommittedMember&lt;/xbrldi:explicitMember&gt;</v>
      </c>
    </row>
    <row r="890" spans="4:5" x14ac:dyDescent="0.2">
      <c r="D890" s="541" t="str">
        <f>MID(D885,FIND("_",D885)+1,FIND("_",D885,FIND("_",D885)+1)-FIND("_",D885)-1)</f>
        <v>SpecialRevenueFund002</v>
      </c>
      <c r="E890" s="541" t="str">
        <f>"          &lt;xbrldi:explicitMember dimension="&amp;CHAR(34)&amp;"us-cafr:TypeOfGovernmentalFundsAxis"&amp;CHAR(34)&amp;"&gt;us-cafr:"&amp;D890&amp;"Member&lt;/xbrldi:explicitMember&gt;"</f>
        <v xml:space="preserve">          &lt;xbrldi:explicitMember dimension="us-cafr:TypeOfGovernmentalFundsAxis"&gt;us-cafr:SpecialRevenueFund002Member&lt;/xbrldi:explicitMember&gt;</v>
      </c>
    </row>
    <row r="891" spans="4:5" x14ac:dyDescent="0.2">
      <c r="E891" s="541" t="s">
        <v>2506</v>
      </c>
    </row>
    <row r="892" spans="4:5" x14ac:dyDescent="0.2">
      <c r="E892" s="541" t="s">
        <v>2507</v>
      </c>
    </row>
    <row r="893" spans="4:5" x14ac:dyDescent="0.2">
      <c r="E893" s="541" t="s">
        <v>2508</v>
      </c>
    </row>
    <row r="894" spans="4:5" x14ac:dyDescent="0.2">
      <c r="E894" s="541" t="s">
        <v>2512</v>
      </c>
    </row>
    <row r="895" spans="4:5" x14ac:dyDescent="0.2">
      <c r="E895" s="541" t="s">
        <v>2509</v>
      </c>
    </row>
    <row r="896" spans="4:5" x14ac:dyDescent="0.2">
      <c r="E896" s="541" t="s">
        <v>2510</v>
      </c>
    </row>
    <row r="898" spans="4:5" x14ac:dyDescent="0.2">
      <c r="D898" s="541" t="s">
        <v>3165</v>
      </c>
      <c r="E898" s="541" t="str">
        <f>"    &lt;xbrli:context id="&amp;CHAR(34)&amp;D898&amp;CHAR(34)&amp;"&gt;"</f>
        <v xml:space="preserve">    &lt;xbrli:context id="CurrentInstant_SpecialRevenueFund002_Assigned"&gt;</v>
      </c>
    </row>
    <row r="899" spans="4:5" x14ac:dyDescent="0.2">
      <c r="E899" s="541" t="s">
        <v>2503</v>
      </c>
    </row>
    <row r="900" spans="4:5" x14ac:dyDescent="0.2">
      <c r="E900" s="541" t="s">
        <v>2511</v>
      </c>
    </row>
    <row r="901" spans="4:5" x14ac:dyDescent="0.2">
      <c r="E901" s="541" t="s">
        <v>2504</v>
      </c>
    </row>
    <row r="902" spans="4:5" x14ac:dyDescent="0.2">
      <c r="D902" s="541" t="str">
        <f>RIGHT(D898,LEN(D898)-FIND("_",D898,20))</f>
        <v>Assigned</v>
      </c>
      <c r="E902" s="541" t="str">
        <f>"          &lt;xbrldi:explicitMember dimension="&amp;CHAR(34)&amp;"us-cafr:TypeOfRestrictionAxis"&amp;CHAR(34)&amp;"&gt;us-cafr:"&amp;D902&amp;"Member&lt;/xbrldi:explicitMember&gt;"</f>
        <v xml:space="preserve">          &lt;xbrldi:explicitMember dimension="us-cafr:TypeOfRestrictionAxis"&gt;us-cafr:AssignedMember&lt;/xbrldi:explicitMember&gt;</v>
      </c>
    </row>
    <row r="903" spans="4:5" x14ac:dyDescent="0.2">
      <c r="D903" s="541" t="str">
        <f>MID(D898,FIND("_",D898)+1,FIND("_",D898,FIND("_",D898)+1)-FIND("_",D898)-1)</f>
        <v>SpecialRevenueFund002</v>
      </c>
      <c r="E903" s="541" t="str">
        <f>"          &lt;xbrldi:explicitMember dimension="&amp;CHAR(34)&amp;"us-cafr:TypeOfGovernmentalFundsAxis"&amp;CHAR(34)&amp;"&gt;us-cafr:"&amp;D903&amp;"Member&lt;/xbrldi:explicitMember&gt;"</f>
        <v xml:space="preserve">          &lt;xbrldi:explicitMember dimension="us-cafr:TypeOfGovernmentalFundsAxis"&gt;us-cafr:SpecialRevenueFund002Member&lt;/xbrldi:explicitMember&gt;</v>
      </c>
    </row>
    <row r="904" spans="4:5" x14ac:dyDescent="0.2">
      <c r="E904" s="541" t="s">
        <v>2506</v>
      </c>
    </row>
    <row r="905" spans="4:5" x14ac:dyDescent="0.2">
      <c r="E905" s="541" t="s">
        <v>2507</v>
      </c>
    </row>
    <row r="906" spans="4:5" x14ac:dyDescent="0.2">
      <c r="E906" s="541" t="s">
        <v>2508</v>
      </c>
    </row>
    <row r="907" spans="4:5" x14ac:dyDescent="0.2">
      <c r="E907" s="541" t="s">
        <v>2512</v>
      </c>
    </row>
    <row r="908" spans="4:5" x14ac:dyDescent="0.2">
      <c r="E908" s="541" t="s">
        <v>2509</v>
      </c>
    </row>
    <row r="909" spans="4:5" x14ac:dyDescent="0.2">
      <c r="E909" s="541" t="s">
        <v>2510</v>
      </c>
    </row>
    <row r="911" spans="4:5" x14ac:dyDescent="0.2">
      <c r="D911" s="541" t="s">
        <v>3166</v>
      </c>
      <c r="E911" s="541" t="str">
        <f>"    &lt;xbrli:context id="&amp;CHAR(34)&amp;D911&amp;CHAR(34)&amp;"&gt;"</f>
        <v xml:space="preserve">    &lt;xbrli:context id="CurrentInstant_SpecialRevenueFund002_Unassigned"&gt;</v>
      </c>
    </row>
    <row r="912" spans="4:5" x14ac:dyDescent="0.2">
      <c r="E912" s="541" t="s">
        <v>2503</v>
      </c>
    </row>
    <row r="913" spans="4:5" x14ac:dyDescent="0.2">
      <c r="E913" s="541" t="s">
        <v>2511</v>
      </c>
    </row>
    <row r="914" spans="4:5" x14ac:dyDescent="0.2">
      <c r="E914" s="541" t="s">
        <v>2504</v>
      </c>
    </row>
    <row r="915" spans="4:5" x14ac:dyDescent="0.2">
      <c r="D915" s="541" t="str">
        <f>RIGHT(D911,LEN(D911)-FIND("_",D911,20))</f>
        <v>Unassigned</v>
      </c>
      <c r="E915" s="541" t="str">
        <f>"          &lt;xbrldi:explicitMember dimension="&amp;CHAR(34)&amp;"us-cafr:TypeOfRestrictionAxis"&amp;CHAR(34)&amp;"&gt;us-cafr:"&amp;D915&amp;"Member&lt;/xbrldi:explicitMember&gt;"</f>
        <v xml:space="preserve">          &lt;xbrldi:explicitMember dimension="us-cafr:TypeOfRestrictionAxis"&gt;us-cafr:UnassignedMember&lt;/xbrldi:explicitMember&gt;</v>
      </c>
    </row>
    <row r="916" spans="4:5" x14ac:dyDescent="0.2">
      <c r="D916" s="541" t="str">
        <f>MID(D911,FIND("_",D911)+1,FIND("_",D911,FIND("_",D911)+1)-FIND("_",D911)-1)</f>
        <v>SpecialRevenueFund002</v>
      </c>
      <c r="E916" s="541" t="str">
        <f>"          &lt;xbrldi:explicitMember dimension="&amp;CHAR(34)&amp;"us-cafr:TypeOfGovernmentalFundsAxis"&amp;CHAR(34)&amp;"&gt;us-cafr:"&amp;D916&amp;"Member&lt;/xbrldi:explicitMember&gt;"</f>
        <v xml:space="preserve">          &lt;xbrldi:explicitMember dimension="us-cafr:TypeOfGovernmentalFundsAxis"&gt;us-cafr:SpecialRevenueFund002Member&lt;/xbrldi:explicitMember&gt;</v>
      </c>
    </row>
    <row r="917" spans="4:5" x14ac:dyDescent="0.2">
      <c r="E917" s="541" t="s">
        <v>2506</v>
      </c>
    </row>
    <row r="918" spans="4:5" x14ac:dyDescent="0.2">
      <c r="E918" s="541" t="s">
        <v>2507</v>
      </c>
    </row>
    <row r="919" spans="4:5" x14ac:dyDescent="0.2">
      <c r="E919" s="541" t="s">
        <v>2508</v>
      </c>
    </row>
    <row r="920" spans="4:5" x14ac:dyDescent="0.2">
      <c r="E920" s="541" t="s">
        <v>2512</v>
      </c>
    </row>
    <row r="921" spans="4:5" x14ac:dyDescent="0.2">
      <c r="E921" s="541" t="s">
        <v>2509</v>
      </c>
    </row>
    <row r="922" spans="4:5" x14ac:dyDescent="0.2">
      <c r="E922" s="541" t="s">
        <v>2510</v>
      </c>
    </row>
    <row r="924" spans="4:5" x14ac:dyDescent="0.2">
      <c r="D924" s="541" t="s">
        <v>3167</v>
      </c>
      <c r="E924" s="541" t="str">
        <f>"    &lt;xbrli:context id="&amp;CHAR(34)&amp;D924&amp;CHAR(34)&amp;"&gt;"</f>
        <v xml:space="preserve">    &lt;xbrli:context id="CurrentInstant_AggregateNonMajorFunds"&gt;</v>
      </c>
    </row>
    <row r="925" spans="4:5" x14ac:dyDescent="0.2">
      <c r="E925" s="541" t="s">
        <v>2503</v>
      </c>
    </row>
    <row r="926" spans="4:5" x14ac:dyDescent="0.2">
      <c r="E926" s="541" t="s">
        <v>2511</v>
      </c>
    </row>
    <row r="927" spans="4:5" x14ac:dyDescent="0.2">
      <c r="E927" s="541" t="s">
        <v>2504</v>
      </c>
    </row>
    <row r="928" spans="4:5" x14ac:dyDescent="0.2">
      <c r="D928" s="541" t="str">
        <f>RIGHT(D924,LEN(D924)-FIND("_",D924))</f>
        <v>AggregateNonMajorFunds</v>
      </c>
      <c r="E928" s="541" t="str">
        <f>"          &lt;xbrldi:explicitMember dimension="&amp;CHAR(34)&amp;"us-cafr:TypeOfGovernmentalFundsAxis"&amp;CHAR(34)&amp;"&gt;us-cafr:"&amp;D928&amp;"Member&lt;/xbrldi:explicitMember&gt;"</f>
        <v xml:space="preserve">          &lt;xbrldi:explicitMember dimension="us-cafr:TypeOfGovernmentalFundsAxis"&gt;us-cafr:AggregateNonMajorFundsMember&lt;/xbrldi:explicitMember&gt;</v>
      </c>
    </row>
    <row r="929" spans="4:5" x14ac:dyDescent="0.2">
      <c r="E929" s="541" t="s">
        <v>2506</v>
      </c>
    </row>
    <row r="930" spans="4:5" x14ac:dyDescent="0.2">
      <c r="E930" s="541" t="s">
        <v>2507</v>
      </c>
    </row>
    <row r="931" spans="4:5" x14ac:dyDescent="0.2">
      <c r="E931" s="541" t="s">
        <v>2508</v>
      </c>
    </row>
    <row r="932" spans="4:5" x14ac:dyDescent="0.2">
      <c r="E932" s="541" t="s">
        <v>2512</v>
      </c>
    </row>
    <row r="933" spans="4:5" x14ac:dyDescent="0.2">
      <c r="E933" s="541" t="s">
        <v>2509</v>
      </c>
    </row>
    <row r="934" spans="4:5" x14ac:dyDescent="0.2">
      <c r="E934" s="541" t="s">
        <v>2510</v>
      </c>
    </row>
    <row r="936" spans="4:5" x14ac:dyDescent="0.2">
      <c r="D936" s="541" t="s">
        <v>3168</v>
      </c>
      <c r="E936" s="541" t="str">
        <f>"    &lt;xbrli:context id="&amp;CHAR(34)&amp;D936&amp;CHAR(34)&amp;"&gt;"</f>
        <v xml:space="preserve">    &lt;xbrli:context id="CurrentInstant_AggregateNonMajorFunds_Restricted_Cash_And_Cash_Equivalents"&gt;</v>
      </c>
    </row>
    <row r="937" spans="4:5" x14ac:dyDescent="0.2">
      <c r="E937" s="541" t="s">
        <v>2503</v>
      </c>
    </row>
    <row r="938" spans="4:5" x14ac:dyDescent="0.2">
      <c r="E938" s="541" t="s">
        <v>2511</v>
      </c>
    </row>
    <row r="939" spans="4:5" x14ac:dyDescent="0.2">
      <c r="E939" s="541" t="s">
        <v>2504</v>
      </c>
    </row>
    <row r="940" spans="4:5" x14ac:dyDescent="0.2">
      <c r="D940" s="541" t="str">
        <f>MID(D936,FIND("_",D936)+1,FIND("_",D936,FIND("_",D936)+1)-FIND("_",D936)-1)</f>
        <v>AggregateNonMajorFunds</v>
      </c>
      <c r="E940" s="541" t="s">
        <v>3179</v>
      </c>
    </row>
    <row r="941" spans="4:5" x14ac:dyDescent="0.2">
      <c r="D941" s="541" t="s">
        <v>1455</v>
      </c>
      <c r="E941" s="541" t="str">
        <f>"          &lt;xbrldi:typedMember dimension="&amp;CHAR(34)&amp;"us-cafr:"&amp;D941&amp;CHAR(34)&amp;"&gt;"</f>
        <v xml:space="preserve">          &lt;xbrldi:typedMember dimension="us-cafr:NameOfOtherCurrentAssetsAxis"&gt;</v>
      </c>
    </row>
    <row r="942" spans="4:5" x14ac:dyDescent="0.2">
      <c r="D942" s="541" t="str">
        <f>RIGHT(D936,LEN(D936)-FIND("_",D936,20))</f>
        <v>Restricted_Cash_And_Cash_Equivalents</v>
      </c>
      <c r="E942" s="541" t="str">
        <f>"            &lt;us-cafr_part:"&amp;D941&amp;"&gt;"&amp;D942&amp;"&lt;/us-cafr_part:"&amp;D941&amp;"&gt;"</f>
        <v xml:space="preserve">            &lt;us-cafr_part:NameOfOtherCurrentAssetsAxis&gt;Restricted_Cash_And_Cash_Equivalents&lt;/us-cafr_part:NameOfOtherCurrentAssetsAxis&gt;</v>
      </c>
    </row>
    <row r="943" spans="4:5" x14ac:dyDescent="0.2">
      <c r="E943" s="541" t="s">
        <v>2516</v>
      </c>
    </row>
    <row r="944" spans="4:5" x14ac:dyDescent="0.2">
      <c r="E944" s="541" t="s">
        <v>2506</v>
      </c>
    </row>
    <row r="945" spans="4:5" x14ac:dyDescent="0.2">
      <c r="E945" s="541" t="s">
        <v>2507</v>
      </c>
    </row>
    <row r="946" spans="4:5" x14ac:dyDescent="0.2">
      <c r="E946" s="541" t="s">
        <v>2508</v>
      </c>
    </row>
    <row r="947" spans="4:5" x14ac:dyDescent="0.2">
      <c r="E947" s="541" t="s">
        <v>2512</v>
      </c>
    </row>
    <row r="948" spans="4:5" x14ac:dyDescent="0.2">
      <c r="E948" s="541" t="s">
        <v>2509</v>
      </c>
    </row>
    <row r="949" spans="4:5" x14ac:dyDescent="0.2">
      <c r="E949" s="541" t="s">
        <v>2510</v>
      </c>
    </row>
    <row r="951" spans="4:5" x14ac:dyDescent="0.2">
      <c r="D951" s="541" t="s">
        <v>3169</v>
      </c>
      <c r="E951" s="541" t="str">
        <f>"    &lt;xbrli:context id="&amp;CHAR(34)&amp;D951&amp;CHAR(34)&amp;"&gt;"</f>
        <v xml:space="preserve">    &lt;xbrli:context id="CurrentInstant_AggregateNonMajorFunds_Accrued_Interest"&gt;</v>
      </c>
    </row>
    <row r="952" spans="4:5" x14ac:dyDescent="0.2">
      <c r="E952" s="541" t="s">
        <v>2503</v>
      </c>
    </row>
    <row r="953" spans="4:5" x14ac:dyDescent="0.2">
      <c r="E953" s="541" t="s">
        <v>2511</v>
      </c>
    </row>
    <row r="954" spans="4:5" x14ac:dyDescent="0.2">
      <c r="E954" s="541" t="s">
        <v>2504</v>
      </c>
    </row>
    <row r="955" spans="4:5" x14ac:dyDescent="0.2">
      <c r="D955" s="541" t="str">
        <f>MID(D951,FIND("_",D951)+1,FIND("_",D951,FIND("_",D951)+1)-FIND("_",D951)-1)</f>
        <v>AggregateNonMajorFunds</v>
      </c>
      <c r="E955" s="541" t="s">
        <v>3179</v>
      </c>
    </row>
    <row r="956" spans="4:5" x14ac:dyDescent="0.2">
      <c r="D956" s="541" t="s">
        <v>1455</v>
      </c>
      <c r="E956" s="541" t="str">
        <f>"          &lt;xbrldi:typedMember dimension="&amp;CHAR(34)&amp;"us-cafr:"&amp;D956&amp;CHAR(34)&amp;"&gt;"</f>
        <v xml:space="preserve">          &lt;xbrldi:typedMember dimension="us-cafr:NameOfOtherCurrentAssetsAxis"&gt;</v>
      </c>
    </row>
    <row r="957" spans="4:5" x14ac:dyDescent="0.2">
      <c r="D957" s="541" t="str">
        <f>RIGHT(D951,LEN(D951)-FIND("_",D951,20))</f>
        <v>Accrued_Interest</v>
      </c>
      <c r="E957" s="541" t="str">
        <f>"            &lt;us-cafr_part:"&amp;D956&amp;"&gt;"&amp;D957&amp;"&lt;/us-cafr_part:"&amp;D956&amp;"&gt;"</f>
        <v xml:space="preserve">            &lt;us-cafr_part:NameOfOtherCurrentAssetsAxis&gt;Accrued_Interest&lt;/us-cafr_part:NameOfOtherCurrentAssetsAxis&gt;</v>
      </c>
    </row>
    <row r="958" spans="4:5" x14ac:dyDescent="0.2">
      <c r="E958" s="541" t="s">
        <v>2516</v>
      </c>
    </row>
    <row r="959" spans="4:5" x14ac:dyDescent="0.2">
      <c r="E959" s="541" t="s">
        <v>2506</v>
      </c>
    </row>
    <row r="960" spans="4:5" x14ac:dyDescent="0.2">
      <c r="E960" s="541" t="s">
        <v>2507</v>
      </c>
    </row>
    <row r="961" spans="4:5" x14ac:dyDescent="0.2">
      <c r="E961" s="541" t="s">
        <v>2508</v>
      </c>
    </row>
    <row r="962" spans="4:5" x14ac:dyDescent="0.2">
      <c r="E962" s="541" t="s">
        <v>2512</v>
      </c>
    </row>
    <row r="963" spans="4:5" x14ac:dyDescent="0.2">
      <c r="E963" s="541" t="s">
        <v>2509</v>
      </c>
    </row>
    <row r="964" spans="4:5" x14ac:dyDescent="0.2">
      <c r="E964" s="541" t="s">
        <v>2510</v>
      </c>
    </row>
    <row r="966" spans="4:5" x14ac:dyDescent="0.2">
      <c r="D966" s="541" t="s">
        <v>3170</v>
      </c>
      <c r="E966" s="541" t="str">
        <f>"    &lt;xbrli:context id="&amp;CHAR(34)&amp;D966&amp;CHAR(34)&amp;"&gt;"</f>
        <v xml:space="preserve">    &lt;xbrli:context id="CurrentInstant_AggregateNonMajorFunds_Property_Tax_Receivable-2018"&gt;</v>
      </c>
    </row>
    <row r="967" spans="4:5" x14ac:dyDescent="0.2">
      <c r="E967" s="541" t="s">
        <v>2503</v>
      </c>
    </row>
    <row r="968" spans="4:5" x14ac:dyDescent="0.2">
      <c r="E968" s="541" t="s">
        <v>2511</v>
      </c>
    </row>
    <row r="969" spans="4:5" x14ac:dyDescent="0.2">
      <c r="E969" s="541" t="s">
        <v>2504</v>
      </c>
    </row>
    <row r="970" spans="4:5" x14ac:dyDescent="0.2">
      <c r="D970" s="541" t="str">
        <f>MID(D966,FIND("_",D966)+1,FIND("_",D966,FIND("_",D966)+1)-FIND("_",D966)-1)</f>
        <v>AggregateNonMajorFunds</v>
      </c>
      <c r="E970" s="541" t="s">
        <v>3179</v>
      </c>
    </row>
    <row r="971" spans="4:5" x14ac:dyDescent="0.2">
      <c r="D971" s="541" t="s">
        <v>1455</v>
      </c>
      <c r="E971" s="541" t="str">
        <f>"          &lt;xbrldi:typedMember dimension="&amp;CHAR(34)&amp;"us-cafr:"&amp;D971&amp;CHAR(34)&amp;"&gt;"</f>
        <v xml:space="preserve">          &lt;xbrldi:typedMember dimension="us-cafr:NameOfOtherCurrentAssetsAxis"&gt;</v>
      </c>
    </row>
    <row r="972" spans="4:5" x14ac:dyDescent="0.2">
      <c r="D972" s="541" t="str">
        <f>RIGHT(D966,LEN(D966)-FIND("_",D966,20))</f>
        <v>Property_Tax_Receivable-2018</v>
      </c>
      <c r="E972" s="541" t="str">
        <f>"            &lt;us-cafr_part:"&amp;D971&amp;"&gt;"&amp;D972&amp;"&lt;/us-cafr_part:"&amp;D971&amp;"&gt;"</f>
        <v xml:space="preserve">            &lt;us-cafr_part:NameOfOtherCurrentAssetsAxis&gt;Property_Tax_Receivable-2018&lt;/us-cafr_part:NameOfOtherCurrentAssetsAxis&gt;</v>
      </c>
    </row>
    <row r="973" spans="4:5" x14ac:dyDescent="0.2">
      <c r="E973" s="541" t="s">
        <v>2516</v>
      </c>
    </row>
    <row r="974" spans="4:5" x14ac:dyDescent="0.2">
      <c r="E974" s="541" t="s">
        <v>2506</v>
      </c>
    </row>
    <row r="975" spans="4:5" x14ac:dyDescent="0.2">
      <c r="E975" s="541" t="s">
        <v>2507</v>
      </c>
    </row>
    <row r="976" spans="4:5" x14ac:dyDescent="0.2">
      <c r="E976" s="541" t="s">
        <v>2508</v>
      </c>
    </row>
    <row r="977" spans="4:5" x14ac:dyDescent="0.2">
      <c r="E977" s="541" t="s">
        <v>2512</v>
      </c>
    </row>
    <row r="978" spans="4:5" x14ac:dyDescent="0.2">
      <c r="E978" s="541" t="s">
        <v>2509</v>
      </c>
    </row>
    <row r="979" spans="4:5" x14ac:dyDescent="0.2">
      <c r="E979" s="541" t="s">
        <v>2510</v>
      </c>
    </row>
    <row r="981" spans="4:5" x14ac:dyDescent="0.2">
      <c r="D981" s="541" t="s">
        <v>3171</v>
      </c>
      <c r="E981" s="541" t="str">
        <f>"    &lt;xbrli:context id="&amp;CHAR(34)&amp;D981&amp;CHAR(34)&amp;"&gt;"</f>
        <v xml:space="preserve">    &lt;xbrli:context id="CurrentInstant_AggregateNonMajorFunds_Unavailable_Revenue"&gt;</v>
      </c>
    </row>
    <row r="982" spans="4:5" x14ac:dyDescent="0.2">
      <c r="E982" s="541" t="s">
        <v>2503</v>
      </c>
    </row>
    <row r="983" spans="4:5" x14ac:dyDescent="0.2">
      <c r="E983" s="541" t="s">
        <v>2511</v>
      </c>
    </row>
    <row r="984" spans="4:5" x14ac:dyDescent="0.2">
      <c r="E984" s="541" t="s">
        <v>2504</v>
      </c>
    </row>
    <row r="985" spans="4:5" x14ac:dyDescent="0.2">
      <c r="D985" s="541" t="str">
        <f>MID(D981,FIND("_",D981)+1,FIND("_",D981,FIND("_",D981)+1)-FIND("_",D981)-1)</f>
        <v>AggregateNonMajorFunds</v>
      </c>
      <c r="E985" s="541" t="s">
        <v>3179</v>
      </c>
    </row>
    <row r="986" spans="4:5" x14ac:dyDescent="0.2">
      <c r="D986" s="541" t="s">
        <v>3180</v>
      </c>
      <c r="E986" s="541" t="str">
        <f>"          &lt;xbrldi:typedMember dimension="&amp;CHAR(34)&amp;"us-cafr:"&amp;D986&amp;CHAR(34)&amp;"&gt;"</f>
        <v xml:space="preserve">          &lt;xbrldi:typedMember dimension="us-cafr:NameOfDeferredInflowsOfResourcesDomain"&gt;</v>
      </c>
    </row>
    <row r="987" spans="4:5" x14ac:dyDescent="0.2">
      <c r="D987" s="541" t="str">
        <f>RIGHT(D981,LEN(D981)-FIND("_",D981,20))</f>
        <v>Unavailable_Revenue</v>
      </c>
      <c r="E987" s="541" t="str">
        <f>"            &lt;us-cafr_part:"&amp;D986&amp;"&gt;"&amp;D987&amp;"&lt;/us-cafr_part:"&amp;D986&amp;"&gt;"</f>
        <v xml:space="preserve">            &lt;us-cafr_part:NameOfDeferredInflowsOfResourcesDomain&gt;Unavailable_Revenue&lt;/us-cafr_part:NameOfDeferredInflowsOfResourcesDomain&gt;</v>
      </c>
    </row>
    <row r="988" spans="4:5" x14ac:dyDescent="0.2">
      <c r="E988" s="541" t="s">
        <v>2516</v>
      </c>
    </row>
    <row r="989" spans="4:5" x14ac:dyDescent="0.2">
      <c r="E989" s="541" t="s">
        <v>2506</v>
      </c>
    </row>
    <row r="990" spans="4:5" x14ac:dyDescent="0.2">
      <c r="E990" s="541" t="s">
        <v>2507</v>
      </c>
    </row>
    <row r="991" spans="4:5" x14ac:dyDescent="0.2">
      <c r="E991" s="541" t="s">
        <v>2508</v>
      </c>
    </row>
    <row r="992" spans="4:5" x14ac:dyDescent="0.2">
      <c r="E992" s="541" t="s">
        <v>2512</v>
      </c>
    </row>
    <row r="993" spans="4:5" x14ac:dyDescent="0.2">
      <c r="E993" s="541" t="s">
        <v>2509</v>
      </c>
    </row>
    <row r="994" spans="4:5" x14ac:dyDescent="0.2">
      <c r="E994" s="541" t="s">
        <v>2510</v>
      </c>
    </row>
    <row r="996" spans="4:5" x14ac:dyDescent="0.2">
      <c r="D996" s="541" t="s">
        <v>3172</v>
      </c>
      <c r="E996" s="541" t="str">
        <f>"    &lt;xbrli:context id="&amp;CHAR(34)&amp;D996&amp;CHAR(34)&amp;"&gt;"</f>
        <v xml:space="preserve">    &lt;xbrli:context id="CurrentInstant_AggregateNonMajorFunds_Property_Taxes_Levied_For_Future_Periods"&gt;</v>
      </c>
    </row>
    <row r="997" spans="4:5" x14ac:dyDescent="0.2">
      <c r="E997" s="541" t="s">
        <v>2503</v>
      </c>
    </row>
    <row r="998" spans="4:5" x14ac:dyDescent="0.2">
      <c r="E998" s="541" t="s">
        <v>2511</v>
      </c>
    </row>
    <row r="999" spans="4:5" x14ac:dyDescent="0.2">
      <c r="E999" s="541" t="s">
        <v>2504</v>
      </c>
    </row>
    <row r="1000" spans="4:5" x14ac:dyDescent="0.2">
      <c r="D1000" s="541" t="str">
        <f>MID(D996,FIND("_",D996)+1,FIND("_",D996,FIND("_",D996)+1)-FIND("_",D996)-1)</f>
        <v>AggregateNonMajorFunds</v>
      </c>
      <c r="E1000" s="541" t="s">
        <v>3179</v>
      </c>
    </row>
    <row r="1001" spans="4:5" x14ac:dyDescent="0.2">
      <c r="D1001" s="541" t="s">
        <v>3180</v>
      </c>
      <c r="E1001" s="541" t="str">
        <f>"          &lt;xbrldi:typedMember dimension="&amp;CHAR(34)&amp;"us-cafr:"&amp;D1001&amp;CHAR(34)&amp;"&gt;"</f>
        <v xml:space="preserve">          &lt;xbrldi:typedMember dimension="us-cafr:NameOfDeferredInflowsOfResourcesDomain"&gt;</v>
      </c>
    </row>
    <row r="1002" spans="4:5" x14ac:dyDescent="0.2">
      <c r="D1002" s="541" t="str">
        <f>RIGHT(D996,LEN(D996)-FIND("_",D996,20))</f>
        <v>Property_Taxes_Levied_For_Future_Periods</v>
      </c>
      <c r="E1002" s="541" t="str">
        <f>"            &lt;us-cafr_part:"&amp;D1001&amp;"&gt;"&amp;D1002&amp;"&lt;/us-cafr_part:"&amp;D1001&amp;"&gt;"</f>
        <v xml:space="preserve">            &lt;us-cafr_part:NameOfDeferredInflowsOfResourcesDomain&gt;Property_Taxes_Levied_For_Future_Periods&lt;/us-cafr_part:NameOfDeferredInflowsOfResourcesDomain&gt;</v>
      </c>
    </row>
    <row r="1003" spans="4:5" x14ac:dyDescent="0.2">
      <c r="E1003" s="541" t="s">
        <v>2516</v>
      </c>
    </row>
    <row r="1004" spans="4:5" x14ac:dyDescent="0.2">
      <c r="E1004" s="541" t="s">
        <v>2506</v>
      </c>
    </row>
    <row r="1005" spans="4:5" x14ac:dyDescent="0.2">
      <c r="E1005" s="541" t="s">
        <v>2507</v>
      </c>
    </row>
    <row r="1006" spans="4:5" x14ac:dyDescent="0.2">
      <c r="E1006" s="541" t="s">
        <v>2508</v>
      </c>
    </row>
    <row r="1007" spans="4:5" x14ac:dyDescent="0.2">
      <c r="E1007" s="541" t="s">
        <v>2512</v>
      </c>
    </row>
    <row r="1008" spans="4:5" x14ac:dyDescent="0.2">
      <c r="E1008" s="541" t="s">
        <v>2509</v>
      </c>
    </row>
    <row r="1009" spans="4:5" x14ac:dyDescent="0.2">
      <c r="E1009" s="541" t="s">
        <v>2510</v>
      </c>
    </row>
    <row r="1011" spans="4:5" x14ac:dyDescent="0.2">
      <c r="D1011" s="541" t="s">
        <v>3173</v>
      </c>
      <c r="E1011" s="541" t="str">
        <f>"    &lt;xbrli:context id="&amp;CHAR(34)&amp;D1011&amp;CHAR(34)&amp;"&gt;"</f>
        <v xml:space="preserve">    &lt;xbrli:context id="CurrentInstant_AggregateNonMajorFunds_Nonspendable"&gt;</v>
      </c>
    </row>
    <row r="1012" spans="4:5" x14ac:dyDescent="0.2">
      <c r="E1012" s="541" t="s">
        <v>2503</v>
      </c>
    </row>
    <row r="1013" spans="4:5" x14ac:dyDescent="0.2">
      <c r="E1013" s="541" t="s">
        <v>2511</v>
      </c>
    </row>
    <row r="1014" spans="4:5" x14ac:dyDescent="0.2">
      <c r="E1014" s="541" t="s">
        <v>2504</v>
      </c>
    </row>
    <row r="1015" spans="4:5" x14ac:dyDescent="0.2">
      <c r="D1015" s="541" t="str">
        <f>RIGHT(D1011,LEN(D1011)-FIND("_",D1011,20))</f>
        <v>Nonspendable</v>
      </c>
      <c r="E1015" s="541" t="str">
        <f>"          &lt;xbrldi:explicitMember dimension="&amp;CHAR(34)&amp;"us-cafr:TypeOfRestrictionAxis"&amp;CHAR(34)&amp;"&gt;us-cafr:"&amp;D1015&amp;"Member&lt;/xbrldi:explicitMember&gt;"</f>
        <v xml:space="preserve">          &lt;xbrldi:explicitMember dimension="us-cafr:TypeOfRestrictionAxis"&gt;us-cafr:NonspendableMember&lt;/xbrldi:explicitMember&gt;</v>
      </c>
    </row>
    <row r="1016" spans="4:5" x14ac:dyDescent="0.2">
      <c r="D1016" s="541" t="str">
        <f>MID(D1011,FIND("_",D1011)+1,FIND("_",D1011,FIND("_",D1011)+1)-FIND("_",D1011)-1)</f>
        <v>AggregateNonMajorFunds</v>
      </c>
      <c r="E1016" s="541" t="str">
        <f>"          &lt;xbrldi:explicitMember dimension="&amp;CHAR(34)&amp;"us-cafr:TypeOfGovernmentalFundsAxis"&amp;CHAR(34)&amp;"&gt;us-cafr:"&amp;D1016&amp;"Member&lt;/xbrldi:explicitMember&gt;"</f>
        <v xml:space="preserve">          &lt;xbrldi:explicitMember dimension="us-cafr:TypeOfGovernmentalFundsAxis"&gt;us-cafr:AggregateNonMajorFundsMember&lt;/xbrldi:explicitMember&gt;</v>
      </c>
    </row>
    <row r="1017" spans="4:5" x14ac:dyDescent="0.2">
      <c r="E1017" s="541" t="s">
        <v>2506</v>
      </c>
    </row>
    <row r="1018" spans="4:5" x14ac:dyDescent="0.2">
      <c r="E1018" s="541" t="s">
        <v>2507</v>
      </c>
    </row>
    <row r="1019" spans="4:5" x14ac:dyDescent="0.2">
      <c r="E1019" s="541" t="s">
        <v>2508</v>
      </c>
    </row>
    <row r="1020" spans="4:5" x14ac:dyDescent="0.2">
      <c r="E1020" s="541" t="s">
        <v>2512</v>
      </c>
    </row>
    <row r="1021" spans="4:5" x14ac:dyDescent="0.2">
      <c r="E1021" s="541" t="s">
        <v>2509</v>
      </c>
    </row>
    <row r="1022" spans="4:5" x14ac:dyDescent="0.2">
      <c r="E1022" s="541" t="s">
        <v>2510</v>
      </c>
    </row>
    <row r="1024" spans="4:5" x14ac:dyDescent="0.2">
      <c r="D1024" s="541" t="s">
        <v>3174</v>
      </c>
      <c r="E1024" s="541" t="str">
        <f>"    &lt;xbrli:context id="&amp;CHAR(34)&amp;D1024&amp;CHAR(34)&amp;"&gt;"</f>
        <v xml:space="preserve">    &lt;xbrli:context id="CurrentInstant_AggregateNonMajorFunds_Restricted"&gt;</v>
      </c>
    </row>
    <row r="1025" spans="4:5" x14ac:dyDescent="0.2">
      <c r="E1025" s="541" t="s">
        <v>2503</v>
      </c>
    </row>
    <row r="1026" spans="4:5" x14ac:dyDescent="0.2">
      <c r="E1026" s="541" t="s">
        <v>2511</v>
      </c>
    </row>
    <row r="1027" spans="4:5" x14ac:dyDescent="0.2">
      <c r="E1027" s="541" t="s">
        <v>2504</v>
      </c>
    </row>
    <row r="1028" spans="4:5" x14ac:dyDescent="0.2">
      <c r="D1028" s="541" t="str">
        <f>RIGHT(D1024,LEN(D1024)-FIND("_",D1024,20))</f>
        <v>Restricted</v>
      </c>
      <c r="E1028" s="541" t="str">
        <f>"          &lt;xbrldi:explicitMember dimension="&amp;CHAR(34)&amp;"us-cafr:TypeOfRestrictionAxis"&amp;CHAR(34)&amp;"&gt;us-cafr:"&amp;D1028&amp;"Member&lt;/xbrldi:explicitMember&gt;"</f>
        <v xml:space="preserve">          &lt;xbrldi:explicitMember dimension="us-cafr:TypeOfRestrictionAxis"&gt;us-cafr:RestrictedMember&lt;/xbrldi:explicitMember&gt;</v>
      </c>
    </row>
    <row r="1029" spans="4:5" x14ac:dyDescent="0.2">
      <c r="D1029" s="541" t="str">
        <f>MID(D1024,FIND("_",D1024)+1,FIND("_",D1024,FIND("_",D1024)+1)-FIND("_",D1024)-1)</f>
        <v>AggregateNonMajorFunds</v>
      </c>
      <c r="E1029" s="541" t="str">
        <f>"          &lt;xbrldi:explicitMember dimension="&amp;CHAR(34)&amp;"us-cafr:TypeOfGovernmentalFundsAxis"&amp;CHAR(34)&amp;"&gt;us-cafr:"&amp;D1029&amp;"Member&lt;/xbrldi:explicitMember&gt;"</f>
        <v xml:space="preserve">          &lt;xbrldi:explicitMember dimension="us-cafr:TypeOfGovernmentalFundsAxis"&gt;us-cafr:AggregateNonMajorFundsMember&lt;/xbrldi:explicitMember&gt;</v>
      </c>
    </row>
    <row r="1030" spans="4:5" x14ac:dyDescent="0.2">
      <c r="E1030" s="541" t="s">
        <v>2506</v>
      </c>
    </row>
    <row r="1031" spans="4:5" x14ac:dyDescent="0.2">
      <c r="E1031" s="541" t="s">
        <v>2507</v>
      </c>
    </row>
    <row r="1032" spans="4:5" x14ac:dyDescent="0.2">
      <c r="E1032" s="541" t="s">
        <v>2508</v>
      </c>
    </row>
    <row r="1033" spans="4:5" x14ac:dyDescent="0.2">
      <c r="E1033" s="541" t="s">
        <v>2512</v>
      </c>
    </row>
    <row r="1034" spans="4:5" x14ac:dyDescent="0.2">
      <c r="E1034" s="541" t="s">
        <v>2509</v>
      </c>
    </row>
    <row r="1035" spans="4:5" x14ac:dyDescent="0.2">
      <c r="E1035" s="541" t="s">
        <v>2510</v>
      </c>
    </row>
    <row r="1037" spans="4:5" x14ac:dyDescent="0.2">
      <c r="D1037" s="541" t="s">
        <v>3175</v>
      </c>
      <c r="E1037" s="541" t="str">
        <f>"    &lt;xbrli:context id="&amp;CHAR(34)&amp;D1037&amp;CHAR(34)&amp;"&gt;"</f>
        <v xml:space="preserve">    &lt;xbrli:context id="CurrentInstant_AggregateNonMajorFunds_Committed"&gt;</v>
      </c>
    </row>
    <row r="1038" spans="4:5" x14ac:dyDescent="0.2">
      <c r="E1038" s="541" t="s">
        <v>2503</v>
      </c>
    </row>
    <row r="1039" spans="4:5" x14ac:dyDescent="0.2">
      <c r="E1039" s="541" t="s">
        <v>2511</v>
      </c>
    </row>
    <row r="1040" spans="4:5" x14ac:dyDescent="0.2">
      <c r="E1040" s="541" t="s">
        <v>2504</v>
      </c>
    </row>
    <row r="1041" spans="4:5" x14ac:dyDescent="0.2">
      <c r="D1041" s="541" t="str">
        <f>RIGHT(D1037,LEN(D1037)-FIND("_",D1037,20))</f>
        <v>Committed</v>
      </c>
      <c r="E1041" s="541" t="str">
        <f>"          &lt;xbrldi:explicitMember dimension="&amp;CHAR(34)&amp;"us-cafr:TypeOfRestrictionAxis"&amp;CHAR(34)&amp;"&gt;us-cafr:"&amp;D1041&amp;"Member&lt;/xbrldi:explicitMember&gt;"</f>
        <v xml:space="preserve">          &lt;xbrldi:explicitMember dimension="us-cafr:TypeOfRestrictionAxis"&gt;us-cafr:CommittedMember&lt;/xbrldi:explicitMember&gt;</v>
      </c>
    </row>
    <row r="1042" spans="4:5" x14ac:dyDescent="0.2">
      <c r="D1042" s="541" t="str">
        <f>MID(D1037,FIND("_",D1037)+1,FIND("_",D1037,FIND("_",D1037)+1)-FIND("_",D1037)-1)</f>
        <v>AggregateNonMajorFunds</v>
      </c>
      <c r="E1042" s="541" t="str">
        <f>"          &lt;xbrldi:explicitMember dimension="&amp;CHAR(34)&amp;"us-cafr:TypeOfGovernmentalFundsAxis"&amp;CHAR(34)&amp;"&gt;us-cafr:"&amp;D1042&amp;"Member&lt;/xbrldi:explicitMember&gt;"</f>
        <v xml:space="preserve">          &lt;xbrldi:explicitMember dimension="us-cafr:TypeOfGovernmentalFundsAxis"&gt;us-cafr:AggregateNonMajorFundsMember&lt;/xbrldi:explicitMember&gt;</v>
      </c>
    </row>
    <row r="1043" spans="4:5" x14ac:dyDescent="0.2">
      <c r="E1043" s="541" t="s">
        <v>2506</v>
      </c>
    </row>
    <row r="1044" spans="4:5" x14ac:dyDescent="0.2">
      <c r="E1044" s="541" t="s">
        <v>2507</v>
      </c>
    </row>
    <row r="1045" spans="4:5" x14ac:dyDescent="0.2">
      <c r="E1045" s="541" t="s">
        <v>2508</v>
      </c>
    </row>
    <row r="1046" spans="4:5" x14ac:dyDescent="0.2">
      <c r="E1046" s="541" t="s">
        <v>2512</v>
      </c>
    </row>
    <row r="1047" spans="4:5" x14ac:dyDescent="0.2">
      <c r="E1047" s="541" t="s">
        <v>2509</v>
      </c>
    </row>
    <row r="1048" spans="4:5" x14ac:dyDescent="0.2">
      <c r="E1048" s="541" t="s">
        <v>2510</v>
      </c>
    </row>
    <row r="1050" spans="4:5" x14ac:dyDescent="0.2">
      <c r="D1050" s="541" t="s">
        <v>3176</v>
      </c>
      <c r="E1050" s="541" t="str">
        <f>"    &lt;xbrli:context id="&amp;CHAR(34)&amp;D1050&amp;CHAR(34)&amp;"&gt;"</f>
        <v xml:space="preserve">    &lt;xbrli:context id="CurrentInstant_AggregateNonMajorFunds_Assigned"&gt;</v>
      </c>
    </row>
    <row r="1051" spans="4:5" x14ac:dyDescent="0.2">
      <c r="E1051" s="541" t="s">
        <v>2503</v>
      </c>
    </row>
    <row r="1052" spans="4:5" x14ac:dyDescent="0.2">
      <c r="E1052" s="541" t="s">
        <v>2511</v>
      </c>
    </row>
    <row r="1053" spans="4:5" x14ac:dyDescent="0.2">
      <c r="E1053" s="541" t="s">
        <v>2504</v>
      </c>
    </row>
    <row r="1054" spans="4:5" x14ac:dyDescent="0.2">
      <c r="D1054" s="541" t="str">
        <f>RIGHT(D1050,LEN(D1050)-FIND("_",D1050,20))</f>
        <v>Assigned</v>
      </c>
      <c r="E1054" s="541" t="str">
        <f>"          &lt;xbrldi:explicitMember dimension="&amp;CHAR(34)&amp;"us-cafr:TypeOfRestrictionAxis"&amp;CHAR(34)&amp;"&gt;us-cafr:"&amp;D1054&amp;"Member&lt;/xbrldi:explicitMember&gt;"</f>
        <v xml:space="preserve">          &lt;xbrldi:explicitMember dimension="us-cafr:TypeOfRestrictionAxis"&gt;us-cafr:AssignedMember&lt;/xbrldi:explicitMember&gt;</v>
      </c>
    </row>
    <row r="1055" spans="4:5" x14ac:dyDescent="0.2">
      <c r="D1055" s="541" t="str">
        <f>MID(D1050,FIND("_",D1050)+1,FIND("_",D1050,FIND("_",D1050)+1)-FIND("_",D1050)-1)</f>
        <v>AggregateNonMajorFunds</v>
      </c>
      <c r="E1055" s="541" t="str">
        <f>"          &lt;xbrldi:explicitMember dimension="&amp;CHAR(34)&amp;"us-cafr:TypeOfGovernmentalFundsAxis"&amp;CHAR(34)&amp;"&gt;us-cafr:"&amp;D1055&amp;"Member&lt;/xbrldi:explicitMember&gt;"</f>
        <v xml:space="preserve">          &lt;xbrldi:explicitMember dimension="us-cafr:TypeOfGovernmentalFundsAxis"&gt;us-cafr:AggregateNonMajorFundsMember&lt;/xbrldi:explicitMember&gt;</v>
      </c>
    </row>
    <row r="1056" spans="4:5" x14ac:dyDescent="0.2">
      <c r="E1056" s="541" t="s">
        <v>2506</v>
      </c>
    </row>
    <row r="1057" spans="4:5" x14ac:dyDescent="0.2">
      <c r="E1057" s="541" t="s">
        <v>2507</v>
      </c>
    </row>
    <row r="1058" spans="4:5" x14ac:dyDescent="0.2">
      <c r="E1058" s="541" t="s">
        <v>2508</v>
      </c>
    </row>
    <row r="1059" spans="4:5" x14ac:dyDescent="0.2">
      <c r="E1059" s="541" t="s">
        <v>2512</v>
      </c>
    </row>
    <row r="1060" spans="4:5" x14ac:dyDescent="0.2">
      <c r="E1060" s="541" t="s">
        <v>2509</v>
      </c>
    </row>
    <row r="1061" spans="4:5" x14ac:dyDescent="0.2">
      <c r="E1061" s="541" t="s">
        <v>2510</v>
      </c>
    </row>
    <row r="1063" spans="4:5" x14ac:dyDescent="0.2">
      <c r="D1063" s="541" t="s">
        <v>3177</v>
      </c>
      <c r="E1063" s="541" t="str">
        <f>"    &lt;xbrli:context id="&amp;CHAR(34)&amp;D1063&amp;CHAR(34)&amp;"&gt;"</f>
        <v xml:space="preserve">    &lt;xbrli:context id="CurrentInstant_AggregateNonMajorFunds_Unassigned"&gt;</v>
      </c>
    </row>
    <row r="1064" spans="4:5" x14ac:dyDescent="0.2">
      <c r="E1064" s="541" t="s">
        <v>2503</v>
      </c>
    </row>
    <row r="1065" spans="4:5" x14ac:dyDescent="0.2">
      <c r="E1065" s="541" t="s">
        <v>2511</v>
      </c>
    </row>
    <row r="1066" spans="4:5" x14ac:dyDescent="0.2">
      <c r="E1066" s="541" t="s">
        <v>2504</v>
      </c>
    </row>
    <row r="1067" spans="4:5" x14ac:dyDescent="0.2">
      <c r="D1067" s="541" t="str">
        <f>RIGHT(D1063,LEN(D1063)-FIND("_",D1063,20))</f>
        <v>Unassigned</v>
      </c>
      <c r="E1067" s="541" t="str">
        <f>"          &lt;xbrldi:explicitMember dimension="&amp;CHAR(34)&amp;"us-cafr:TypeOfRestrictionAxis"&amp;CHAR(34)&amp;"&gt;us-cafr:"&amp;D1067&amp;"Member&lt;/xbrldi:explicitMember&gt;"</f>
        <v xml:space="preserve">          &lt;xbrldi:explicitMember dimension="us-cafr:TypeOfRestrictionAxis"&gt;us-cafr:UnassignedMember&lt;/xbrldi:explicitMember&gt;</v>
      </c>
    </row>
    <row r="1068" spans="4:5" x14ac:dyDescent="0.2">
      <c r="D1068" s="541" t="str">
        <f>MID(D1063,FIND("_",D1063)+1,FIND("_",D1063,FIND("_",D1063)+1)-FIND("_",D1063)-1)</f>
        <v>AggregateNonMajorFunds</v>
      </c>
      <c r="E1068" s="541" t="str">
        <f>"          &lt;xbrldi:explicitMember dimension="&amp;CHAR(34)&amp;"us-cafr:TypeOfGovernmentalFundsAxis"&amp;CHAR(34)&amp;"&gt;us-cafr:"&amp;D1068&amp;"Member&lt;/xbrldi:explicitMember&gt;"</f>
        <v xml:space="preserve">          &lt;xbrldi:explicitMember dimension="us-cafr:TypeOfGovernmentalFundsAxis"&gt;us-cafr:AggregateNonMajorFundsMember&lt;/xbrldi:explicitMember&gt;</v>
      </c>
    </row>
    <row r="1069" spans="4:5" x14ac:dyDescent="0.2">
      <c r="E1069" s="541" t="s">
        <v>2506</v>
      </c>
    </row>
    <row r="1070" spans="4:5" x14ac:dyDescent="0.2">
      <c r="E1070" s="541" t="s">
        <v>2507</v>
      </c>
    </row>
    <row r="1071" spans="4:5" x14ac:dyDescent="0.2">
      <c r="E1071" s="541" t="s">
        <v>2508</v>
      </c>
    </row>
    <row r="1072" spans="4:5" x14ac:dyDescent="0.2">
      <c r="E1072" s="541" t="s">
        <v>2512</v>
      </c>
    </row>
    <row r="1073" spans="4:5" x14ac:dyDescent="0.2">
      <c r="E1073" s="541" t="s">
        <v>2509</v>
      </c>
    </row>
    <row r="1074" spans="4:5" x14ac:dyDescent="0.2">
      <c r="E1074" s="541" t="s">
        <v>2510</v>
      </c>
    </row>
    <row r="1076" spans="4:5" x14ac:dyDescent="0.2">
      <c r="D1076" s="541" t="s">
        <v>3188</v>
      </c>
      <c r="E1076" s="541" t="str">
        <f>"    &lt;xbrli:context id="&amp;CHAR(34)&amp;D1076&amp;CHAR(34)&amp;"&gt;"</f>
        <v xml:space="preserve">    &lt;xbrli:context id="CurrentInstant_TotalGovernmentalFunds"&gt;</v>
      </c>
    </row>
    <row r="1077" spans="4:5" x14ac:dyDescent="0.2">
      <c r="E1077" s="541" t="s">
        <v>2503</v>
      </c>
    </row>
    <row r="1078" spans="4:5" x14ac:dyDescent="0.2">
      <c r="E1078" s="541" t="s">
        <v>2511</v>
      </c>
    </row>
    <row r="1079" spans="4:5" x14ac:dyDescent="0.2">
      <c r="E1079" s="541" t="s">
        <v>2504</v>
      </c>
    </row>
    <row r="1080" spans="4:5" x14ac:dyDescent="0.2">
      <c r="D1080" s="541" t="str">
        <f>RIGHT(D1076,LEN(D1076)-FIND("_",D1076))</f>
        <v>TotalGovernmentalFunds</v>
      </c>
      <c r="E1080" s="541" t="str">
        <f>"          &lt;xbrldi:explicitMember dimension="&amp;CHAR(34)&amp;"us-cafr:TypeOfGovernmentalFundsAxis"&amp;CHAR(34)&amp;"&gt;us-cafr:"&amp;D1080&amp;"Member&lt;/xbrldi:explicitMember&gt;"</f>
        <v xml:space="preserve">          &lt;xbrldi:explicitMember dimension="us-cafr:TypeOfGovernmentalFundsAxis"&gt;us-cafr:TotalGovernmentalFundsMember&lt;/xbrldi:explicitMember&gt;</v>
      </c>
    </row>
    <row r="1081" spans="4:5" x14ac:dyDescent="0.2">
      <c r="E1081" s="541" t="s">
        <v>2506</v>
      </c>
    </row>
    <row r="1082" spans="4:5" x14ac:dyDescent="0.2">
      <c r="E1082" s="541" t="s">
        <v>2507</v>
      </c>
    </row>
    <row r="1083" spans="4:5" x14ac:dyDescent="0.2">
      <c r="E1083" s="541" t="s">
        <v>2508</v>
      </c>
    </row>
    <row r="1084" spans="4:5" x14ac:dyDescent="0.2">
      <c r="E1084" s="541" t="s">
        <v>2512</v>
      </c>
    </row>
    <row r="1085" spans="4:5" x14ac:dyDescent="0.2">
      <c r="E1085" s="541" t="s">
        <v>2509</v>
      </c>
    </row>
    <row r="1086" spans="4:5" x14ac:dyDescent="0.2">
      <c r="E1086" s="541" t="s">
        <v>2510</v>
      </c>
    </row>
    <row r="1088" spans="4:5" x14ac:dyDescent="0.2">
      <c r="D1088" s="541" t="s">
        <v>3189</v>
      </c>
      <c r="E1088" s="541" t="str">
        <f>"    &lt;xbrli:context id="&amp;CHAR(34)&amp;D1088&amp;CHAR(34)&amp;"&gt;"</f>
        <v xml:space="preserve">    &lt;xbrli:context id="CurrentInstant_TotalGovernmentalFunds_Restricted_Cash_And_Cash_Equivalents"&gt;</v>
      </c>
    </row>
    <row r="1089" spans="4:5" x14ac:dyDescent="0.2">
      <c r="E1089" s="541" t="s">
        <v>2503</v>
      </c>
    </row>
    <row r="1090" spans="4:5" x14ac:dyDescent="0.2">
      <c r="E1090" s="541" t="s">
        <v>2511</v>
      </c>
    </row>
    <row r="1091" spans="4:5" x14ac:dyDescent="0.2">
      <c r="E1091" s="541" t="s">
        <v>2504</v>
      </c>
    </row>
    <row r="1092" spans="4:5" x14ac:dyDescent="0.2">
      <c r="D1092" s="541" t="str">
        <f>MID(D1088,FIND("_",D1088)+1,FIND("_",D1088,FIND("_",D1088)+1)-FIND("_",D1088)-1)</f>
        <v>TotalGovernmentalFunds</v>
      </c>
      <c r="E1092" s="541" t="s">
        <v>3179</v>
      </c>
    </row>
    <row r="1093" spans="4:5" x14ac:dyDescent="0.2">
      <c r="D1093" s="541" t="s">
        <v>1455</v>
      </c>
      <c r="E1093" s="541" t="str">
        <f>"          &lt;xbrldi:typedMember dimension="&amp;CHAR(34)&amp;"us-cafr:"&amp;D1093&amp;CHAR(34)&amp;"&gt;"</f>
        <v xml:space="preserve">          &lt;xbrldi:typedMember dimension="us-cafr:NameOfOtherCurrentAssetsAxis"&gt;</v>
      </c>
    </row>
    <row r="1094" spans="4:5" x14ac:dyDescent="0.2">
      <c r="D1094" s="541" t="str">
        <f>RIGHT(D1088,LEN(D1088)-FIND("_",D1088,20))</f>
        <v>Restricted_Cash_And_Cash_Equivalents</v>
      </c>
      <c r="E1094" s="541" t="str">
        <f>"            &lt;us-cafr_part:"&amp;D1093&amp;"&gt;"&amp;D1094&amp;"&lt;/us-cafr_part:"&amp;D1093&amp;"&gt;"</f>
        <v xml:space="preserve">            &lt;us-cafr_part:NameOfOtherCurrentAssetsAxis&gt;Restricted_Cash_And_Cash_Equivalents&lt;/us-cafr_part:NameOfOtherCurrentAssetsAxis&gt;</v>
      </c>
    </row>
    <row r="1095" spans="4:5" x14ac:dyDescent="0.2">
      <c r="E1095" s="541" t="s">
        <v>2516</v>
      </c>
    </row>
    <row r="1096" spans="4:5" x14ac:dyDescent="0.2">
      <c r="E1096" s="541" t="s">
        <v>2506</v>
      </c>
    </row>
    <row r="1097" spans="4:5" x14ac:dyDescent="0.2">
      <c r="E1097" s="541" t="s">
        <v>2507</v>
      </c>
    </row>
    <row r="1098" spans="4:5" x14ac:dyDescent="0.2">
      <c r="E1098" s="541" t="s">
        <v>2508</v>
      </c>
    </row>
    <row r="1099" spans="4:5" x14ac:dyDescent="0.2">
      <c r="E1099" s="541" t="s">
        <v>2512</v>
      </c>
    </row>
    <row r="1100" spans="4:5" x14ac:dyDescent="0.2">
      <c r="E1100" s="541" t="s">
        <v>2509</v>
      </c>
    </row>
    <row r="1101" spans="4:5" x14ac:dyDescent="0.2">
      <c r="E1101" s="541" t="s">
        <v>2510</v>
      </c>
    </row>
    <row r="1103" spans="4:5" x14ac:dyDescent="0.2">
      <c r="D1103" s="541" t="s">
        <v>3190</v>
      </c>
      <c r="E1103" s="541" t="str">
        <f>"    &lt;xbrli:context id="&amp;CHAR(34)&amp;D1103&amp;CHAR(34)&amp;"&gt;"</f>
        <v xml:space="preserve">    &lt;xbrli:context id="CurrentInstant_TotalGovernmentalFunds_Accrued_Interest"&gt;</v>
      </c>
    </row>
    <row r="1104" spans="4:5" x14ac:dyDescent="0.2">
      <c r="E1104" s="541" t="s">
        <v>2503</v>
      </c>
    </row>
    <row r="1105" spans="4:5" x14ac:dyDescent="0.2">
      <c r="E1105" s="541" t="s">
        <v>2511</v>
      </c>
    </row>
    <row r="1106" spans="4:5" x14ac:dyDescent="0.2">
      <c r="E1106" s="541" t="s">
        <v>2504</v>
      </c>
    </row>
    <row r="1107" spans="4:5" x14ac:dyDescent="0.2">
      <c r="D1107" s="541" t="str">
        <f>MID(D1103,FIND("_",D1103)+1,FIND("_",D1103,FIND("_",D1103)+1)-FIND("_",D1103)-1)</f>
        <v>TotalGovernmentalFunds</v>
      </c>
      <c r="E1107" s="541" t="s">
        <v>3179</v>
      </c>
    </row>
    <row r="1108" spans="4:5" x14ac:dyDescent="0.2">
      <c r="D1108" s="541" t="s">
        <v>1455</v>
      </c>
      <c r="E1108" s="541" t="str">
        <f>"          &lt;xbrldi:typedMember dimension="&amp;CHAR(34)&amp;"us-cafr:"&amp;D1108&amp;CHAR(34)&amp;"&gt;"</f>
        <v xml:space="preserve">          &lt;xbrldi:typedMember dimension="us-cafr:NameOfOtherCurrentAssetsAxis"&gt;</v>
      </c>
    </row>
    <row r="1109" spans="4:5" x14ac:dyDescent="0.2">
      <c r="D1109" s="541" t="str">
        <f>RIGHT(D1103,LEN(D1103)-FIND("_",D1103,20))</f>
        <v>Accrued_Interest</v>
      </c>
      <c r="E1109" s="541" t="str">
        <f>"            &lt;us-cafr_part:"&amp;D1108&amp;"&gt;"&amp;D1109&amp;"&lt;/us-cafr_part:"&amp;D1108&amp;"&gt;"</f>
        <v xml:space="preserve">            &lt;us-cafr_part:NameOfOtherCurrentAssetsAxis&gt;Accrued_Interest&lt;/us-cafr_part:NameOfOtherCurrentAssetsAxis&gt;</v>
      </c>
    </row>
    <row r="1110" spans="4:5" x14ac:dyDescent="0.2">
      <c r="E1110" s="541" t="s">
        <v>2516</v>
      </c>
    </row>
    <row r="1111" spans="4:5" x14ac:dyDescent="0.2">
      <c r="E1111" s="541" t="s">
        <v>2506</v>
      </c>
    </row>
    <row r="1112" spans="4:5" x14ac:dyDescent="0.2">
      <c r="E1112" s="541" t="s">
        <v>2507</v>
      </c>
    </row>
    <row r="1113" spans="4:5" x14ac:dyDescent="0.2">
      <c r="E1113" s="541" t="s">
        <v>2508</v>
      </c>
    </row>
    <row r="1114" spans="4:5" x14ac:dyDescent="0.2">
      <c r="E1114" s="541" t="s">
        <v>2512</v>
      </c>
    </row>
    <row r="1115" spans="4:5" x14ac:dyDescent="0.2">
      <c r="E1115" s="541" t="s">
        <v>2509</v>
      </c>
    </row>
    <row r="1116" spans="4:5" x14ac:dyDescent="0.2">
      <c r="E1116" s="541" t="s">
        <v>2510</v>
      </c>
    </row>
    <row r="1118" spans="4:5" x14ac:dyDescent="0.2">
      <c r="D1118" s="541" t="s">
        <v>3191</v>
      </c>
      <c r="E1118" s="541" t="str">
        <f>"    &lt;xbrli:context id="&amp;CHAR(34)&amp;D1118&amp;CHAR(34)&amp;"&gt;"</f>
        <v xml:space="preserve">    &lt;xbrli:context id="CurrentInstant_TotalGovernmentalFunds_Property_Tax_Receivable-2018"&gt;</v>
      </c>
    </row>
    <row r="1119" spans="4:5" x14ac:dyDescent="0.2">
      <c r="E1119" s="541" t="s">
        <v>2503</v>
      </c>
    </row>
    <row r="1120" spans="4:5" x14ac:dyDescent="0.2">
      <c r="E1120" s="541" t="s">
        <v>2511</v>
      </c>
    </row>
    <row r="1121" spans="4:5" x14ac:dyDescent="0.2">
      <c r="E1121" s="541" t="s">
        <v>2504</v>
      </c>
    </row>
    <row r="1122" spans="4:5" x14ac:dyDescent="0.2">
      <c r="D1122" s="541" t="str">
        <f>MID(D1118,FIND("_",D1118)+1,FIND("_",D1118,FIND("_",D1118)+1)-FIND("_",D1118)-1)</f>
        <v>TotalGovernmentalFunds</v>
      </c>
      <c r="E1122" s="541" t="s">
        <v>3179</v>
      </c>
    </row>
    <row r="1123" spans="4:5" x14ac:dyDescent="0.2">
      <c r="D1123" s="541" t="s">
        <v>1455</v>
      </c>
      <c r="E1123" s="541" t="str">
        <f>"          &lt;xbrldi:typedMember dimension="&amp;CHAR(34)&amp;"us-cafr:"&amp;D1123&amp;CHAR(34)&amp;"&gt;"</f>
        <v xml:space="preserve">          &lt;xbrldi:typedMember dimension="us-cafr:NameOfOtherCurrentAssetsAxis"&gt;</v>
      </c>
    </row>
    <row r="1124" spans="4:5" x14ac:dyDescent="0.2">
      <c r="D1124" s="541" t="str">
        <f>RIGHT(D1118,LEN(D1118)-FIND("_",D1118,20))</f>
        <v>Property_Tax_Receivable-2018</v>
      </c>
      <c r="E1124" s="541" t="str">
        <f>"            &lt;us-cafr_part:"&amp;D1123&amp;"&gt;"&amp;D1124&amp;"&lt;/us-cafr_part:"&amp;D1123&amp;"&gt;"</f>
        <v xml:space="preserve">            &lt;us-cafr_part:NameOfOtherCurrentAssetsAxis&gt;Property_Tax_Receivable-2018&lt;/us-cafr_part:NameOfOtherCurrentAssetsAxis&gt;</v>
      </c>
    </row>
    <row r="1125" spans="4:5" x14ac:dyDescent="0.2">
      <c r="E1125" s="541" t="s">
        <v>2516</v>
      </c>
    </row>
    <row r="1126" spans="4:5" x14ac:dyDescent="0.2">
      <c r="E1126" s="541" t="s">
        <v>2506</v>
      </c>
    </row>
    <row r="1127" spans="4:5" x14ac:dyDescent="0.2">
      <c r="E1127" s="541" t="s">
        <v>2507</v>
      </c>
    </row>
    <row r="1128" spans="4:5" x14ac:dyDescent="0.2">
      <c r="E1128" s="541" t="s">
        <v>2508</v>
      </c>
    </row>
    <row r="1129" spans="4:5" x14ac:dyDescent="0.2">
      <c r="E1129" s="541" t="s">
        <v>2512</v>
      </c>
    </row>
    <row r="1130" spans="4:5" x14ac:dyDescent="0.2">
      <c r="E1130" s="541" t="s">
        <v>2509</v>
      </c>
    </row>
    <row r="1131" spans="4:5" x14ac:dyDescent="0.2">
      <c r="E1131" s="541" t="s">
        <v>2510</v>
      </c>
    </row>
    <row r="1133" spans="4:5" x14ac:dyDescent="0.2">
      <c r="D1133" s="541" t="s">
        <v>3192</v>
      </c>
      <c r="E1133" s="541" t="str">
        <f>"    &lt;xbrli:context id="&amp;CHAR(34)&amp;D1133&amp;CHAR(34)&amp;"&gt;"</f>
        <v xml:space="preserve">    &lt;xbrli:context id="CurrentInstant_TotalGovernmentalFunds_Unavailable_Revenue"&gt;</v>
      </c>
    </row>
    <row r="1134" spans="4:5" x14ac:dyDescent="0.2">
      <c r="E1134" s="541" t="s">
        <v>2503</v>
      </c>
    </row>
    <row r="1135" spans="4:5" x14ac:dyDescent="0.2">
      <c r="E1135" s="541" t="s">
        <v>2511</v>
      </c>
    </row>
    <row r="1136" spans="4:5" x14ac:dyDescent="0.2">
      <c r="E1136" s="541" t="s">
        <v>2504</v>
      </c>
    </row>
    <row r="1137" spans="4:5" x14ac:dyDescent="0.2">
      <c r="D1137" s="541" t="str">
        <f>MID(D1133,FIND("_",D1133)+1,FIND("_",D1133,FIND("_",D1133)+1)-FIND("_",D1133)-1)</f>
        <v>TotalGovernmentalFunds</v>
      </c>
      <c r="E1137" s="541" t="s">
        <v>3179</v>
      </c>
    </row>
    <row r="1138" spans="4:5" x14ac:dyDescent="0.2">
      <c r="D1138" s="541" t="s">
        <v>3180</v>
      </c>
      <c r="E1138" s="541" t="str">
        <f>"          &lt;xbrldi:typedMember dimension="&amp;CHAR(34)&amp;"us-cafr:"&amp;D1138&amp;CHAR(34)&amp;"&gt;"</f>
        <v xml:space="preserve">          &lt;xbrldi:typedMember dimension="us-cafr:NameOfDeferredInflowsOfResourcesDomain"&gt;</v>
      </c>
    </row>
    <row r="1139" spans="4:5" x14ac:dyDescent="0.2">
      <c r="D1139" s="541" t="str">
        <f>RIGHT(D1133,LEN(D1133)-FIND("_",D1133,20))</f>
        <v>Unavailable_Revenue</v>
      </c>
      <c r="E1139" s="541" t="str">
        <f>"            &lt;us-cafr_part:"&amp;D1138&amp;"&gt;"&amp;D1139&amp;"&lt;/us-cafr_part:"&amp;D1138&amp;"&gt;"</f>
        <v xml:space="preserve">            &lt;us-cafr_part:NameOfDeferredInflowsOfResourcesDomain&gt;Unavailable_Revenue&lt;/us-cafr_part:NameOfDeferredInflowsOfResourcesDomain&gt;</v>
      </c>
    </row>
    <row r="1140" spans="4:5" x14ac:dyDescent="0.2">
      <c r="E1140" s="541" t="s">
        <v>2516</v>
      </c>
    </row>
    <row r="1141" spans="4:5" x14ac:dyDescent="0.2">
      <c r="E1141" s="541" t="s">
        <v>2506</v>
      </c>
    </row>
    <row r="1142" spans="4:5" x14ac:dyDescent="0.2">
      <c r="E1142" s="541" t="s">
        <v>2507</v>
      </c>
    </row>
    <row r="1143" spans="4:5" x14ac:dyDescent="0.2">
      <c r="E1143" s="541" t="s">
        <v>2508</v>
      </c>
    </row>
    <row r="1144" spans="4:5" x14ac:dyDescent="0.2">
      <c r="E1144" s="541" t="s">
        <v>2512</v>
      </c>
    </row>
    <row r="1145" spans="4:5" x14ac:dyDescent="0.2">
      <c r="E1145" s="541" t="s">
        <v>2509</v>
      </c>
    </row>
    <row r="1146" spans="4:5" x14ac:dyDescent="0.2">
      <c r="E1146" s="541" t="s">
        <v>2510</v>
      </c>
    </row>
    <row r="1148" spans="4:5" x14ac:dyDescent="0.2">
      <c r="D1148" s="541" t="s">
        <v>3193</v>
      </c>
      <c r="E1148" s="541" t="str">
        <f>"    &lt;xbrli:context id="&amp;CHAR(34)&amp;D1148&amp;CHAR(34)&amp;"&gt;"</f>
        <v xml:space="preserve">    &lt;xbrli:context id="CurrentInstant_TotalGovernmentalFunds_Property_Taxes_Levied_For_Future_Periods"&gt;</v>
      </c>
    </row>
    <row r="1149" spans="4:5" x14ac:dyDescent="0.2">
      <c r="E1149" s="541" t="s">
        <v>2503</v>
      </c>
    </row>
    <row r="1150" spans="4:5" x14ac:dyDescent="0.2">
      <c r="E1150" s="541" t="s">
        <v>2511</v>
      </c>
    </row>
    <row r="1151" spans="4:5" x14ac:dyDescent="0.2">
      <c r="E1151" s="541" t="s">
        <v>2504</v>
      </c>
    </row>
    <row r="1152" spans="4:5" x14ac:dyDescent="0.2">
      <c r="D1152" s="541" t="str">
        <f>MID(D1148,FIND("_",D1148)+1,FIND("_",D1148,FIND("_",D1148)+1)-FIND("_",D1148)-1)</f>
        <v>TotalGovernmentalFunds</v>
      </c>
      <c r="E1152" s="541" t="s">
        <v>3179</v>
      </c>
    </row>
    <row r="1153" spans="4:5" x14ac:dyDescent="0.2">
      <c r="D1153" s="541" t="s">
        <v>3180</v>
      </c>
      <c r="E1153" s="541" t="str">
        <f>"          &lt;xbrldi:typedMember dimension="&amp;CHAR(34)&amp;"us-cafr:"&amp;D1153&amp;CHAR(34)&amp;"&gt;"</f>
        <v xml:space="preserve">          &lt;xbrldi:typedMember dimension="us-cafr:NameOfDeferredInflowsOfResourcesDomain"&gt;</v>
      </c>
    </row>
    <row r="1154" spans="4:5" x14ac:dyDescent="0.2">
      <c r="D1154" s="541" t="str">
        <f>RIGHT(D1148,LEN(D1148)-FIND("_",D1148,20))</f>
        <v>Property_Taxes_Levied_For_Future_Periods</v>
      </c>
      <c r="E1154" s="541" t="str">
        <f>"            &lt;us-cafr_part:"&amp;D1153&amp;"&gt;"&amp;D1154&amp;"&lt;/us-cafr_part:"&amp;D1153&amp;"&gt;"</f>
        <v xml:space="preserve">            &lt;us-cafr_part:NameOfDeferredInflowsOfResourcesDomain&gt;Property_Taxes_Levied_For_Future_Periods&lt;/us-cafr_part:NameOfDeferredInflowsOfResourcesDomain&gt;</v>
      </c>
    </row>
    <row r="1155" spans="4:5" x14ac:dyDescent="0.2">
      <c r="E1155" s="541" t="s">
        <v>2516</v>
      </c>
    </row>
    <row r="1156" spans="4:5" x14ac:dyDescent="0.2">
      <c r="E1156" s="541" t="s">
        <v>2506</v>
      </c>
    </row>
    <row r="1157" spans="4:5" x14ac:dyDescent="0.2">
      <c r="E1157" s="541" t="s">
        <v>2507</v>
      </c>
    </row>
    <row r="1158" spans="4:5" x14ac:dyDescent="0.2">
      <c r="E1158" s="541" t="s">
        <v>2508</v>
      </c>
    </row>
    <row r="1159" spans="4:5" x14ac:dyDescent="0.2">
      <c r="E1159" s="541" t="s">
        <v>2512</v>
      </c>
    </row>
    <row r="1160" spans="4:5" x14ac:dyDescent="0.2">
      <c r="E1160" s="541" t="s">
        <v>2509</v>
      </c>
    </row>
    <row r="1161" spans="4:5" x14ac:dyDescent="0.2">
      <c r="E1161" s="541" t="s">
        <v>2510</v>
      </c>
    </row>
    <row r="1163" spans="4:5" x14ac:dyDescent="0.2">
      <c r="D1163" s="541" t="s">
        <v>3194</v>
      </c>
      <c r="E1163" s="541" t="str">
        <f>"    &lt;xbrli:context id="&amp;CHAR(34)&amp;D1163&amp;CHAR(34)&amp;"&gt;"</f>
        <v xml:space="preserve">    &lt;xbrli:context id="CurrentInstant_TotalGovernmentalFunds_Nonspendable"&gt;</v>
      </c>
    </row>
    <row r="1164" spans="4:5" x14ac:dyDescent="0.2">
      <c r="E1164" s="541" t="s">
        <v>2503</v>
      </c>
    </row>
    <row r="1165" spans="4:5" x14ac:dyDescent="0.2">
      <c r="E1165" s="541" t="s">
        <v>2511</v>
      </c>
    </row>
    <row r="1166" spans="4:5" x14ac:dyDescent="0.2">
      <c r="E1166" s="541" t="s">
        <v>2504</v>
      </c>
    </row>
    <row r="1167" spans="4:5" x14ac:dyDescent="0.2">
      <c r="D1167" s="541" t="str">
        <f>RIGHT(D1163,LEN(D1163)-FIND("_",D1163,20))</f>
        <v>Nonspendable</v>
      </c>
      <c r="E1167" s="541" t="str">
        <f>"          &lt;xbrldi:explicitMember dimension="&amp;CHAR(34)&amp;"us-cafr:TypeOfRestrictionAxis"&amp;CHAR(34)&amp;"&gt;us-cafr:"&amp;D1167&amp;"Member&lt;/xbrldi:explicitMember&gt;"</f>
        <v xml:space="preserve">          &lt;xbrldi:explicitMember dimension="us-cafr:TypeOfRestrictionAxis"&gt;us-cafr:NonspendableMember&lt;/xbrldi:explicitMember&gt;</v>
      </c>
    </row>
    <row r="1168" spans="4:5" x14ac:dyDescent="0.2">
      <c r="D1168" s="541" t="str">
        <f>MID(D1163,FIND("_",D1163)+1,FIND("_",D1163,FIND("_",D1163)+1)-FIND("_",D1163)-1)</f>
        <v>TotalGovernmentalFunds</v>
      </c>
      <c r="E1168" s="541" t="str">
        <f>"          &lt;xbrldi:explicitMember dimension="&amp;CHAR(34)&amp;"us-cafr:TypeOfGovernmentalFundsAxis"&amp;CHAR(34)&amp;"&gt;us-cafr:"&amp;D1168&amp;"Member&lt;/xbrldi:explicitMember&gt;"</f>
        <v xml:space="preserve">          &lt;xbrldi:explicitMember dimension="us-cafr:TypeOfGovernmentalFundsAxis"&gt;us-cafr:TotalGovernmentalFundsMember&lt;/xbrldi:explicitMember&gt;</v>
      </c>
    </row>
    <row r="1169" spans="4:5" x14ac:dyDescent="0.2">
      <c r="E1169" s="541" t="s">
        <v>2506</v>
      </c>
    </row>
    <row r="1170" spans="4:5" x14ac:dyDescent="0.2">
      <c r="E1170" s="541" t="s">
        <v>2507</v>
      </c>
    </row>
    <row r="1171" spans="4:5" x14ac:dyDescent="0.2">
      <c r="E1171" s="541" t="s">
        <v>2508</v>
      </c>
    </row>
    <row r="1172" spans="4:5" x14ac:dyDescent="0.2">
      <c r="E1172" s="541" t="s">
        <v>2512</v>
      </c>
    </row>
    <row r="1173" spans="4:5" x14ac:dyDescent="0.2">
      <c r="E1173" s="541" t="s">
        <v>2509</v>
      </c>
    </row>
    <row r="1174" spans="4:5" x14ac:dyDescent="0.2">
      <c r="E1174" s="541" t="s">
        <v>2510</v>
      </c>
    </row>
    <row r="1176" spans="4:5" x14ac:dyDescent="0.2">
      <c r="D1176" s="541" t="s">
        <v>3195</v>
      </c>
      <c r="E1176" s="541" t="str">
        <f>"    &lt;xbrli:context id="&amp;CHAR(34)&amp;D1176&amp;CHAR(34)&amp;"&gt;"</f>
        <v xml:space="preserve">    &lt;xbrli:context id="CurrentInstant_TotalGovernmentalFunds_Restricted"&gt;</v>
      </c>
    </row>
    <row r="1177" spans="4:5" x14ac:dyDescent="0.2">
      <c r="E1177" s="541" t="s">
        <v>2503</v>
      </c>
    </row>
    <row r="1178" spans="4:5" x14ac:dyDescent="0.2">
      <c r="E1178" s="541" t="s">
        <v>2511</v>
      </c>
    </row>
    <row r="1179" spans="4:5" x14ac:dyDescent="0.2">
      <c r="E1179" s="541" t="s">
        <v>2504</v>
      </c>
    </row>
    <row r="1180" spans="4:5" x14ac:dyDescent="0.2">
      <c r="D1180" s="541" t="str">
        <f>RIGHT(D1176,LEN(D1176)-FIND("_",D1176,20))</f>
        <v>Restricted</v>
      </c>
      <c r="E1180" s="541" t="str">
        <f>"          &lt;xbrldi:explicitMember dimension="&amp;CHAR(34)&amp;"us-cafr:TypeOfRestrictionAxis"&amp;CHAR(34)&amp;"&gt;us-cafr:"&amp;D1180&amp;"Member&lt;/xbrldi:explicitMember&gt;"</f>
        <v xml:space="preserve">          &lt;xbrldi:explicitMember dimension="us-cafr:TypeOfRestrictionAxis"&gt;us-cafr:RestrictedMember&lt;/xbrldi:explicitMember&gt;</v>
      </c>
    </row>
    <row r="1181" spans="4:5" x14ac:dyDescent="0.2">
      <c r="D1181" s="541" t="str">
        <f>MID(D1176,FIND("_",D1176)+1,FIND("_",D1176,FIND("_",D1176)+1)-FIND("_",D1176)-1)</f>
        <v>TotalGovernmentalFunds</v>
      </c>
      <c r="E1181" s="541" t="str">
        <f>"          &lt;xbrldi:explicitMember dimension="&amp;CHAR(34)&amp;"us-cafr:TypeOfGovernmentalFundsAxis"&amp;CHAR(34)&amp;"&gt;us-cafr:"&amp;D1181&amp;"Member&lt;/xbrldi:explicitMember&gt;"</f>
        <v xml:space="preserve">          &lt;xbrldi:explicitMember dimension="us-cafr:TypeOfGovernmentalFundsAxis"&gt;us-cafr:TotalGovernmentalFundsMember&lt;/xbrldi:explicitMember&gt;</v>
      </c>
    </row>
    <row r="1182" spans="4:5" x14ac:dyDescent="0.2">
      <c r="E1182" s="541" t="s">
        <v>2506</v>
      </c>
    </row>
    <row r="1183" spans="4:5" x14ac:dyDescent="0.2">
      <c r="E1183" s="541" t="s">
        <v>2507</v>
      </c>
    </row>
    <row r="1184" spans="4:5" x14ac:dyDescent="0.2">
      <c r="E1184" s="541" t="s">
        <v>2508</v>
      </c>
    </row>
    <row r="1185" spans="4:5" x14ac:dyDescent="0.2">
      <c r="E1185" s="541" t="s">
        <v>2512</v>
      </c>
    </row>
    <row r="1186" spans="4:5" x14ac:dyDescent="0.2">
      <c r="E1186" s="541" t="s">
        <v>2509</v>
      </c>
    </row>
    <row r="1187" spans="4:5" x14ac:dyDescent="0.2">
      <c r="E1187" s="541" t="s">
        <v>2510</v>
      </c>
    </row>
    <row r="1189" spans="4:5" x14ac:dyDescent="0.2">
      <c r="D1189" s="541" t="s">
        <v>3196</v>
      </c>
      <c r="E1189" s="541" t="str">
        <f>"    &lt;xbrli:context id="&amp;CHAR(34)&amp;D1189&amp;CHAR(34)&amp;"&gt;"</f>
        <v xml:space="preserve">    &lt;xbrli:context id="CurrentInstant_TotalGovernmentalFunds_Committed"&gt;</v>
      </c>
    </row>
    <row r="1190" spans="4:5" x14ac:dyDescent="0.2">
      <c r="E1190" s="541" t="s">
        <v>2503</v>
      </c>
    </row>
    <row r="1191" spans="4:5" x14ac:dyDescent="0.2">
      <c r="E1191" s="541" t="s">
        <v>2511</v>
      </c>
    </row>
    <row r="1192" spans="4:5" x14ac:dyDescent="0.2">
      <c r="E1192" s="541" t="s">
        <v>2504</v>
      </c>
    </row>
    <row r="1193" spans="4:5" x14ac:dyDescent="0.2">
      <c r="D1193" s="541" t="str">
        <f>RIGHT(D1189,LEN(D1189)-FIND("_",D1189,20))</f>
        <v>Committed</v>
      </c>
      <c r="E1193" s="541" t="str">
        <f>"          &lt;xbrldi:explicitMember dimension="&amp;CHAR(34)&amp;"us-cafr:TypeOfRestrictionAxis"&amp;CHAR(34)&amp;"&gt;us-cafr:"&amp;D1193&amp;"Member&lt;/xbrldi:explicitMember&gt;"</f>
        <v xml:space="preserve">          &lt;xbrldi:explicitMember dimension="us-cafr:TypeOfRestrictionAxis"&gt;us-cafr:CommittedMember&lt;/xbrldi:explicitMember&gt;</v>
      </c>
    </row>
    <row r="1194" spans="4:5" x14ac:dyDescent="0.2">
      <c r="D1194" s="541" t="str">
        <f>MID(D1189,FIND("_",D1189)+1,FIND("_",D1189,FIND("_",D1189)+1)-FIND("_",D1189)-1)</f>
        <v>TotalGovernmentalFunds</v>
      </c>
      <c r="E1194" s="541" t="str">
        <f>"          &lt;xbrldi:explicitMember dimension="&amp;CHAR(34)&amp;"us-cafr:TypeOfGovernmentalFundsAxis"&amp;CHAR(34)&amp;"&gt;us-cafr:"&amp;D1194&amp;"Member&lt;/xbrldi:explicitMember&gt;"</f>
        <v xml:space="preserve">          &lt;xbrldi:explicitMember dimension="us-cafr:TypeOfGovernmentalFundsAxis"&gt;us-cafr:TotalGovernmentalFundsMember&lt;/xbrldi:explicitMember&gt;</v>
      </c>
    </row>
    <row r="1195" spans="4:5" x14ac:dyDescent="0.2">
      <c r="E1195" s="541" t="s">
        <v>2506</v>
      </c>
    </row>
    <row r="1196" spans="4:5" x14ac:dyDescent="0.2">
      <c r="E1196" s="541" t="s">
        <v>2507</v>
      </c>
    </row>
    <row r="1197" spans="4:5" x14ac:dyDescent="0.2">
      <c r="E1197" s="541" t="s">
        <v>2508</v>
      </c>
    </row>
    <row r="1198" spans="4:5" x14ac:dyDescent="0.2">
      <c r="E1198" s="541" t="s">
        <v>2512</v>
      </c>
    </row>
    <row r="1199" spans="4:5" x14ac:dyDescent="0.2">
      <c r="E1199" s="541" t="s">
        <v>2509</v>
      </c>
    </row>
    <row r="1200" spans="4:5" x14ac:dyDescent="0.2">
      <c r="E1200" s="541" t="s">
        <v>2510</v>
      </c>
    </row>
    <row r="1202" spans="4:5" x14ac:dyDescent="0.2">
      <c r="D1202" s="541" t="s">
        <v>3197</v>
      </c>
      <c r="E1202" s="541" t="str">
        <f>"    &lt;xbrli:context id="&amp;CHAR(34)&amp;D1202&amp;CHAR(34)&amp;"&gt;"</f>
        <v xml:space="preserve">    &lt;xbrli:context id="CurrentInstant_TotalGovernmentalFunds_Assigned"&gt;</v>
      </c>
    </row>
    <row r="1203" spans="4:5" x14ac:dyDescent="0.2">
      <c r="E1203" s="541" t="s">
        <v>2503</v>
      </c>
    </row>
    <row r="1204" spans="4:5" x14ac:dyDescent="0.2">
      <c r="E1204" s="541" t="s">
        <v>2511</v>
      </c>
    </row>
    <row r="1205" spans="4:5" x14ac:dyDescent="0.2">
      <c r="E1205" s="541" t="s">
        <v>2504</v>
      </c>
    </row>
    <row r="1206" spans="4:5" x14ac:dyDescent="0.2">
      <c r="D1206" s="541" t="str">
        <f>RIGHT(D1202,LEN(D1202)-FIND("_",D1202,20))</f>
        <v>Assigned</v>
      </c>
      <c r="E1206" s="541" t="str">
        <f>"          &lt;xbrldi:explicitMember dimension="&amp;CHAR(34)&amp;"us-cafr:TypeOfRestrictionAxis"&amp;CHAR(34)&amp;"&gt;us-cafr:"&amp;D1206&amp;"Member&lt;/xbrldi:explicitMember&gt;"</f>
        <v xml:space="preserve">          &lt;xbrldi:explicitMember dimension="us-cafr:TypeOfRestrictionAxis"&gt;us-cafr:AssignedMember&lt;/xbrldi:explicitMember&gt;</v>
      </c>
    </row>
    <row r="1207" spans="4:5" x14ac:dyDescent="0.2">
      <c r="D1207" s="541" t="str">
        <f>MID(D1202,FIND("_",D1202)+1,FIND("_",D1202,FIND("_",D1202)+1)-FIND("_",D1202)-1)</f>
        <v>TotalGovernmentalFunds</v>
      </c>
      <c r="E1207" s="541" t="str">
        <f>"          &lt;xbrldi:explicitMember dimension="&amp;CHAR(34)&amp;"us-cafr:TypeOfGovernmentalFundsAxis"&amp;CHAR(34)&amp;"&gt;us-cafr:"&amp;D1207&amp;"Member&lt;/xbrldi:explicitMember&gt;"</f>
        <v xml:space="preserve">          &lt;xbrldi:explicitMember dimension="us-cafr:TypeOfGovernmentalFundsAxis"&gt;us-cafr:TotalGovernmentalFundsMember&lt;/xbrldi:explicitMember&gt;</v>
      </c>
    </row>
    <row r="1208" spans="4:5" x14ac:dyDescent="0.2">
      <c r="E1208" s="541" t="s">
        <v>2506</v>
      </c>
    </row>
    <row r="1209" spans="4:5" x14ac:dyDescent="0.2">
      <c r="E1209" s="541" t="s">
        <v>2507</v>
      </c>
    </row>
    <row r="1210" spans="4:5" x14ac:dyDescent="0.2">
      <c r="E1210" s="541" t="s">
        <v>2508</v>
      </c>
    </row>
    <row r="1211" spans="4:5" x14ac:dyDescent="0.2">
      <c r="E1211" s="541" t="s">
        <v>2512</v>
      </c>
    </row>
    <row r="1212" spans="4:5" x14ac:dyDescent="0.2">
      <c r="E1212" s="541" t="s">
        <v>2509</v>
      </c>
    </row>
    <row r="1213" spans="4:5" x14ac:dyDescent="0.2">
      <c r="E1213" s="541" t="s">
        <v>2510</v>
      </c>
    </row>
    <row r="1215" spans="4:5" x14ac:dyDescent="0.2">
      <c r="D1215" s="541" t="s">
        <v>3198</v>
      </c>
      <c r="E1215" s="541" t="str">
        <f>"    &lt;xbrli:context id="&amp;CHAR(34)&amp;D1215&amp;CHAR(34)&amp;"&gt;"</f>
        <v xml:space="preserve">    &lt;xbrli:context id="CurrentInstant_TotalGovernmentalFunds_Unassigned"&gt;</v>
      </c>
    </row>
    <row r="1216" spans="4:5" x14ac:dyDescent="0.2">
      <c r="E1216" s="541" t="s">
        <v>2503</v>
      </c>
    </row>
    <row r="1217" spans="4:5" x14ac:dyDescent="0.2">
      <c r="E1217" s="541" t="s">
        <v>2511</v>
      </c>
    </row>
    <row r="1218" spans="4:5" x14ac:dyDescent="0.2">
      <c r="E1218" s="541" t="s">
        <v>2504</v>
      </c>
    </row>
    <row r="1219" spans="4:5" x14ac:dyDescent="0.2">
      <c r="D1219" s="541" t="str">
        <f>RIGHT(D1215,LEN(D1215)-FIND("_",D1215,20))</f>
        <v>Unassigned</v>
      </c>
      <c r="E1219" s="541" t="str">
        <f>"          &lt;xbrldi:explicitMember dimension="&amp;CHAR(34)&amp;"us-cafr:TypeOfRestrictionAxis"&amp;CHAR(34)&amp;"&gt;us-cafr:"&amp;D1219&amp;"Member&lt;/xbrldi:explicitMember&gt;"</f>
        <v xml:space="preserve">          &lt;xbrldi:explicitMember dimension="us-cafr:TypeOfRestrictionAxis"&gt;us-cafr:UnassignedMember&lt;/xbrldi:explicitMember&gt;</v>
      </c>
    </row>
    <row r="1220" spans="4:5" x14ac:dyDescent="0.2">
      <c r="D1220" s="541" t="str">
        <f>MID(D1215,FIND("_",D1215)+1,FIND("_",D1215,FIND("_",D1215)+1)-FIND("_",D1215)-1)</f>
        <v>TotalGovernmentalFunds</v>
      </c>
      <c r="E1220" s="541" t="str">
        <f>"          &lt;xbrldi:explicitMember dimension="&amp;CHAR(34)&amp;"us-cafr:TypeOfGovernmentalFundsAxis"&amp;CHAR(34)&amp;"&gt;us-cafr:"&amp;D1220&amp;"Member&lt;/xbrldi:explicitMember&gt;"</f>
        <v xml:space="preserve">          &lt;xbrldi:explicitMember dimension="us-cafr:TypeOfGovernmentalFundsAxis"&gt;us-cafr:TotalGovernmentalFundsMember&lt;/xbrldi:explicitMember&gt;</v>
      </c>
    </row>
    <row r="1221" spans="4:5" x14ac:dyDescent="0.2">
      <c r="E1221" s="541" t="s">
        <v>2506</v>
      </c>
    </row>
    <row r="1222" spans="4:5" x14ac:dyDescent="0.2">
      <c r="E1222" s="541" t="s">
        <v>2507</v>
      </c>
    </row>
    <row r="1223" spans="4:5" x14ac:dyDescent="0.2">
      <c r="E1223" s="541" t="s">
        <v>2508</v>
      </c>
    </row>
    <row r="1224" spans="4:5" x14ac:dyDescent="0.2">
      <c r="E1224" s="541" t="s">
        <v>2512</v>
      </c>
    </row>
    <row r="1225" spans="4:5" x14ac:dyDescent="0.2">
      <c r="E1225" s="541" t="s">
        <v>2509</v>
      </c>
    </row>
    <row r="1226" spans="4:5" x14ac:dyDescent="0.2">
      <c r="E1226" s="541" t="s">
        <v>2510</v>
      </c>
    </row>
    <row r="1227" spans="4:5" x14ac:dyDescent="0.2">
      <c r="E1227" s="544"/>
    </row>
    <row r="1228" spans="4:5" x14ac:dyDescent="0.2">
      <c r="D1228" s="541" t="s">
        <v>3594</v>
      </c>
      <c r="E1228" s="541" t="str">
        <f>"    &lt;xbrli:context id="&amp;CHAR(34)&amp;D1228&amp;CHAR(34)&amp;"&gt;"</f>
        <v xml:space="preserve">    &lt;xbrli:context id="CurrentPeriod_GeneralFund"&gt;</v>
      </c>
    </row>
    <row r="1229" spans="4:5" x14ac:dyDescent="0.2">
      <c r="E1229" s="541" t="s">
        <v>2503</v>
      </c>
    </row>
    <row r="1230" spans="4:5" x14ac:dyDescent="0.2">
      <c r="E1230" s="541" t="s">
        <v>2511</v>
      </c>
    </row>
    <row r="1231" spans="4:5" x14ac:dyDescent="0.2">
      <c r="E1231" s="541" t="s">
        <v>2504</v>
      </c>
    </row>
    <row r="1232" spans="4:5" x14ac:dyDescent="0.2">
      <c r="D1232" s="541" t="str">
        <f>RIGHT(D1228,LEN(D1228)-FIND("_",D1228))</f>
        <v>GeneralFund</v>
      </c>
      <c r="E1232" s="541" t="str">
        <f>"          &lt;xbrldi:explicitMember dimension="&amp;CHAR(34)&amp;"us-cafr:TypeOfGovernmentalFundsAxis"&amp;CHAR(34)&amp;"&gt;us-cafr:"&amp;D1232&amp;"Member&lt;/xbrldi:explicitMember&gt;"</f>
        <v xml:space="preserve">          &lt;xbrldi:explicitMember dimension="us-cafr:TypeOfGovernmentalFundsAxis"&gt;us-cafr:GeneralFundMember&lt;/xbrldi:explicitMember&gt;</v>
      </c>
    </row>
    <row r="1233" spans="4:5" x14ac:dyDescent="0.2">
      <c r="E1233" s="541" t="s">
        <v>2506</v>
      </c>
    </row>
    <row r="1234" spans="4:5" x14ac:dyDescent="0.2">
      <c r="E1234" s="541" t="s">
        <v>2507</v>
      </c>
    </row>
    <row r="1235" spans="4:5" x14ac:dyDescent="0.2">
      <c r="E1235" s="541" t="s">
        <v>2508</v>
      </c>
    </row>
    <row r="1236" spans="4:5" x14ac:dyDescent="0.2">
      <c r="E1236" s="541" t="s">
        <v>3599</v>
      </c>
    </row>
    <row r="1237" spans="4:5" x14ac:dyDescent="0.2">
      <c r="E1237" s="541" t="s">
        <v>3598</v>
      </c>
    </row>
    <row r="1238" spans="4:5" x14ac:dyDescent="0.2">
      <c r="E1238" s="541" t="s">
        <v>2509</v>
      </c>
    </row>
    <row r="1239" spans="4:5" x14ac:dyDescent="0.2">
      <c r="E1239" s="541" t="s">
        <v>2510</v>
      </c>
    </row>
    <row r="1241" spans="4:5" x14ac:dyDescent="0.2">
      <c r="D1241" s="541" t="s">
        <v>3591</v>
      </c>
      <c r="E1241" s="541" t="str">
        <f>"    &lt;xbrli:context id="&amp;CHAR(34)&amp;D1241&amp;CHAR(34)&amp;"&gt;"</f>
        <v xml:space="preserve">    &lt;xbrli:context id="CurrentPeriod_GeneralFund_Transfers_In"&gt;</v>
      </c>
    </row>
    <row r="1242" spans="4:5" x14ac:dyDescent="0.2">
      <c r="E1242" s="541" t="s">
        <v>2503</v>
      </c>
    </row>
    <row r="1243" spans="4:5" x14ac:dyDescent="0.2">
      <c r="E1243" s="541" t="s">
        <v>2511</v>
      </c>
    </row>
    <row r="1244" spans="4:5" x14ac:dyDescent="0.2">
      <c r="E1244" s="541" t="s">
        <v>2504</v>
      </c>
    </row>
    <row r="1245" spans="4:5" x14ac:dyDescent="0.2">
      <c r="D1245" s="541" t="str">
        <f>MID(D1241,FIND("_",D1241)+1,FIND("_",D1241,FIND("_",D1241)+1)-FIND("_",D1241)-1)</f>
        <v>GeneralFund</v>
      </c>
      <c r="E1245" s="541" t="str">
        <f>"          &lt;xbrldi:explicitMember dimension="&amp;CHAR(34)&amp;"us-cafr:TypeOfGovernmentalFundsAxis"&amp;CHAR(34)&amp;"&gt;us-cafr:"&amp;D1245&amp;"Member&lt;/xbrldi:explicitMember&gt;"</f>
        <v xml:space="preserve">          &lt;xbrldi:explicitMember dimension="us-cafr:TypeOfGovernmentalFundsAxis"&gt;us-cafr:GeneralFundMember&lt;/xbrldi:explicitMember&gt;</v>
      </c>
    </row>
    <row r="1246" spans="4:5" x14ac:dyDescent="0.2">
      <c r="E1246" s="541" t="s">
        <v>3600</v>
      </c>
    </row>
    <row r="1247" spans="4:5" x14ac:dyDescent="0.2">
      <c r="D1247" s="541" t="str">
        <f>RIGHT(D1241,LEN(D1241)-FIND("_",D1241,20))</f>
        <v>Transfers_In</v>
      </c>
      <c r="E1247" s="541" t="str">
        <f>"            &lt;us-cafr_part:NameOfOtherFinancingSourcesUsesDomain&gt;"&amp;D1247&amp;"&lt;/us-cafr_part:NameOfOtherFinancingSourcesUsesDomain&gt;"</f>
        <v xml:space="preserve">            &lt;us-cafr_part:NameOfOtherFinancingSourcesUsesDomain&gt;Transfers_In&lt;/us-cafr_part:NameOfOtherFinancingSourcesUsesDomain&gt;</v>
      </c>
    </row>
    <row r="1248" spans="4:5" x14ac:dyDescent="0.2">
      <c r="E1248" s="541" t="s">
        <v>2516</v>
      </c>
    </row>
    <row r="1249" spans="4:5" x14ac:dyDescent="0.2">
      <c r="E1249" s="541" t="s">
        <v>2506</v>
      </c>
    </row>
    <row r="1250" spans="4:5" x14ac:dyDescent="0.2">
      <c r="E1250" s="541" t="s">
        <v>2507</v>
      </c>
    </row>
    <row r="1251" spans="4:5" x14ac:dyDescent="0.2">
      <c r="E1251" s="541" t="s">
        <v>2508</v>
      </c>
    </row>
    <row r="1252" spans="4:5" x14ac:dyDescent="0.2">
      <c r="E1252" s="541" t="s">
        <v>3596</v>
      </c>
    </row>
    <row r="1253" spans="4:5" x14ac:dyDescent="0.2">
      <c r="E1253" s="541" t="s">
        <v>3597</v>
      </c>
    </row>
    <row r="1254" spans="4:5" x14ac:dyDescent="0.2">
      <c r="E1254" s="541" t="s">
        <v>2509</v>
      </c>
    </row>
    <row r="1255" spans="4:5" x14ac:dyDescent="0.2">
      <c r="E1255" s="541" t="s">
        <v>2510</v>
      </c>
    </row>
    <row r="1257" spans="4:5" x14ac:dyDescent="0.2">
      <c r="D1257" s="541" t="s">
        <v>3592</v>
      </c>
      <c r="E1257" s="541" t="str">
        <f>"    &lt;xbrli:context id="&amp;CHAR(34)&amp;D1257&amp;CHAR(34)&amp;"&gt;"</f>
        <v xml:space="preserve">    &lt;xbrli:context id="CurrentPeriod_GeneralFund_Value_Of_Intergovernmental_Agreement"&gt;</v>
      </c>
    </row>
    <row r="1258" spans="4:5" x14ac:dyDescent="0.2">
      <c r="E1258" s="541" t="s">
        <v>2503</v>
      </c>
    </row>
    <row r="1259" spans="4:5" x14ac:dyDescent="0.2">
      <c r="E1259" s="541" t="s">
        <v>2511</v>
      </c>
    </row>
    <row r="1260" spans="4:5" x14ac:dyDescent="0.2">
      <c r="E1260" s="541" t="s">
        <v>2504</v>
      </c>
    </row>
    <row r="1261" spans="4:5" x14ac:dyDescent="0.2">
      <c r="D1261" s="541" t="str">
        <f>MID(D1257,FIND("_",D1257)+1,FIND("_",D1257,FIND("_",D1257)+1)-FIND("_",D1257)-1)</f>
        <v>GeneralFund</v>
      </c>
      <c r="E1261" s="541" t="str">
        <f>"          &lt;xbrldi:explicitMember dimension="&amp;CHAR(34)&amp;"us-cafr:TypeOfGovernmentalFundsAxis"&amp;CHAR(34)&amp;"&gt;us-cafr:"&amp;D1261&amp;"Member&lt;/xbrldi:explicitMember&gt;"</f>
        <v xml:space="preserve">          &lt;xbrldi:explicitMember dimension="us-cafr:TypeOfGovernmentalFundsAxis"&gt;us-cafr:GeneralFundMember&lt;/xbrldi:explicitMember&gt;</v>
      </c>
    </row>
    <row r="1262" spans="4:5" x14ac:dyDescent="0.2">
      <c r="E1262" s="541" t="s">
        <v>3600</v>
      </c>
    </row>
    <row r="1263" spans="4:5" x14ac:dyDescent="0.2">
      <c r="D1263" s="541" t="str">
        <f>RIGHT(D1257,LEN(D1257)-FIND("_",D1257,20))</f>
        <v>Value_Of_Intergovernmental_Agreement</v>
      </c>
      <c r="E1263" s="541" t="str">
        <f>"            &lt;us-cafr_part:NameOfOtherFinancingSourcesUsesDomain&gt;"&amp;D1263&amp;"&lt;/us-cafr_part:NameOfOtherFinancingSourcesUsesDomain&gt;"</f>
        <v xml:space="preserve">            &lt;us-cafr_part:NameOfOtherFinancingSourcesUsesDomain&gt;Value_Of_Intergovernmental_Agreement&lt;/us-cafr_part:NameOfOtherFinancingSourcesUsesDomain&gt;</v>
      </c>
    </row>
    <row r="1264" spans="4:5" x14ac:dyDescent="0.2">
      <c r="E1264" s="541" t="s">
        <v>2516</v>
      </c>
    </row>
    <row r="1265" spans="4:5" x14ac:dyDescent="0.2">
      <c r="E1265" s="541" t="s">
        <v>2506</v>
      </c>
    </row>
    <row r="1266" spans="4:5" x14ac:dyDescent="0.2">
      <c r="E1266" s="541" t="s">
        <v>2507</v>
      </c>
    </row>
    <row r="1267" spans="4:5" x14ac:dyDescent="0.2">
      <c r="E1267" s="541" t="s">
        <v>2508</v>
      </c>
    </row>
    <row r="1268" spans="4:5" x14ac:dyDescent="0.2">
      <c r="E1268" s="541" t="s">
        <v>3596</v>
      </c>
    </row>
    <row r="1269" spans="4:5" x14ac:dyDescent="0.2">
      <c r="E1269" s="541" t="s">
        <v>3597</v>
      </c>
    </row>
    <row r="1270" spans="4:5" x14ac:dyDescent="0.2">
      <c r="E1270" s="541" t="s">
        <v>2509</v>
      </c>
    </row>
    <row r="1271" spans="4:5" x14ac:dyDescent="0.2">
      <c r="E1271" s="541" t="s">
        <v>2510</v>
      </c>
    </row>
    <row r="1273" spans="4:5" x14ac:dyDescent="0.2">
      <c r="D1273" s="541" t="s">
        <v>3593</v>
      </c>
      <c r="E1273" s="541" t="str">
        <f>"    &lt;xbrli:context id="&amp;CHAR(34)&amp;D1273&amp;CHAR(34)&amp;"&gt;"</f>
        <v xml:space="preserve">    &lt;xbrli:context id="CurrentPeriod_GeneralFund_Transfers_Out"&gt;</v>
      </c>
    </row>
    <row r="1274" spans="4:5" x14ac:dyDescent="0.2">
      <c r="E1274" s="541" t="s">
        <v>2503</v>
      </c>
    </row>
    <row r="1275" spans="4:5" x14ac:dyDescent="0.2">
      <c r="E1275" s="541" t="s">
        <v>2511</v>
      </c>
    </row>
    <row r="1276" spans="4:5" x14ac:dyDescent="0.2">
      <c r="E1276" s="541" t="s">
        <v>2504</v>
      </c>
    </row>
    <row r="1277" spans="4:5" x14ac:dyDescent="0.2">
      <c r="D1277" s="541" t="str">
        <f>MID(D1273,FIND("_",D1273)+1,FIND("_",D1273,FIND("_",D1273)+1)-FIND("_",D1273)-1)</f>
        <v>GeneralFund</v>
      </c>
      <c r="E1277" s="541" t="str">
        <f>"          &lt;xbrldi:explicitMember dimension="&amp;CHAR(34)&amp;"us-cafr:TypeOfGovernmentalFundsAxis"&amp;CHAR(34)&amp;"&gt;us-cafr:"&amp;D1277&amp;"Member&lt;/xbrldi:explicitMember&gt;"</f>
        <v xml:space="preserve">          &lt;xbrldi:explicitMember dimension="us-cafr:TypeOfGovernmentalFundsAxis"&gt;us-cafr:GeneralFundMember&lt;/xbrldi:explicitMember&gt;</v>
      </c>
    </row>
    <row r="1278" spans="4:5" x14ac:dyDescent="0.2">
      <c r="E1278" s="541" t="s">
        <v>3600</v>
      </c>
    </row>
    <row r="1279" spans="4:5" x14ac:dyDescent="0.2">
      <c r="D1279" s="541" t="str">
        <f>RIGHT(D1273,LEN(D1273)-FIND("_",D1273,20))</f>
        <v>Transfers_Out</v>
      </c>
      <c r="E1279" s="541" t="str">
        <f>"            &lt;us-cafr_part:NameOfOtherFinancingSourcesUsesDomain&gt;"&amp;D1279&amp;"&lt;/us-cafr_part:NameOfOtherFinancingSourcesUsesDomain&gt;"</f>
        <v xml:space="preserve">            &lt;us-cafr_part:NameOfOtherFinancingSourcesUsesDomain&gt;Transfers_Out&lt;/us-cafr_part:NameOfOtherFinancingSourcesUsesDomain&gt;</v>
      </c>
    </row>
    <row r="1280" spans="4:5" x14ac:dyDescent="0.2">
      <c r="E1280" s="541" t="s">
        <v>2516</v>
      </c>
    </row>
    <row r="1281" spans="4:5" x14ac:dyDescent="0.2">
      <c r="E1281" s="541" t="s">
        <v>2506</v>
      </c>
    </row>
    <row r="1282" spans="4:5" x14ac:dyDescent="0.2">
      <c r="E1282" s="541" t="s">
        <v>2507</v>
      </c>
    </row>
    <row r="1283" spans="4:5" x14ac:dyDescent="0.2">
      <c r="E1283" s="541" t="s">
        <v>2508</v>
      </c>
    </row>
    <row r="1284" spans="4:5" x14ac:dyDescent="0.2">
      <c r="E1284" s="541" t="s">
        <v>3596</v>
      </c>
    </row>
    <row r="1285" spans="4:5" x14ac:dyDescent="0.2">
      <c r="E1285" s="541" t="s">
        <v>3597</v>
      </c>
    </row>
    <row r="1286" spans="4:5" x14ac:dyDescent="0.2">
      <c r="E1286" s="541" t="s">
        <v>2509</v>
      </c>
    </row>
    <row r="1287" spans="4:5" x14ac:dyDescent="0.2">
      <c r="E1287" s="541" t="s">
        <v>2510</v>
      </c>
    </row>
    <row r="1289" spans="4:5" x14ac:dyDescent="0.2">
      <c r="D1289" s="541" t="s">
        <v>3601</v>
      </c>
      <c r="E1289" s="541" t="str">
        <f>"    &lt;xbrli:context id="&amp;CHAR(34)&amp;D1289&amp;CHAR(34)&amp;"&gt;"</f>
        <v xml:space="preserve">    &lt;xbrli:context id="CurrentPeriod_SpecialRevenueFund001"&gt;</v>
      </c>
    </row>
    <row r="1290" spans="4:5" x14ac:dyDescent="0.2">
      <c r="E1290" s="541" t="s">
        <v>2503</v>
      </c>
    </row>
    <row r="1291" spans="4:5" x14ac:dyDescent="0.2">
      <c r="E1291" s="541" t="s">
        <v>2511</v>
      </c>
    </row>
    <row r="1292" spans="4:5" x14ac:dyDescent="0.2">
      <c r="E1292" s="541" t="s">
        <v>2504</v>
      </c>
    </row>
    <row r="1293" spans="4:5" x14ac:dyDescent="0.2">
      <c r="D1293" s="541" t="str">
        <f>RIGHT(D1289,LEN(D1289)-FIND("_",D1289))</f>
        <v>SpecialRevenueFund001</v>
      </c>
      <c r="E1293" s="541" t="str">
        <f>"          &lt;xbrldi:explicitMember dimension="&amp;CHAR(34)&amp;"us-cafr:TypeOfGovernmentalFundsAxis"&amp;CHAR(34)&amp;"&gt;us-cafr:"&amp;D1293&amp;"Member&lt;/xbrldi:explicitMember&gt;"</f>
        <v xml:space="preserve">          &lt;xbrldi:explicitMember dimension="us-cafr:TypeOfGovernmentalFundsAxis"&gt;us-cafr:SpecialRevenueFund001Member&lt;/xbrldi:explicitMember&gt;</v>
      </c>
    </row>
    <row r="1294" spans="4:5" x14ac:dyDescent="0.2">
      <c r="E1294" s="541" t="s">
        <v>2506</v>
      </c>
    </row>
    <row r="1295" spans="4:5" x14ac:dyDescent="0.2">
      <c r="E1295" s="541" t="s">
        <v>2507</v>
      </c>
    </row>
    <row r="1296" spans="4:5" x14ac:dyDescent="0.2">
      <c r="E1296" s="541" t="s">
        <v>2508</v>
      </c>
    </row>
    <row r="1297" spans="4:5" x14ac:dyDescent="0.2">
      <c r="E1297" s="541" t="s">
        <v>3599</v>
      </c>
    </row>
    <row r="1298" spans="4:5" x14ac:dyDescent="0.2">
      <c r="E1298" s="541" t="s">
        <v>3598</v>
      </c>
    </row>
    <row r="1299" spans="4:5" x14ac:dyDescent="0.2">
      <c r="E1299" s="541" t="s">
        <v>2509</v>
      </c>
    </row>
    <row r="1300" spans="4:5" x14ac:dyDescent="0.2">
      <c r="E1300" s="541" t="s">
        <v>2510</v>
      </c>
    </row>
    <row r="1302" spans="4:5" x14ac:dyDescent="0.2">
      <c r="D1302" s="541" t="s">
        <v>3602</v>
      </c>
      <c r="E1302" s="541" t="str">
        <f>"    &lt;xbrli:context id="&amp;CHAR(34)&amp;D1302&amp;CHAR(34)&amp;"&gt;"</f>
        <v xml:space="preserve">    &lt;xbrli:context id="CurrentPeriod_SpecialRevenueFund001_Transfers_In"&gt;</v>
      </c>
    </row>
    <row r="1303" spans="4:5" x14ac:dyDescent="0.2">
      <c r="E1303" s="541" t="s">
        <v>2503</v>
      </c>
    </row>
    <row r="1304" spans="4:5" x14ac:dyDescent="0.2">
      <c r="E1304" s="541" t="s">
        <v>2511</v>
      </c>
    </row>
    <row r="1305" spans="4:5" x14ac:dyDescent="0.2">
      <c r="E1305" s="541" t="s">
        <v>2504</v>
      </c>
    </row>
    <row r="1306" spans="4:5" x14ac:dyDescent="0.2">
      <c r="D1306" s="541" t="str">
        <f>MID(D1302,FIND("_",D1302)+1,FIND("_",D1302,FIND("_",D1302)+1)-FIND("_",D1302)-1)</f>
        <v>SpecialRevenueFund001</v>
      </c>
      <c r="E1306" s="541" t="str">
        <f>"          &lt;xbrldi:explicitMember dimension="&amp;CHAR(34)&amp;"us-cafr:TypeOfGovernmentalFundsAxis"&amp;CHAR(34)&amp;"&gt;us-cafr:"&amp;D1306&amp;"Member&lt;/xbrldi:explicitMember&gt;"</f>
        <v xml:space="preserve">          &lt;xbrldi:explicitMember dimension="us-cafr:TypeOfGovernmentalFundsAxis"&gt;us-cafr:SpecialRevenueFund001Member&lt;/xbrldi:explicitMember&gt;</v>
      </c>
    </row>
    <row r="1307" spans="4:5" x14ac:dyDescent="0.2">
      <c r="E1307" s="541" t="s">
        <v>3600</v>
      </c>
    </row>
    <row r="1308" spans="4:5" x14ac:dyDescent="0.2">
      <c r="D1308" s="541" t="str">
        <f>RIGHT(D1302,LEN(D1302)-FIND("_",D1302,20))</f>
        <v>Transfers_In</v>
      </c>
      <c r="E1308" s="541" t="str">
        <f>"            &lt;us-cafr_part:NameOfOtherFinancingSourcesUsesDomain&gt;"&amp;D1308&amp;"&lt;/us-cafr_part:NameOfOtherFinancingSourcesUsesDomain&gt;"</f>
        <v xml:space="preserve">            &lt;us-cafr_part:NameOfOtherFinancingSourcesUsesDomain&gt;Transfers_In&lt;/us-cafr_part:NameOfOtherFinancingSourcesUsesDomain&gt;</v>
      </c>
    </row>
    <row r="1309" spans="4:5" x14ac:dyDescent="0.2">
      <c r="E1309" s="541" t="s">
        <v>2516</v>
      </c>
    </row>
    <row r="1310" spans="4:5" x14ac:dyDescent="0.2">
      <c r="E1310" s="541" t="s">
        <v>2506</v>
      </c>
    </row>
    <row r="1311" spans="4:5" x14ac:dyDescent="0.2">
      <c r="E1311" s="541" t="s">
        <v>2507</v>
      </c>
    </row>
    <row r="1312" spans="4:5" x14ac:dyDescent="0.2">
      <c r="E1312" s="541" t="s">
        <v>2508</v>
      </c>
    </row>
    <row r="1313" spans="4:5" x14ac:dyDescent="0.2">
      <c r="E1313" s="541" t="s">
        <v>3596</v>
      </c>
    </row>
    <row r="1314" spans="4:5" x14ac:dyDescent="0.2">
      <c r="E1314" s="541" t="s">
        <v>3597</v>
      </c>
    </row>
    <row r="1315" spans="4:5" x14ac:dyDescent="0.2">
      <c r="E1315" s="541" t="s">
        <v>2509</v>
      </c>
    </row>
    <row r="1316" spans="4:5" x14ac:dyDescent="0.2">
      <c r="E1316" s="541" t="s">
        <v>2510</v>
      </c>
    </row>
    <row r="1318" spans="4:5" x14ac:dyDescent="0.2">
      <c r="D1318" s="541" t="s">
        <v>3603</v>
      </c>
      <c r="E1318" s="541" t="str">
        <f>"    &lt;xbrli:context id="&amp;CHAR(34)&amp;D1318&amp;CHAR(34)&amp;"&gt;"</f>
        <v xml:space="preserve">    &lt;xbrli:context id="CurrentPeriod_SpecialRevenueFund001_Value_Of_Intergovernmental_Agreement"&gt;</v>
      </c>
    </row>
    <row r="1319" spans="4:5" x14ac:dyDescent="0.2">
      <c r="E1319" s="541" t="s">
        <v>2503</v>
      </c>
    </row>
    <row r="1320" spans="4:5" x14ac:dyDescent="0.2">
      <c r="E1320" s="541" t="s">
        <v>2511</v>
      </c>
    </row>
    <row r="1321" spans="4:5" x14ac:dyDescent="0.2">
      <c r="E1321" s="541" t="s">
        <v>2504</v>
      </c>
    </row>
    <row r="1322" spans="4:5" x14ac:dyDescent="0.2">
      <c r="D1322" s="541" t="str">
        <f>MID(D1318,FIND("_",D1318)+1,FIND("_",D1318,FIND("_",D1318)+1)-FIND("_",D1318)-1)</f>
        <v>SpecialRevenueFund001</v>
      </c>
      <c r="E1322" s="541" t="str">
        <f>"          &lt;xbrldi:explicitMember dimension="&amp;CHAR(34)&amp;"us-cafr:TypeOfGovernmentalFundsAxis"&amp;CHAR(34)&amp;"&gt;us-cafr:"&amp;D1322&amp;"Member&lt;/xbrldi:explicitMember&gt;"</f>
        <v xml:space="preserve">          &lt;xbrldi:explicitMember dimension="us-cafr:TypeOfGovernmentalFundsAxis"&gt;us-cafr:SpecialRevenueFund001Member&lt;/xbrldi:explicitMember&gt;</v>
      </c>
    </row>
    <row r="1323" spans="4:5" x14ac:dyDescent="0.2">
      <c r="E1323" s="541" t="s">
        <v>3600</v>
      </c>
    </row>
    <row r="1324" spans="4:5" x14ac:dyDescent="0.2">
      <c r="D1324" s="541" t="str">
        <f>RIGHT(D1318,LEN(D1318)-FIND("_",D1318,20))</f>
        <v>Value_Of_Intergovernmental_Agreement</v>
      </c>
      <c r="E1324" s="541" t="str">
        <f>"            &lt;us-cafr_part:NameOfOtherFinancingSourcesUsesDomain&gt;"&amp;D1324&amp;"&lt;/us-cafr_part:NameOfOtherFinancingSourcesUsesDomain&gt;"</f>
        <v xml:space="preserve">            &lt;us-cafr_part:NameOfOtherFinancingSourcesUsesDomain&gt;Value_Of_Intergovernmental_Agreement&lt;/us-cafr_part:NameOfOtherFinancingSourcesUsesDomain&gt;</v>
      </c>
    </row>
    <row r="1325" spans="4:5" x14ac:dyDescent="0.2">
      <c r="E1325" s="541" t="s">
        <v>2516</v>
      </c>
    </row>
    <row r="1326" spans="4:5" x14ac:dyDescent="0.2">
      <c r="E1326" s="541" t="s">
        <v>2506</v>
      </c>
    </row>
    <row r="1327" spans="4:5" x14ac:dyDescent="0.2">
      <c r="E1327" s="541" t="s">
        <v>2507</v>
      </c>
    </row>
    <row r="1328" spans="4:5" x14ac:dyDescent="0.2">
      <c r="E1328" s="541" t="s">
        <v>2508</v>
      </c>
    </row>
    <row r="1329" spans="4:5" x14ac:dyDescent="0.2">
      <c r="E1329" s="541" t="s">
        <v>3596</v>
      </c>
    </row>
    <row r="1330" spans="4:5" x14ac:dyDescent="0.2">
      <c r="E1330" s="541" t="s">
        <v>3597</v>
      </c>
    </row>
    <row r="1331" spans="4:5" x14ac:dyDescent="0.2">
      <c r="E1331" s="541" t="s">
        <v>2509</v>
      </c>
    </row>
    <row r="1332" spans="4:5" x14ac:dyDescent="0.2">
      <c r="E1332" s="541" t="s">
        <v>2510</v>
      </c>
    </row>
    <row r="1334" spans="4:5" x14ac:dyDescent="0.2">
      <c r="D1334" s="541" t="s">
        <v>3604</v>
      </c>
      <c r="E1334" s="541" t="str">
        <f>"    &lt;xbrli:context id="&amp;CHAR(34)&amp;D1334&amp;CHAR(34)&amp;"&gt;"</f>
        <v xml:space="preserve">    &lt;xbrli:context id="CurrentPeriod_SpecialRevenueFund001_Transfers_Out"&gt;</v>
      </c>
    </row>
    <row r="1335" spans="4:5" x14ac:dyDescent="0.2">
      <c r="E1335" s="541" t="s">
        <v>2503</v>
      </c>
    </row>
    <row r="1336" spans="4:5" x14ac:dyDescent="0.2">
      <c r="E1336" s="541" t="s">
        <v>2511</v>
      </c>
    </row>
    <row r="1337" spans="4:5" x14ac:dyDescent="0.2">
      <c r="E1337" s="541" t="s">
        <v>2504</v>
      </c>
    </row>
    <row r="1338" spans="4:5" x14ac:dyDescent="0.2">
      <c r="D1338" s="541" t="str">
        <f>MID(D1334,FIND("_",D1334)+1,FIND("_",D1334,FIND("_",D1334)+1)-FIND("_",D1334)-1)</f>
        <v>SpecialRevenueFund001</v>
      </c>
      <c r="E1338" s="541" t="str">
        <f>"          &lt;xbrldi:explicitMember dimension="&amp;CHAR(34)&amp;"us-cafr:TypeOfGovernmentalFundsAxis"&amp;CHAR(34)&amp;"&gt;us-cafr:"&amp;D1338&amp;"Member&lt;/xbrldi:explicitMember&gt;"</f>
        <v xml:space="preserve">          &lt;xbrldi:explicitMember dimension="us-cafr:TypeOfGovernmentalFundsAxis"&gt;us-cafr:SpecialRevenueFund001Member&lt;/xbrldi:explicitMember&gt;</v>
      </c>
    </row>
    <row r="1339" spans="4:5" x14ac:dyDescent="0.2">
      <c r="E1339" s="541" t="s">
        <v>3600</v>
      </c>
    </row>
    <row r="1340" spans="4:5" x14ac:dyDescent="0.2">
      <c r="D1340" s="541" t="str">
        <f>RIGHT(D1334,LEN(D1334)-FIND("_",D1334,20))</f>
        <v>Transfers_Out</v>
      </c>
      <c r="E1340" s="541" t="str">
        <f>"            &lt;us-cafr_part:NameOfOtherFinancingSourcesUsesDomain&gt;"&amp;D1340&amp;"&lt;/us-cafr_part:NameOfOtherFinancingSourcesUsesDomain&gt;"</f>
        <v xml:space="preserve">            &lt;us-cafr_part:NameOfOtherFinancingSourcesUsesDomain&gt;Transfers_Out&lt;/us-cafr_part:NameOfOtherFinancingSourcesUsesDomain&gt;</v>
      </c>
    </row>
    <row r="1341" spans="4:5" x14ac:dyDescent="0.2">
      <c r="E1341" s="541" t="s">
        <v>2516</v>
      </c>
    </row>
    <row r="1342" spans="4:5" x14ac:dyDescent="0.2">
      <c r="E1342" s="541" t="s">
        <v>2506</v>
      </c>
    </row>
    <row r="1343" spans="4:5" x14ac:dyDescent="0.2">
      <c r="E1343" s="541" t="s">
        <v>2507</v>
      </c>
    </row>
    <row r="1344" spans="4:5" x14ac:dyDescent="0.2">
      <c r="E1344" s="541" t="s">
        <v>2508</v>
      </c>
    </row>
    <row r="1345" spans="4:5" x14ac:dyDescent="0.2">
      <c r="E1345" s="541" t="s">
        <v>3596</v>
      </c>
    </row>
    <row r="1346" spans="4:5" x14ac:dyDescent="0.2">
      <c r="E1346" s="541" t="s">
        <v>3597</v>
      </c>
    </row>
    <row r="1347" spans="4:5" x14ac:dyDescent="0.2">
      <c r="E1347" s="541" t="s">
        <v>2509</v>
      </c>
    </row>
    <row r="1348" spans="4:5" x14ac:dyDescent="0.2">
      <c r="E1348" s="541" t="s">
        <v>2510</v>
      </c>
    </row>
    <row r="1350" spans="4:5" x14ac:dyDescent="0.2">
      <c r="D1350" s="541" t="s">
        <v>3605</v>
      </c>
      <c r="E1350" s="541" t="str">
        <f>"    &lt;xbrli:context id="&amp;CHAR(34)&amp;D1350&amp;CHAR(34)&amp;"&gt;"</f>
        <v xml:space="preserve">    &lt;xbrli:context id="CurrentPeriod_SpecialRevenueFund002"&gt;</v>
      </c>
    </row>
    <row r="1351" spans="4:5" x14ac:dyDescent="0.2">
      <c r="E1351" s="541" t="s">
        <v>2503</v>
      </c>
    </row>
    <row r="1352" spans="4:5" x14ac:dyDescent="0.2">
      <c r="E1352" s="541" t="s">
        <v>2511</v>
      </c>
    </row>
    <row r="1353" spans="4:5" x14ac:dyDescent="0.2">
      <c r="E1353" s="541" t="s">
        <v>2504</v>
      </c>
    </row>
    <row r="1354" spans="4:5" x14ac:dyDescent="0.2">
      <c r="D1354" s="541" t="str">
        <f>RIGHT(D1350,LEN(D1350)-FIND("_",D1350))</f>
        <v>SpecialRevenueFund002</v>
      </c>
      <c r="E1354" s="541" t="str">
        <f>"          &lt;xbrldi:explicitMember dimension="&amp;CHAR(34)&amp;"us-cafr:TypeOfGovernmentalFundsAxis"&amp;CHAR(34)&amp;"&gt;us-cafr:"&amp;D1354&amp;"Member&lt;/xbrldi:explicitMember&gt;"</f>
        <v xml:space="preserve">          &lt;xbrldi:explicitMember dimension="us-cafr:TypeOfGovernmentalFundsAxis"&gt;us-cafr:SpecialRevenueFund002Member&lt;/xbrldi:explicitMember&gt;</v>
      </c>
    </row>
    <row r="1355" spans="4:5" x14ac:dyDescent="0.2">
      <c r="E1355" s="541" t="s">
        <v>2506</v>
      </c>
    </row>
    <row r="1356" spans="4:5" x14ac:dyDescent="0.2">
      <c r="E1356" s="541" t="s">
        <v>2507</v>
      </c>
    </row>
    <row r="1357" spans="4:5" x14ac:dyDescent="0.2">
      <c r="E1357" s="541" t="s">
        <v>2508</v>
      </c>
    </row>
    <row r="1358" spans="4:5" x14ac:dyDescent="0.2">
      <c r="E1358" s="541" t="s">
        <v>3599</v>
      </c>
    </row>
    <row r="1359" spans="4:5" x14ac:dyDescent="0.2">
      <c r="E1359" s="541" t="s">
        <v>3598</v>
      </c>
    </row>
    <row r="1360" spans="4:5" x14ac:dyDescent="0.2">
      <c r="E1360" s="541" t="s">
        <v>2509</v>
      </c>
    </row>
    <row r="1361" spans="4:5" x14ac:dyDescent="0.2">
      <c r="E1361" s="541" t="s">
        <v>2510</v>
      </c>
    </row>
    <row r="1363" spans="4:5" x14ac:dyDescent="0.2">
      <c r="D1363" s="541" t="s">
        <v>3606</v>
      </c>
      <c r="E1363" s="541" t="str">
        <f>"    &lt;xbrli:context id="&amp;CHAR(34)&amp;D1363&amp;CHAR(34)&amp;"&gt;"</f>
        <v xml:space="preserve">    &lt;xbrli:context id="CurrentPeriod_SpecialRevenueFund002_Transfers_In"&gt;</v>
      </c>
    </row>
    <row r="1364" spans="4:5" x14ac:dyDescent="0.2">
      <c r="E1364" s="541" t="s">
        <v>2503</v>
      </c>
    </row>
    <row r="1365" spans="4:5" x14ac:dyDescent="0.2">
      <c r="E1365" s="541" t="s">
        <v>2511</v>
      </c>
    </row>
    <row r="1366" spans="4:5" x14ac:dyDescent="0.2">
      <c r="E1366" s="541" t="s">
        <v>2504</v>
      </c>
    </row>
    <row r="1367" spans="4:5" x14ac:dyDescent="0.2">
      <c r="D1367" s="541" t="str">
        <f>MID(D1363,FIND("_",D1363)+1,FIND("_",D1363,FIND("_",D1363)+1)-FIND("_",D1363)-1)</f>
        <v>SpecialRevenueFund002</v>
      </c>
      <c r="E1367" s="541" t="str">
        <f>"          &lt;xbrldi:explicitMember dimension="&amp;CHAR(34)&amp;"us-cafr:TypeOfGovernmentalFundsAxis"&amp;CHAR(34)&amp;"&gt;us-cafr:"&amp;D1367&amp;"Member&lt;/xbrldi:explicitMember&gt;"</f>
        <v xml:space="preserve">          &lt;xbrldi:explicitMember dimension="us-cafr:TypeOfGovernmentalFundsAxis"&gt;us-cafr:SpecialRevenueFund002Member&lt;/xbrldi:explicitMember&gt;</v>
      </c>
    </row>
    <row r="1368" spans="4:5" x14ac:dyDescent="0.2">
      <c r="E1368" s="541" t="s">
        <v>3600</v>
      </c>
    </row>
    <row r="1369" spans="4:5" x14ac:dyDescent="0.2">
      <c r="D1369" s="541" t="str">
        <f>RIGHT(D1363,LEN(D1363)-FIND("_",D1363,20))</f>
        <v>Transfers_In</v>
      </c>
      <c r="E1369" s="541" t="str">
        <f>"            &lt;us-cafr_part:NameOfOtherFinancingSourcesUsesDomain&gt;"&amp;D1369&amp;"&lt;/us-cafr_part:NameOfOtherFinancingSourcesUsesDomain&gt;"</f>
        <v xml:space="preserve">            &lt;us-cafr_part:NameOfOtherFinancingSourcesUsesDomain&gt;Transfers_In&lt;/us-cafr_part:NameOfOtherFinancingSourcesUsesDomain&gt;</v>
      </c>
    </row>
    <row r="1370" spans="4:5" x14ac:dyDescent="0.2">
      <c r="E1370" s="541" t="s">
        <v>2516</v>
      </c>
    </row>
    <row r="1371" spans="4:5" x14ac:dyDescent="0.2">
      <c r="E1371" s="541" t="s">
        <v>2506</v>
      </c>
    </row>
    <row r="1372" spans="4:5" x14ac:dyDescent="0.2">
      <c r="E1372" s="541" t="s">
        <v>2507</v>
      </c>
    </row>
    <row r="1373" spans="4:5" x14ac:dyDescent="0.2">
      <c r="E1373" s="541" t="s">
        <v>2508</v>
      </c>
    </row>
    <row r="1374" spans="4:5" x14ac:dyDescent="0.2">
      <c r="E1374" s="541" t="s">
        <v>3596</v>
      </c>
    </row>
    <row r="1375" spans="4:5" x14ac:dyDescent="0.2">
      <c r="E1375" s="541" t="s">
        <v>3597</v>
      </c>
    </row>
    <row r="1376" spans="4:5" x14ac:dyDescent="0.2">
      <c r="E1376" s="541" t="s">
        <v>2509</v>
      </c>
    </row>
    <row r="1377" spans="4:5" x14ac:dyDescent="0.2">
      <c r="E1377" s="541" t="s">
        <v>2510</v>
      </c>
    </row>
    <row r="1379" spans="4:5" x14ac:dyDescent="0.2">
      <c r="D1379" s="541" t="s">
        <v>3607</v>
      </c>
      <c r="E1379" s="541" t="str">
        <f>"    &lt;xbrli:context id="&amp;CHAR(34)&amp;D1379&amp;CHAR(34)&amp;"&gt;"</f>
        <v xml:space="preserve">    &lt;xbrli:context id="CurrentPeriod_SpecialRevenueFund002_Value_Of_Intergovernmental_Agreement"&gt;</v>
      </c>
    </row>
    <row r="1380" spans="4:5" x14ac:dyDescent="0.2">
      <c r="E1380" s="541" t="s">
        <v>2503</v>
      </c>
    </row>
    <row r="1381" spans="4:5" x14ac:dyDescent="0.2">
      <c r="E1381" s="541" t="s">
        <v>2511</v>
      </c>
    </row>
    <row r="1382" spans="4:5" x14ac:dyDescent="0.2">
      <c r="E1382" s="541" t="s">
        <v>2504</v>
      </c>
    </row>
    <row r="1383" spans="4:5" x14ac:dyDescent="0.2">
      <c r="D1383" s="541" t="str">
        <f>MID(D1379,FIND("_",D1379)+1,FIND("_",D1379,FIND("_",D1379)+1)-FIND("_",D1379)-1)</f>
        <v>SpecialRevenueFund002</v>
      </c>
      <c r="E1383" s="541" t="str">
        <f>"          &lt;xbrldi:explicitMember dimension="&amp;CHAR(34)&amp;"us-cafr:TypeOfGovernmentalFundsAxis"&amp;CHAR(34)&amp;"&gt;us-cafr:"&amp;D1383&amp;"Member&lt;/xbrldi:explicitMember&gt;"</f>
        <v xml:space="preserve">          &lt;xbrldi:explicitMember dimension="us-cafr:TypeOfGovernmentalFundsAxis"&gt;us-cafr:SpecialRevenueFund002Member&lt;/xbrldi:explicitMember&gt;</v>
      </c>
    </row>
    <row r="1384" spans="4:5" x14ac:dyDescent="0.2">
      <c r="E1384" s="541" t="s">
        <v>3600</v>
      </c>
    </row>
    <row r="1385" spans="4:5" x14ac:dyDescent="0.2">
      <c r="D1385" s="541" t="str">
        <f>RIGHT(D1379,LEN(D1379)-FIND("_",D1379,20))</f>
        <v>Value_Of_Intergovernmental_Agreement</v>
      </c>
      <c r="E1385" s="541" t="str">
        <f>"            &lt;us-cafr_part:NameOfOtherFinancingSourcesUsesDomain&gt;"&amp;D1385&amp;"&lt;/us-cafr_part:NameOfOtherFinancingSourcesUsesDomain&gt;"</f>
        <v xml:space="preserve">            &lt;us-cafr_part:NameOfOtherFinancingSourcesUsesDomain&gt;Value_Of_Intergovernmental_Agreement&lt;/us-cafr_part:NameOfOtherFinancingSourcesUsesDomain&gt;</v>
      </c>
    </row>
    <row r="1386" spans="4:5" x14ac:dyDescent="0.2">
      <c r="E1386" s="541" t="s">
        <v>2516</v>
      </c>
    </row>
    <row r="1387" spans="4:5" x14ac:dyDescent="0.2">
      <c r="E1387" s="541" t="s">
        <v>2506</v>
      </c>
    </row>
    <row r="1388" spans="4:5" x14ac:dyDescent="0.2">
      <c r="E1388" s="541" t="s">
        <v>2507</v>
      </c>
    </row>
    <row r="1389" spans="4:5" x14ac:dyDescent="0.2">
      <c r="E1389" s="541" t="s">
        <v>2508</v>
      </c>
    </row>
    <row r="1390" spans="4:5" x14ac:dyDescent="0.2">
      <c r="E1390" s="541" t="s">
        <v>3596</v>
      </c>
    </row>
    <row r="1391" spans="4:5" x14ac:dyDescent="0.2">
      <c r="E1391" s="541" t="s">
        <v>3597</v>
      </c>
    </row>
    <row r="1392" spans="4:5" x14ac:dyDescent="0.2">
      <c r="E1392" s="541" t="s">
        <v>2509</v>
      </c>
    </row>
    <row r="1393" spans="4:5" x14ac:dyDescent="0.2">
      <c r="E1393" s="541" t="s">
        <v>2510</v>
      </c>
    </row>
    <row r="1395" spans="4:5" x14ac:dyDescent="0.2">
      <c r="D1395" s="541" t="s">
        <v>3608</v>
      </c>
      <c r="E1395" s="541" t="str">
        <f>"    &lt;xbrli:context id="&amp;CHAR(34)&amp;D1395&amp;CHAR(34)&amp;"&gt;"</f>
        <v xml:space="preserve">    &lt;xbrli:context id="CurrentPeriod_SpecialRevenueFund002_Transfers_Out"&gt;</v>
      </c>
    </row>
    <row r="1396" spans="4:5" x14ac:dyDescent="0.2">
      <c r="E1396" s="541" t="s">
        <v>2503</v>
      </c>
    </row>
    <row r="1397" spans="4:5" x14ac:dyDescent="0.2">
      <c r="E1397" s="541" t="s">
        <v>2511</v>
      </c>
    </row>
    <row r="1398" spans="4:5" x14ac:dyDescent="0.2">
      <c r="E1398" s="541" t="s">
        <v>2504</v>
      </c>
    </row>
    <row r="1399" spans="4:5" x14ac:dyDescent="0.2">
      <c r="D1399" s="541" t="str">
        <f>MID(D1395,FIND("_",D1395)+1,FIND("_",D1395,FIND("_",D1395)+1)-FIND("_",D1395)-1)</f>
        <v>SpecialRevenueFund002</v>
      </c>
      <c r="E1399" s="541" t="str">
        <f>"          &lt;xbrldi:explicitMember dimension="&amp;CHAR(34)&amp;"us-cafr:TypeOfGovernmentalFundsAxis"&amp;CHAR(34)&amp;"&gt;us-cafr:"&amp;D1399&amp;"Member&lt;/xbrldi:explicitMember&gt;"</f>
        <v xml:space="preserve">          &lt;xbrldi:explicitMember dimension="us-cafr:TypeOfGovernmentalFundsAxis"&gt;us-cafr:SpecialRevenueFund002Member&lt;/xbrldi:explicitMember&gt;</v>
      </c>
    </row>
    <row r="1400" spans="4:5" x14ac:dyDescent="0.2">
      <c r="E1400" s="541" t="s">
        <v>3600</v>
      </c>
    </row>
    <row r="1401" spans="4:5" x14ac:dyDescent="0.2">
      <c r="D1401" s="541" t="str">
        <f>RIGHT(D1395,LEN(D1395)-FIND("_",D1395,20))</f>
        <v>Transfers_Out</v>
      </c>
      <c r="E1401" s="541" t="str">
        <f>"            &lt;us-cafr_part:NameOfOtherFinancingSourcesUsesDomain&gt;"&amp;D1401&amp;"&lt;/us-cafr_part:NameOfOtherFinancingSourcesUsesDomain&gt;"</f>
        <v xml:space="preserve">            &lt;us-cafr_part:NameOfOtherFinancingSourcesUsesDomain&gt;Transfers_Out&lt;/us-cafr_part:NameOfOtherFinancingSourcesUsesDomain&gt;</v>
      </c>
    </row>
    <row r="1402" spans="4:5" x14ac:dyDescent="0.2">
      <c r="E1402" s="541" t="s">
        <v>2516</v>
      </c>
    </row>
    <row r="1403" spans="4:5" x14ac:dyDescent="0.2">
      <c r="E1403" s="541" t="s">
        <v>2506</v>
      </c>
    </row>
    <row r="1404" spans="4:5" x14ac:dyDescent="0.2">
      <c r="E1404" s="541" t="s">
        <v>2507</v>
      </c>
    </row>
    <row r="1405" spans="4:5" x14ac:dyDescent="0.2">
      <c r="E1405" s="541" t="s">
        <v>2508</v>
      </c>
    </row>
    <row r="1406" spans="4:5" x14ac:dyDescent="0.2">
      <c r="E1406" s="541" t="s">
        <v>3596</v>
      </c>
    </row>
    <row r="1407" spans="4:5" x14ac:dyDescent="0.2">
      <c r="E1407" s="541" t="s">
        <v>3597</v>
      </c>
    </row>
    <row r="1408" spans="4:5" x14ac:dyDescent="0.2">
      <c r="E1408" s="541" t="s">
        <v>2509</v>
      </c>
    </row>
    <row r="1409" spans="4:5" x14ac:dyDescent="0.2">
      <c r="E1409" s="541" t="s">
        <v>2510</v>
      </c>
    </row>
    <row r="1411" spans="4:5" x14ac:dyDescent="0.2">
      <c r="D1411" s="541" t="s">
        <v>3609</v>
      </c>
      <c r="E1411" s="541" t="str">
        <f>"    &lt;xbrli:context id="&amp;CHAR(34)&amp;D1411&amp;CHAR(34)&amp;"&gt;"</f>
        <v xml:space="preserve">    &lt;xbrli:context id="CurrentPeriod_AggregateNonMajorFunds"&gt;</v>
      </c>
    </row>
    <row r="1412" spans="4:5" x14ac:dyDescent="0.2">
      <c r="E1412" s="541" t="s">
        <v>2503</v>
      </c>
    </row>
    <row r="1413" spans="4:5" x14ac:dyDescent="0.2">
      <c r="E1413" s="541" t="s">
        <v>2511</v>
      </c>
    </row>
    <row r="1414" spans="4:5" x14ac:dyDescent="0.2">
      <c r="E1414" s="541" t="s">
        <v>2504</v>
      </c>
    </row>
    <row r="1415" spans="4:5" x14ac:dyDescent="0.2">
      <c r="D1415" s="541" t="str">
        <f>RIGHT(D1411,LEN(D1411)-FIND("_",D1411))</f>
        <v>AggregateNonMajorFunds</v>
      </c>
      <c r="E1415" s="541" t="str">
        <f>"          &lt;xbrldi:explicitMember dimension="&amp;CHAR(34)&amp;"us-cafr:TypeOfGovernmentalFundsAxis"&amp;CHAR(34)&amp;"&gt;us-cafr:"&amp;D1415&amp;"Member&lt;/xbrldi:explicitMember&gt;"</f>
        <v xml:space="preserve">          &lt;xbrldi:explicitMember dimension="us-cafr:TypeOfGovernmentalFundsAxis"&gt;us-cafr:AggregateNonMajorFundsMember&lt;/xbrldi:explicitMember&gt;</v>
      </c>
    </row>
    <row r="1416" spans="4:5" x14ac:dyDescent="0.2">
      <c r="E1416" s="541" t="s">
        <v>2506</v>
      </c>
    </row>
    <row r="1417" spans="4:5" x14ac:dyDescent="0.2">
      <c r="E1417" s="541" t="s">
        <v>2507</v>
      </c>
    </row>
    <row r="1418" spans="4:5" x14ac:dyDescent="0.2">
      <c r="E1418" s="541" t="s">
        <v>2508</v>
      </c>
    </row>
    <row r="1419" spans="4:5" x14ac:dyDescent="0.2">
      <c r="E1419" s="541" t="s">
        <v>3599</v>
      </c>
    </row>
    <row r="1420" spans="4:5" x14ac:dyDescent="0.2">
      <c r="E1420" s="541" t="s">
        <v>3598</v>
      </c>
    </row>
    <row r="1421" spans="4:5" x14ac:dyDescent="0.2">
      <c r="E1421" s="541" t="s">
        <v>2509</v>
      </c>
    </row>
    <row r="1422" spans="4:5" x14ac:dyDescent="0.2">
      <c r="E1422" s="541" t="s">
        <v>2510</v>
      </c>
    </row>
    <row r="1424" spans="4:5" x14ac:dyDescent="0.2">
      <c r="D1424" s="541" t="s">
        <v>3610</v>
      </c>
      <c r="E1424" s="541" t="str">
        <f>"    &lt;xbrli:context id="&amp;CHAR(34)&amp;D1424&amp;CHAR(34)&amp;"&gt;"</f>
        <v xml:space="preserve">    &lt;xbrli:context id="CurrentPeriod_AggregateNonMajorFunds_Transfers_In"&gt;</v>
      </c>
    </row>
    <row r="1425" spans="4:5" x14ac:dyDescent="0.2">
      <c r="E1425" s="541" t="s">
        <v>2503</v>
      </c>
    </row>
    <row r="1426" spans="4:5" x14ac:dyDescent="0.2">
      <c r="E1426" s="541" t="s">
        <v>2511</v>
      </c>
    </row>
    <row r="1427" spans="4:5" x14ac:dyDescent="0.2">
      <c r="E1427" s="541" t="s">
        <v>2504</v>
      </c>
    </row>
    <row r="1428" spans="4:5" x14ac:dyDescent="0.2">
      <c r="D1428" s="541" t="str">
        <f>MID(D1424,FIND("_",D1424)+1,FIND("_",D1424,FIND("_",D1424)+1)-FIND("_",D1424)-1)</f>
        <v>AggregateNonMajorFunds</v>
      </c>
      <c r="E1428" s="541" t="str">
        <f>"          &lt;xbrldi:explicitMember dimension="&amp;CHAR(34)&amp;"us-cafr:TypeOfGovernmentalFundsAxis"&amp;CHAR(34)&amp;"&gt;us-cafr:"&amp;D1428&amp;"Member&lt;/xbrldi:explicitMember&gt;"</f>
        <v xml:space="preserve">          &lt;xbrldi:explicitMember dimension="us-cafr:TypeOfGovernmentalFundsAxis"&gt;us-cafr:AggregateNonMajorFundsMember&lt;/xbrldi:explicitMember&gt;</v>
      </c>
    </row>
    <row r="1429" spans="4:5" x14ac:dyDescent="0.2">
      <c r="E1429" s="541" t="s">
        <v>3600</v>
      </c>
    </row>
    <row r="1430" spans="4:5" x14ac:dyDescent="0.2">
      <c r="D1430" s="541" t="str">
        <f>RIGHT(D1424,LEN(D1424)-FIND("_",D1424,20))</f>
        <v>Transfers_In</v>
      </c>
      <c r="E1430" s="541" t="str">
        <f>"            &lt;us-cafr_part:NameOfOtherFinancingSourcesUsesDomain&gt;"&amp;D1430&amp;"&lt;/us-cafr_part:NameOfOtherFinancingSourcesUsesDomain&gt;"</f>
        <v xml:space="preserve">            &lt;us-cafr_part:NameOfOtherFinancingSourcesUsesDomain&gt;Transfers_In&lt;/us-cafr_part:NameOfOtherFinancingSourcesUsesDomain&gt;</v>
      </c>
    </row>
    <row r="1431" spans="4:5" x14ac:dyDescent="0.2">
      <c r="E1431" s="541" t="s">
        <v>2516</v>
      </c>
    </row>
    <row r="1432" spans="4:5" x14ac:dyDescent="0.2">
      <c r="E1432" s="541" t="s">
        <v>2506</v>
      </c>
    </row>
    <row r="1433" spans="4:5" x14ac:dyDescent="0.2">
      <c r="E1433" s="541" t="s">
        <v>2507</v>
      </c>
    </row>
    <row r="1434" spans="4:5" x14ac:dyDescent="0.2">
      <c r="E1434" s="541" t="s">
        <v>2508</v>
      </c>
    </row>
    <row r="1435" spans="4:5" x14ac:dyDescent="0.2">
      <c r="E1435" s="541" t="s">
        <v>3596</v>
      </c>
    </row>
    <row r="1436" spans="4:5" x14ac:dyDescent="0.2">
      <c r="E1436" s="541" t="s">
        <v>3597</v>
      </c>
    </row>
    <row r="1437" spans="4:5" x14ac:dyDescent="0.2">
      <c r="E1437" s="541" t="s">
        <v>2509</v>
      </c>
    </row>
    <row r="1438" spans="4:5" x14ac:dyDescent="0.2">
      <c r="E1438" s="541" t="s">
        <v>2510</v>
      </c>
    </row>
    <row r="1440" spans="4:5" x14ac:dyDescent="0.2">
      <c r="D1440" s="541" t="s">
        <v>3611</v>
      </c>
      <c r="E1440" s="541" t="str">
        <f>"    &lt;xbrli:context id="&amp;CHAR(34)&amp;D1440&amp;CHAR(34)&amp;"&gt;"</f>
        <v xml:space="preserve">    &lt;xbrli:context id="CurrentPeriod_AggregateNonMajorFunds_Value_Of_Intergovernmental_Agreement"&gt;</v>
      </c>
    </row>
    <row r="1441" spans="4:5" x14ac:dyDescent="0.2">
      <c r="E1441" s="541" t="s">
        <v>2503</v>
      </c>
    </row>
    <row r="1442" spans="4:5" x14ac:dyDescent="0.2">
      <c r="E1442" s="541" t="s">
        <v>2511</v>
      </c>
    </row>
    <row r="1443" spans="4:5" x14ac:dyDescent="0.2">
      <c r="E1443" s="541" t="s">
        <v>2504</v>
      </c>
    </row>
    <row r="1444" spans="4:5" x14ac:dyDescent="0.2">
      <c r="D1444" s="541" t="str">
        <f>MID(D1440,FIND("_",D1440)+1,FIND("_",D1440,FIND("_",D1440)+1)-FIND("_",D1440)-1)</f>
        <v>AggregateNonMajorFunds</v>
      </c>
      <c r="E1444" s="541" t="str">
        <f>"          &lt;xbrldi:explicitMember dimension="&amp;CHAR(34)&amp;"us-cafr:TypeOfGovernmentalFundsAxis"&amp;CHAR(34)&amp;"&gt;us-cafr:"&amp;D1444&amp;"Member&lt;/xbrldi:explicitMember&gt;"</f>
        <v xml:space="preserve">          &lt;xbrldi:explicitMember dimension="us-cafr:TypeOfGovernmentalFundsAxis"&gt;us-cafr:AggregateNonMajorFundsMember&lt;/xbrldi:explicitMember&gt;</v>
      </c>
    </row>
    <row r="1445" spans="4:5" x14ac:dyDescent="0.2">
      <c r="E1445" s="541" t="s">
        <v>3600</v>
      </c>
    </row>
    <row r="1446" spans="4:5" x14ac:dyDescent="0.2">
      <c r="D1446" s="541" t="str">
        <f>RIGHT(D1440,LEN(D1440)-FIND("_",D1440,20))</f>
        <v>Value_Of_Intergovernmental_Agreement</v>
      </c>
      <c r="E1446" s="541" t="str">
        <f>"            &lt;us-cafr_part:NameOfOtherFinancingSourcesUsesDomain&gt;"&amp;D1446&amp;"&lt;/us-cafr_part:NameOfOtherFinancingSourcesUsesDomain&gt;"</f>
        <v xml:space="preserve">            &lt;us-cafr_part:NameOfOtherFinancingSourcesUsesDomain&gt;Value_Of_Intergovernmental_Agreement&lt;/us-cafr_part:NameOfOtherFinancingSourcesUsesDomain&gt;</v>
      </c>
    </row>
    <row r="1447" spans="4:5" x14ac:dyDescent="0.2">
      <c r="E1447" s="541" t="s">
        <v>2516</v>
      </c>
    </row>
    <row r="1448" spans="4:5" x14ac:dyDescent="0.2">
      <c r="E1448" s="541" t="s">
        <v>2506</v>
      </c>
    </row>
    <row r="1449" spans="4:5" x14ac:dyDescent="0.2">
      <c r="E1449" s="541" t="s">
        <v>2507</v>
      </c>
    </row>
    <row r="1450" spans="4:5" x14ac:dyDescent="0.2">
      <c r="E1450" s="541" t="s">
        <v>2508</v>
      </c>
    </row>
    <row r="1451" spans="4:5" x14ac:dyDescent="0.2">
      <c r="E1451" s="541" t="s">
        <v>3596</v>
      </c>
    </row>
    <row r="1452" spans="4:5" x14ac:dyDescent="0.2">
      <c r="E1452" s="541" t="s">
        <v>3597</v>
      </c>
    </row>
    <row r="1453" spans="4:5" x14ac:dyDescent="0.2">
      <c r="E1453" s="541" t="s">
        <v>2509</v>
      </c>
    </row>
    <row r="1454" spans="4:5" x14ac:dyDescent="0.2">
      <c r="E1454" s="541" t="s">
        <v>2510</v>
      </c>
    </row>
    <row r="1456" spans="4:5" x14ac:dyDescent="0.2">
      <c r="D1456" s="541" t="s">
        <v>3612</v>
      </c>
      <c r="E1456" s="541" t="str">
        <f>"    &lt;xbrli:context id="&amp;CHAR(34)&amp;D1456&amp;CHAR(34)&amp;"&gt;"</f>
        <v xml:space="preserve">    &lt;xbrli:context id="CurrentPeriod_AggregateNonMajorFunds_Transfers_Out"&gt;</v>
      </c>
    </row>
    <row r="1457" spans="4:5" x14ac:dyDescent="0.2">
      <c r="E1457" s="541" t="s">
        <v>2503</v>
      </c>
    </row>
    <row r="1458" spans="4:5" x14ac:dyDescent="0.2">
      <c r="E1458" s="541" t="s">
        <v>2511</v>
      </c>
    </row>
    <row r="1459" spans="4:5" x14ac:dyDescent="0.2">
      <c r="E1459" s="541" t="s">
        <v>2504</v>
      </c>
    </row>
    <row r="1460" spans="4:5" x14ac:dyDescent="0.2">
      <c r="D1460" s="541" t="str">
        <f>MID(D1456,FIND("_",D1456)+1,FIND("_",D1456,FIND("_",D1456)+1)-FIND("_",D1456)-1)</f>
        <v>AggregateNonMajorFunds</v>
      </c>
      <c r="E1460" s="541" t="str">
        <f>"          &lt;xbrldi:explicitMember dimension="&amp;CHAR(34)&amp;"us-cafr:TypeOfGovernmentalFundsAxis"&amp;CHAR(34)&amp;"&gt;us-cafr:"&amp;D1460&amp;"Member&lt;/xbrldi:explicitMember&gt;"</f>
        <v xml:space="preserve">          &lt;xbrldi:explicitMember dimension="us-cafr:TypeOfGovernmentalFundsAxis"&gt;us-cafr:AggregateNonMajorFundsMember&lt;/xbrldi:explicitMember&gt;</v>
      </c>
    </row>
    <row r="1461" spans="4:5" x14ac:dyDescent="0.2">
      <c r="E1461" s="541" t="s">
        <v>3600</v>
      </c>
    </row>
    <row r="1462" spans="4:5" x14ac:dyDescent="0.2">
      <c r="D1462" s="541" t="str">
        <f>RIGHT(D1456,LEN(D1456)-FIND("_",D1456,20))</f>
        <v>Transfers_Out</v>
      </c>
      <c r="E1462" s="541" t="str">
        <f>"            &lt;us-cafr_part:NameOfOtherFinancingSourcesUsesDomain&gt;"&amp;D1462&amp;"&lt;/us-cafr_part:NameOfOtherFinancingSourcesUsesDomain&gt;"</f>
        <v xml:space="preserve">            &lt;us-cafr_part:NameOfOtherFinancingSourcesUsesDomain&gt;Transfers_Out&lt;/us-cafr_part:NameOfOtherFinancingSourcesUsesDomain&gt;</v>
      </c>
    </row>
    <row r="1463" spans="4:5" x14ac:dyDescent="0.2">
      <c r="E1463" s="541" t="s">
        <v>2516</v>
      </c>
    </row>
    <row r="1464" spans="4:5" x14ac:dyDescent="0.2">
      <c r="E1464" s="541" t="s">
        <v>2506</v>
      </c>
    </row>
    <row r="1465" spans="4:5" x14ac:dyDescent="0.2">
      <c r="E1465" s="541" t="s">
        <v>2507</v>
      </c>
    </row>
    <row r="1466" spans="4:5" x14ac:dyDescent="0.2">
      <c r="E1466" s="541" t="s">
        <v>2508</v>
      </c>
    </row>
    <row r="1467" spans="4:5" x14ac:dyDescent="0.2">
      <c r="E1467" s="541" t="s">
        <v>3596</v>
      </c>
    </row>
    <row r="1468" spans="4:5" x14ac:dyDescent="0.2">
      <c r="E1468" s="541" t="s">
        <v>3597</v>
      </c>
    </row>
    <row r="1469" spans="4:5" x14ac:dyDescent="0.2">
      <c r="E1469" s="541" t="s">
        <v>2509</v>
      </c>
    </row>
    <row r="1470" spans="4:5" x14ac:dyDescent="0.2">
      <c r="E1470" s="541" t="s">
        <v>2510</v>
      </c>
    </row>
    <row r="1472" spans="4:5" x14ac:dyDescent="0.2">
      <c r="D1472" s="541" t="s">
        <v>3613</v>
      </c>
      <c r="E1472" s="541" t="str">
        <f>"    &lt;xbrli:context id="&amp;CHAR(34)&amp;D1472&amp;CHAR(34)&amp;"&gt;"</f>
        <v xml:space="preserve">    &lt;xbrli:context id="CurrentPeriod_TotalGovernmentFunds"&gt;</v>
      </c>
    </row>
    <row r="1473" spans="4:5" x14ac:dyDescent="0.2">
      <c r="E1473" s="541" t="s">
        <v>2503</v>
      </c>
    </row>
    <row r="1474" spans="4:5" x14ac:dyDescent="0.2">
      <c r="E1474" s="541" t="s">
        <v>2511</v>
      </c>
    </row>
    <row r="1475" spans="4:5" x14ac:dyDescent="0.2">
      <c r="E1475" s="541" t="s">
        <v>2504</v>
      </c>
    </row>
    <row r="1476" spans="4:5" x14ac:dyDescent="0.2">
      <c r="D1476" s="541" t="str">
        <f>RIGHT(D1472,LEN(D1472)-FIND("_",D1472))</f>
        <v>TotalGovernmentFunds</v>
      </c>
      <c r="E1476" s="541" t="str">
        <f>"          &lt;xbrldi:explicitMember dimension="&amp;CHAR(34)&amp;"us-cafr:TypeOfGovernmentalFundsAxis"&amp;CHAR(34)&amp;"&gt;us-cafr:"&amp;D1476&amp;"Member&lt;/xbrldi:explicitMember&gt;"</f>
        <v xml:space="preserve">          &lt;xbrldi:explicitMember dimension="us-cafr:TypeOfGovernmentalFundsAxis"&gt;us-cafr:TotalGovernmentFundsMember&lt;/xbrldi:explicitMember&gt;</v>
      </c>
    </row>
    <row r="1477" spans="4:5" x14ac:dyDescent="0.2">
      <c r="E1477" s="541" t="s">
        <v>2506</v>
      </c>
    </row>
    <row r="1478" spans="4:5" x14ac:dyDescent="0.2">
      <c r="E1478" s="541" t="s">
        <v>2507</v>
      </c>
    </row>
    <row r="1479" spans="4:5" x14ac:dyDescent="0.2">
      <c r="E1479" s="541" t="s">
        <v>2508</v>
      </c>
    </row>
    <row r="1480" spans="4:5" x14ac:dyDescent="0.2">
      <c r="E1480" s="541" t="s">
        <v>3599</v>
      </c>
    </row>
    <row r="1481" spans="4:5" x14ac:dyDescent="0.2">
      <c r="E1481" s="541" t="s">
        <v>3598</v>
      </c>
    </row>
    <row r="1482" spans="4:5" x14ac:dyDescent="0.2">
      <c r="E1482" s="541" t="s">
        <v>2509</v>
      </c>
    </row>
    <row r="1483" spans="4:5" x14ac:dyDescent="0.2">
      <c r="E1483" s="541" t="s">
        <v>2510</v>
      </c>
    </row>
    <row r="1485" spans="4:5" x14ac:dyDescent="0.2">
      <c r="D1485" s="541" t="s">
        <v>3614</v>
      </c>
      <c r="E1485" s="541" t="str">
        <f>"    &lt;xbrli:context id="&amp;CHAR(34)&amp;D1485&amp;CHAR(34)&amp;"&gt;"</f>
        <v xml:space="preserve">    &lt;xbrli:context id="CurrentPeriod_TotalGovernmentFunds_Transfers_In"&gt;</v>
      </c>
    </row>
    <row r="1486" spans="4:5" x14ac:dyDescent="0.2">
      <c r="E1486" s="541" t="s">
        <v>2503</v>
      </c>
    </row>
    <row r="1487" spans="4:5" x14ac:dyDescent="0.2">
      <c r="E1487" s="541" t="s">
        <v>2511</v>
      </c>
    </row>
    <row r="1488" spans="4:5" x14ac:dyDescent="0.2">
      <c r="E1488" s="541" t="s">
        <v>2504</v>
      </c>
    </row>
    <row r="1489" spans="4:5" x14ac:dyDescent="0.2">
      <c r="D1489" s="541" t="str">
        <f>MID(D1485,FIND("_",D1485)+1,FIND("_",D1485,FIND("_",D1485)+1)-FIND("_",D1485)-1)</f>
        <v>TotalGovernmentFunds</v>
      </c>
      <c r="E1489" s="541" t="str">
        <f>"          &lt;xbrldi:explicitMember dimension="&amp;CHAR(34)&amp;"us-cafr:TypeOfGovernmentalFundsAxis"&amp;CHAR(34)&amp;"&gt;us-cafr:"&amp;D1489&amp;"Member&lt;/xbrldi:explicitMember&gt;"</f>
        <v xml:space="preserve">          &lt;xbrldi:explicitMember dimension="us-cafr:TypeOfGovernmentalFundsAxis"&gt;us-cafr:TotalGovernmentFundsMember&lt;/xbrldi:explicitMember&gt;</v>
      </c>
    </row>
    <row r="1490" spans="4:5" x14ac:dyDescent="0.2">
      <c r="E1490" s="541" t="s">
        <v>3600</v>
      </c>
    </row>
    <row r="1491" spans="4:5" x14ac:dyDescent="0.2">
      <c r="D1491" s="541" t="str">
        <f>RIGHT(D1485,LEN(D1485)-FIND("_",D1485,20))</f>
        <v>Transfers_In</v>
      </c>
      <c r="E1491" s="541" t="str">
        <f>"            &lt;us-cafr_part:NameOfOtherFinancingSourcesUsesDomain&gt;"&amp;D1491&amp;"&lt;/us-cafr_part:NameOfOtherFinancingSourcesUsesDomain&gt;"</f>
        <v xml:space="preserve">            &lt;us-cafr_part:NameOfOtherFinancingSourcesUsesDomain&gt;Transfers_In&lt;/us-cafr_part:NameOfOtherFinancingSourcesUsesDomain&gt;</v>
      </c>
    </row>
    <row r="1492" spans="4:5" x14ac:dyDescent="0.2">
      <c r="E1492" s="541" t="s">
        <v>2516</v>
      </c>
    </row>
    <row r="1493" spans="4:5" x14ac:dyDescent="0.2">
      <c r="E1493" s="541" t="s">
        <v>2506</v>
      </c>
    </row>
    <row r="1494" spans="4:5" x14ac:dyDescent="0.2">
      <c r="E1494" s="541" t="s">
        <v>2507</v>
      </c>
    </row>
    <row r="1495" spans="4:5" x14ac:dyDescent="0.2">
      <c r="E1495" s="541" t="s">
        <v>2508</v>
      </c>
    </row>
    <row r="1496" spans="4:5" x14ac:dyDescent="0.2">
      <c r="E1496" s="541" t="s">
        <v>3596</v>
      </c>
    </row>
    <row r="1497" spans="4:5" x14ac:dyDescent="0.2">
      <c r="E1497" s="541" t="s">
        <v>3597</v>
      </c>
    </row>
    <row r="1498" spans="4:5" x14ac:dyDescent="0.2">
      <c r="E1498" s="541" t="s">
        <v>2509</v>
      </c>
    </row>
    <row r="1499" spans="4:5" x14ac:dyDescent="0.2">
      <c r="E1499" s="541" t="s">
        <v>2510</v>
      </c>
    </row>
    <row r="1501" spans="4:5" x14ac:dyDescent="0.2">
      <c r="D1501" s="541" t="s">
        <v>3615</v>
      </c>
      <c r="E1501" s="541" t="str">
        <f>"    &lt;xbrli:context id="&amp;CHAR(34)&amp;D1501&amp;CHAR(34)&amp;"&gt;"</f>
        <v xml:space="preserve">    &lt;xbrli:context id="CurrentPeriod_TotalGovernmentFunds_Value_Of_Intergovernmental_Agreement"&gt;</v>
      </c>
    </row>
    <row r="1502" spans="4:5" x14ac:dyDescent="0.2">
      <c r="E1502" s="541" t="s">
        <v>2503</v>
      </c>
    </row>
    <row r="1503" spans="4:5" x14ac:dyDescent="0.2">
      <c r="E1503" s="541" t="s">
        <v>2511</v>
      </c>
    </row>
    <row r="1504" spans="4:5" x14ac:dyDescent="0.2">
      <c r="E1504" s="541" t="s">
        <v>2504</v>
      </c>
    </row>
    <row r="1505" spans="4:5" x14ac:dyDescent="0.2">
      <c r="D1505" s="541" t="str">
        <f>MID(D1501,FIND("_",D1501)+1,FIND("_",D1501,FIND("_",D1501)+1)-FIND("_",D1501)-1)</f>
        <v>TotalGovernmentFunds</v>
      </c>
      <c r="E1505" s="541" t="str">
        <f>"          &lt;xbrldi:explicitMember dimension="&amp;CHAR(34)&amp;"us-cafr:TypeOfGovernmentalFundsAxis"&amp;CHAR(34)&amp;"&gt;us-cafr:"&amp;D1505&amp;"Member&lt;/xbrldi:explicitMember&gt;"</f>
        <v xml:space="preserve">          &lt;xbrldi:explicitMember dimension="us-cafr:TypeOfGovernmentalFundsAxis"&gt;us-cafr:TotalGovernmentFundsMember&lt;/xbrldi:explicitMember&gt;</v>
      </c>
    </row>
    <row r="1506" spans="4:5" x14ac:dyDescent="0.2">
      <c r="E1506" s="541" t="s">
        <v>3600</v>
      </c>
    </row>
    <row r="1507" spans="4:5" x14ac:dyDescent="0.2">
      <c r="D1507" s="541" t="str">
        <f>RIGHT(D1501,LEN(D1501)-FIND("_",D1501,20))</f>
        <v>Value_Of_Intergovernmental_Agreement</v>
      </c>
      <c r="E1507" s="541" t="str">
        <f>"            &lt;us-cafr_part:NameOfOtherFinancingSourcesUsesDomain&gt;"&amp;D1507&amp;"&lt;/us-cafr_part:NameOfOtherFinancingSourcesUsesDomain&gt;"</f>
        <v xml:space="preserve">            &lt;us-cafr_part:NameOfOtherFinancingSourcesUsesDomain&gt;Value_Of_Intergovernmental_Agreement&lt;/us-cafr_part:NameOfOtherFinancingSourcesUsesDomain&gt;</v>
      </c>
    </row>
    <row r="1508" spans="4:5" x14ac:dyDescent="0.2">
      <c r="E1508" s="541" t="s">
        <v>2516</v>
      </c>
    </row>
    <row r="1509" spans="4:5" x14ac:dyDescent="0.2">
      <c r="E1509" s="541" t="s">
        <v>2506</v>
      </c>
    </row>
    <row r="1510" spans="4:5" x14ac:dyDescent="0.2">
      <c r="E1510" s="541" t="s">
        <v>2507</v>
      </c>
    </row>
    <row r="1511" spans="4:5" x14ac:dyDescent="0.2">
      <c r="E1511" s="541" t="s">
        <v>2508</v>
      </c>
    </row>
    <row r="1512" spans="4:5" x14ac:dyDescent="0.2">
      <c r="E1512" s="541" t="s">
        <v>3596</v>
      </c>
    </row>
    <row r="1513" spans="4:5" x14ac:dyDescent="0.2">
      <c r="E1513" s="541" t="s">
        <v>3597</v>
      </c>
    </row>
    <row r="1514" spans="4:5" x14ac:dyDescent="0.2">
      <c r="E1514" s="541" t="s">
        <v>2509</v>
      </c>
    </row>
    <row r="1515" spans="4:5" x14ac:dyDescent="0.2">
      <c r="E1515" s="541" t="s">
        <v>2510</v>
      </c>
    </row>
    <row r="1517" spans="4:5" x14ac:dyDescent="0.2">
      <c r="D1517" s="541" t="s">
        <v>3616</v>
      </c>
      <c r="E1517" s="541" t="str">
        <f>"    &lt;xbrli:context id="&amp;CHAR(34)&amp;D1517&amp;CHAR(34)&amp;"&gt;"</f>
        <v xml:space="preserve">    &lt;xbrli:context id="CurrentPeriod_TotalGovernmentFunds_Transfers_Out"&gt;</v>
      </c>
    </row>
    <row r="1518" spans="4:5" x14ac:dyDescent="0.2">
      <c r="E1518" s="541" t="s">
        <v>2503</v>
      </c>
    </row>
    <row r="1519" spans="4:5" x14ac:dyDescent="0.2">
      <c r="E1519" s="541" t="s">
        <v>2511</v>
      </c>
    </row>
    <row r="1520" spans="4:5" x14ac:dyDescent="0.2">
      <c r="E1520" s="541" t="s">
        <v>2504</v>
      </c>
    </row>
    <row r="1521" spans="4:5" x14ac:dyDescent="0.2">
      <c r="D1521" s="541" t="str">
        <f>MID(D1517,FIND("_",D1517)+1,FIND("_",D1517,FIND("_",D1517)+1)-FIND("_",D1517)-1)</f>
        <v>TotalGovernmentFunds</v>
      </c>
      <c r="E1521" s="541" t="str">
        <f>"          &lt;xbrldi:explicitMember dimension="&amp;CHAR(34)&amp;"us-cafr:TypeOfGovernmentalFundsAxis"&amp;CHAR(34)&amp;"&gt;us-cafr:"&amp;D1521&amp;"Member&lt;/xbrldi:explicitMember&gt;"</f>
        <v xml:space="preserve">          &lt;xbrldi:explicitMember dimension="us-cafr:TypeOfGovernmentalFundsAxis"&gt;us-cafr:TotalGovernmentFundsMember&lt;/xbrldi:explicitMember&gt;</v>
      </c>
    </row>
    <row r="1522" spans="4:5" x14ac:dyDescent="0.2">
      <c r="E1522" s="541" t="s">
        <v>3600</v>
      </c>
    </row>
    <row r="1523" spans="4:5" x14ac:dyDescent="0.2">
      <c r="D1523" s="541" t="str">
        <f>RIGHT(D1517,LEN(D1517)-FIND("_",D1517,20))</f>
        <v>Transfers_Out</v>
      </c>
      <c r="E1523" s="541" t="str">
        <f>"            &lt;us-cafr_part:NameOfOtherFinancingSourcesUsesDomain&gt;"&amp;D1523&amp;"&lt;/us-cafr_part:NameOfOtherFinancingSourcesUsesDomain&gt;"</f>
        <v xml:space="preserve">            &lt;us-cafr_part:NameOfOtherFinancingSourcesUsesDomain&gt;Transfers_Out&lt;/us-cafr_part:NameOfOtherFinancingSourcesUsesDomain&gt;</v>
      </c>
    </row>
    <row r="1524" spans="4:5" x14ac:dyDescent="0.2">
      <c r="E1524" s="541" t="s">
        <v>2516</v>
      </c>
    </row>
    <row r="1525" spans="4:5" x14ac:dyDescent="0.2">
      <c r="E1525" s="541" t="s">
        <v>2506</v>
      </c>
    </row>
    <row r="1526" spans="4:5" x14ac:dyDescent="0.2">
      <c r="E1526" s="541" t="s">
        <v>2507</v>
      </c>
    </row>
    <row r="1527" spans="4:5" x14ac:dyDescent="0.2">
      <c r="E1527" s="541" t="s">
        <v>2508</v>
      </c>
    </row>
    <row r="1528" spans="4:5" x14ac:dyDescent="0.2">
      <c r="E1528" s="541" t="s">
        <v>3596</v>
      </c>
    </row>
    <row r="1529" spans="4:5" x14ac:dyDescent="0.2">
      <c r="E1529" s="541" t="s">
        <v>3597</v>
      </c>
    </row>
    <row r="1530" spans="4:5" x14ac:dyDescent="0.2">
      <c r="E1530" s="541" t="s">
        <v>2509</v>
      </c>
    </row>
    <row r="1531" spans="4:5" x14ac:dyDescent="0.2">
      <c r="E1531" s="541" t="s">
        <v>2510</v>
      </c>
    </row>
    <row r="1533" spans="4:5" x14ac:dyDescent="0.2">
      <c r="D1533" s="541" t="s">
        <v>3657</v>
      </c>
      <c r="E1533" s="541" t="str">
        <f>"    &lt;xbrli:context id="&amp;CHAR(34)&amp;D1533&amp;CHAR(34)&amp;"&gt;"</f>
        <v xml:space="preserve">    &lt;xbrli:context id="CurrentPeriod_GovernmentalActivities"&gt;</v>
      </c>
    </row>
    <row r="1534" spans="4:5" x14ac:dyDescent="0.2">
      <c r="E1534" s="541" t="s">
        <v>2503</v>
      </c>
    </row>
    <row r="1535" spans="4:5" x14ac:dyDescent="0.2">
      <c r="E1535" s="541" t="s">
        <v>2511</v>
      </c>
    </row>
    <row r="1536" spans="4:5" x14ac:dyDescent="0.2">
      <c r="E1536" s="541" t="s">
        <v>2504</v>
      </c>
    </row>
    <row r="1537" spans="4:5" x14ac:dyDescent="0.2">
      <c r="E1537" s="541" t="s">
        <v>3652</v>
      </c>
    </row>
    <row r="1538" spans="4:5" x14ac:dyDescent="0.2">
      <c r="D1538" s="541" t="s">
        <v>865</v>
      </c>
      <c r="E1538" s="541" t="str">
        <f>"          &lt;xbrldi:explicitMember dimension="&amp;CHAR(34)&amp;"us-cafr:TypeOfActivitiesAxis"&amp;CHAR(34)&amp;"&gt;us-cafr:"&amp;D1538&amp;"Member&lt;/xbrldi:explicitMember&gt;"</f>
        <v xml:space="preserve">          &lt;xbrldi:explicitMember dimension="us-cafr:TypeOfActivitiesAxis"&gt;us-cafr:GovernmentalActivitiesMember&lt;/xbrldi:explicitMember&gt;</v>
      </c>
    </row>
    <row r="1539" spans="4:5" x14ac:dyDescent="0.2">
      <c r="E1539" s="541" t="s">
        <v>2506</v>
      </c>
    </row>
    <row r="1540" spans="4:5" x14ac:dyDescent="0.2">
      <c r="E1540" s="541" t="s">
        <v>2507</v>
      </c>
    </row>
    <row r="1541" spans="4:5" x14ac:dyDescent="0.2">
      <c r="E1541" s="541" t="s">
        <v>2508</v>
      </c>
    </row>
    <row r="1542" spans="4:5" x14ac:dyDescent="0.2">
      <c r="E1542" s="541" t="s">
        <v>3599</v>
      </c>
    </row>
    <row r="1543" spans="4:5" x14ac:dyDescent="0.2">
      <c r="E1543" s="541" t="s">
        <v>3598</v>
      </c>
    </row>
    <row r="1544" spans="4:5" x14ac:dyDescent="0.2">
      <c r="E1544" s="541" t="s">
        <v>2509</v>
      </c>
    </row>
    <row r="1545" spans="4:5" x14ac:dyDescent="0.2">
      <c r="E1545" s="541" t="s">
        <v>2510</v>
      </c>
    </row>
    <row r="1547" spans="4:5" x14ac:dyDescent="0.2">
      <c r="D1547" s="541" t="s">
        <v>3658</v>
      </c>
      <c r="E1547" s="541" t="str">
        <f>"    &lt;xbrli:context id="&amp;CHAR(34)&amp;D1547&amp;CHAR(34)&amp;"&gt;"</f>
        <v xml:space="preserve">    &lt;xbrli:context id="CurrentPeriod_ComponentUnits"&gt;</v>
      </c>
    </row>
    <row r="1548" spans="4:5" x14ac:dyDescent="0.2">
      <c r="E1548" s="541" t="s">
        <v>2503</v>
      </c>
    </row>
    <row r="1549" spans="4:5" x14ac:dyDescent="0.2">
      <c r="E1549" s="541" t="s">
        <v>2511</v>
      </c>
    </row>
    <row r="1550" spans="4:5" x14ac:dyDescent="0.2">
      <c r="E1550" s="541" t="s">
        <v>2504</v>
      </c>
    </row>
    <row r="1551" spans="4:5" x14ac:dyDescent="0.2">
      <c r="E1551" s="541" t="s">
        <v>3652</v>
      </c>
    </row>
    <row r="1552" spans="4:5" x14ac:dyDescent="0.2">
      <c r="D1552" s="541" t="s">
        <v>3659</v>
      </c>
      <c r="E1552" s="541" t="str">
        <f>"          &lt;xbrldi:explicitMember dimension="&amp;CHAR(34)&amp;"us-cafr:TypeOfActivitiesAxis"&amp;CHAR(34)&amp;"&gt;us-cafr:"&amp;D1552&amp;"Member&lt;/xbrldi:explicitMember&gt;"</f>
        <v xml:space="preserve">          &lt;xbrldi:explicitMember dimension="us-cafr:TypeOfActivitiesAxis"&gt;us-cafr:ComponentUnitMember&lt;/xbrldi:explicitMember&gt;</v>
      </c>
    </row>
    <row r="1553" spans="4:5" x14ac:dyDescent="0.2">
      <c r="E1553" s="541" t="s">
        <v>2506</v>
      </c>
    </row>
    <row r="1554" spans="4:5" x14ac:dyDescent="0.2">
      <c r="E1554" s="541" t="s">
        <v>2507</v>
      </c>
    </row>
    <row r="1555" spans="4:5" x14ac:dyDescent="0.2">
      <c r="E1555" s="541" t="s">
        <v>2508</v>
      </c>
    </row>
    <row r="1556" spans="4:5" x14ac:dyDescent="0.2">
      <c r="E1556" s="541" t="s">
        <v>3599</v>
      </c>
    </row>
    <row r="1557" spans="4:5" x14ac:dyDescent="0.2">
      <c r="E1557" s="541" t="s">
        <v>3598</v>
      </c>
    </row>
    <row r="1558" spans="4:5" x14ac:dyDescent="0.2">
      <c r="E1558" s="541" t="s">
        <v>2509</v>
      </c>
    </row>
    <row r="1559" spans="4:5" x14ac:dyDescent="0.2">
      <c r="E1559" s="541" t="s">
        <v>2510</v>
      </c>
    </row>
    <row r="1561" spans="4:5" x14ac:dyDescent="0.2">
      <c r="D1561" s="541" t="s">
        <v>3666</v>
      </c>
      <c r="E1561" s="541" t="str">
        <f>"    &lt;xbrli:context id="&amp;CHAR(34)&amp;D1561&amp;CHAR(34)&amp;"&gt;"</f>
        <v xml:space="preserve">    &lt;xbrli:context id="CurrentPeriod_GovernmentalActivities_Replacement_Taxes"&gt;</v>
      </c>
    </row>
    <row r="1562" spans="4:5" x14ac:dyDescent="0.2">
      <c r="E1562" s="541" t="s">
        <v>2503</v>
      </c>
    </row>
    <row r="1563" spans="4:5" x14ac:dyDescent="0.2">
      <c r="E1563" s="541" t="s">
        <v>2511</v>
      </c>
    </row>
    <row r="1564" spans="4:5" x14ac:dyDescent="0.2">
      <c r="E1564" s="541" t="s">
        <v>2504</v>
      </c>
    </row>
    <row r="1565" spans="4:5" x14ac:dyDescent="0.2">
      <c r="E1565" s="541" t="s">
        <v>3652</v>
      </c>
    </row>
    <row r="1566" spans="4:5" x14ac:dyDescent="0.2">
      <c r="D1566" s="541" t="s">
        <v>865</v>
      </c>
      <c r="E1566" s="541" t="str">
        <f>"          &lt;xbrldi:explicitMember dimension="&amp;CHAR(34)&amp;"us-cafr:TypeOfActivitiesAxis"&amp;CHAR(34)&amp;"&gt;us-cafr:"&amp;D1566&amp;"Member&lt;/xbrldi:explicitMember&gt;"</f>
        <v xml:space="preserve">          &lt;xbrldi:explicitMember dimension="us-cafr:TypeOfActivitiesAxis"&gt;us-cafr:GovernmentalActivitiesMember&lt;/xbrldi:explicitMember&gt;</v>
      </c>
    </row>
    <row r="1567" spans="4:5" x14ac:dyDescent="0.2">
      <c r="E1567" s="541" t="s">
        <v>3667</v>
      </c>
    </row>
    <row r="1568" spans="4:5" x14ac:dyDescent="0.2">
      <c r="E1568" s="541" t="s">
        <v>3668</v>
      </c>
    </row>
    <row r="1569" spans="4:5" x14ac:dyDescent="0.2">
      <c r="E1569" s="541" t="s">
        <v>2516</v>
      </c>
    </row>
    <row r="1570" spans="4:5" x14ac:dyDescent="0.2">
      <c r="E1570" s="541" t="s">
        <v>2506</v>
      </c>
    </row>
    <row r="1571" spans="4:5" x14ac:dyDescent="0.2">
      <c r="E1571" s="541" t="s">
        <v>2507</v>
      </c>
    </row>
    <row r="1572" spans="4:5" x14ac:dyDescent="0.2">
      <c r="E1572" s="541" t="s">
        <v>2508</v>
      </c>
    </row>
    <row r="1573" spans="4:5" x14ac:dyDescent="0.2">
      <c r="E1573" s="541" t="s">
        <v>3599</v>
      </c>
    </row>
    <row r="1574" spans="4:5" x14ac:dyDescent="0.2">
      <c r="E1574" s="541" t="s">
        <v>3598</v>
      </c>
    </row>
    <row r="1575" spans="4:5" x14ac:dyDescent="0.2">
      <c r="E1575" s="541" t="s">
        <v>2509</v>
      </c>
    </row>
    <row r="1576" spans="4:5" x14ac:dyDescent="0.2">
      <c r="E1576" s="541" t="s">
        <v>2510</v>
      </c>
    </row>
    <row r="1578" spans="4:5" x14ac:dyDescent="0.2">
      <c r="D1578" s="541" t="s">
        <v>3669</v>
      </c>
      <c r="E1578" s="541" t="str">
        <f>"    &lt;xbrli:context id="&amp;CHAR(34)&amp;D1578&amp;CHAR(34)&amp;"&gt;"</f>
        <v xml:space="preserve">    &lt;xbrli:context id="CurrentPeriod_ComponentUnits_Replacement_Taxes"&gt;</v>
      </c>
    </row>
    <row r="1579" spans="4:5" x14ac:dyDescent="0.2">
      <c r="E1579" s="541" t="s">
        <v>2503</v>
      </c>
    </row>
    <row r="1580" spans="4:5" x14ac:dyDescent="0.2">
      <c r="E1580" s="541" t="s">
        <v>2511</v>
      </c>
    </row>
    <row r="1581" spans="4:5" x14ac:dyDescent="0.2">
      <c r="E1581" s="541" t="s">
        <v>2504</v>
      </c>
    </row>
    <row r="1582" spans="4:5" x14ac:dyDescent="0.2">
      <c r="E1582" s="541" t="s">
        <v>3652</v>
      </c>
    </row>
    <row r="1583" spans="4:5" x14ac:dyDescent="0.2">
      <c r="D1583" s="541" t="s">
        <v>3659</v>
      </c>
      <c r="E1583" s="541" t="str">
        <f>"          &lt;xbrldi:explicitMember dimension="&amp;CHAR(34)&amp;"us-cafr:TypeOfActivitiesAxis"&amp;CHAR(34)&amp;"&gt;us-cafr:"&amp;D1583&amp;"Member&lt;/xbrldi:explicitMember&gt;"</f>
        <v xml:space="preserve">          &lt;xbrldi:explicitMember dimension="us-cafr:TypeOfActivitiesAxis"&gt;us-cafr:ComponentUnitMember&lt;/xbrldi:explicitMember&gt;</v>
      </c>
    </row>
    <row r="1584" spans="4:5" x14ac:dyDescent="0.2">
      <c r="E1584" s="541" t="s">
        <v>3667</v>
      </c>
    </row>
    <row r="1585" spans="4:5" x14ac:dyDescent="0.2">
      <c r="E1585" s="541" t="s">
        <v>3668</v>
      </c>
    </row>
    <row r="1586" spans="4:5" x14ac:dyDescent="0.2">
      <c r="E1586" s="541" t="s">
        <v>2516</v>
      </c>
    </row>
    <row r="1587" spans="4:5" x14ac:dyDescent="0.2">
      <c r="E1587" s="541" t="s">
        <v>2506</v>
      </c>
    </row>
    <row r="1588" spans="4:5" x14ac:dyDescent="0.2">
      <c r="E1588" s="541" t="s">
        <v>2507</v>
      </c>
    </row>
    <row r="1589" spans="4:5" x14ac:dyDescent="0.2">
      <c r="E1589" s="541" t="s">
        <v>2508</v>
      </c>
    </row>
    <row r="1590" spans="4:5" x14ac:dyDescent="0.2">
      <c r="E1590" s="541" t="s">
        <v>3599</v>
      </c>
    </row>
    <row r="1591" spans="4:5" x14ac:dyDescent="0.2">
      <c r="E1591" s="541" t="s">
        <v>3598</v>
      </c>
    </row>
    <row r="1592" spans="4:5" x14ac:dyDescent="0.2">
      <c r="E1592" s="541" t="s">
        <v>2509</v>
      </c>
    </row>
    <row r="1593" spans="4:5" x14ac:dyDescent="0.2">
      <c r="E1593" s="541" t="s">
        <v>2510</v>
      </c>
    </row>
    <row r="1595" spans="4:5" x14ac:dyDescent="0.2">
      <c r="D1595" s="541" t="s">
        <v>3661</v>
      </c>
      <c r="E1595" s="541" t="str">
        <f>"    &lt;xbrli:context id="&amp;CHAR(34)&amp;D1595&amp;CHAR(34)&amp;"&gt;"</f>
        <v xml:space="preserve">    &lt;xbrli:context id="CurrentPeriod_GovernmentalActivities_ProgramRevenuesFromChargesForServicesAndSales"&gt;</v>
      </c>
    </row>
    <row r="1596" spans="4:5" x14ac:dyDescent="0.2">
      <c r="E1596" s="541" t="s">
        <v>2503</v>
      </c>
    </row>
    <row r="1597" spans="4:5" x14ac:dyDescent="0.2">
      <c r="E1597" s="541" t="s">
        <v>3595</v>
      </c>
    </row>
    <row r="1598" spans="4:5" x14ac:dyDescent="0.2">
      <c r="E1598" s="541" t="s">
        <v>2504</v>
      </c>
    </row>
    <row r="1599" spans="4:5" x14ac:dyDescent="0.2">
      <c r="E1599" s="541" t="s">
        <v>3652</v>
      </c>
    </row>
    <row r="1600" spans="4:5" x14ac:dyDescent="0.2">
      <c r="D1600" s="541" t="str">
        <f>SUBSTITUTE(LEFT(D1595,FIND("_",D1595,15)-1),"CurrentPeriod_","")</f>
        <v>GovernmentalActivities</v>
      </c>
      <c r="E1600" s="541" t="str">
        <f>"          &lt;xbrldi:explicitMember dimension="&amp;CHAR(34)&amp;"us-cafr:TypeOfActivitiesAxis"&amp;CHAR(34)&amp;"&gt;us-cafr:"&amp;D1600&amp;"Member&lt;/xbrldi:explicitMember&gt;"</f>
        <v xml:space="preserve">          &lt;xbrldi:explicitMember dimension="us-cafr:TypeOfActivitiesAxis"&gt;us-cafr:GovernmentalActivitiesMember&lt;/xbrldi:explicitMember&gt;</v>
      </c>
    </row>
    <row r="1601" spans="4:5" x14ac:dyDescent="0.2">
      <c r="D1601" s="541" t="str">
        <f>RIGHT(D1595,LEN(D1595)-FIND("_",D1595,30))</f>
        <v>ProgramRevenuesFromChargesForServicesAndSales</v>
      </c>
      <c r="E1601" s="541" t="str">
        <f>"          &lt;xbrldi:explicitMember dimension="&amp;CHAR(34)&amp;"us-cafr:TypeOfProgramRevenuesAxis"&amp;CHAR(34)&amp;"&gt;us-cafr:"&amp;D1601&amp;"Member&lt;/xbrldi:explicitMember&gt;"</f>
        <v xml:space="preserve">          &lt;xbrldi:explicitMember dimension="us-cafr:TypeOfProgramRevenuesAxis"&gt;us-cafr:ProgramRevenuesFromChargesForServicesAndSalesMember&lt;/xbrldi:explicitMember&gt;</v>
      </c>
    </row>
    <row r="1602" spans="4:5" x14ac:dyDescent="0.2">
      <c r="E1602" s="541" t="s">
        <v>2506</v>
      </c>
    </row>
    <row r="1603" spans="4:5" x14ac:dyDescent="0.2">
      <c r="E1603" s="541" t="s">
        <v>2507</v>
      </c>
    </row>
    <row r="1604" spans="4:5" x14ac:dyDescent="0.2">
      <c r="E1604" s="541" t="s">
        <v>2508</v>
      </c>
    </row>
    <row r="1605" spans="4:5" x14ac:dyDescent="0.2">
      <c r="E1605" s="541" t="s">
        <v>3599</v>
      </c>
    </row>
    <row r="1606" spans="4:5" x14ac:dyDescent="0.2">
      <c r="E1606" s="541" t="s">
        <v>3598</v>
      </c>
    </row>
    <row r="1607" spans="4:5" x14ac:dyDescent="0.2">
      <c r="E1607" s="541" t="s">
        <v>2509</v>
      </c>
    </row>
    <row r="1608" spans="4:5" x14ac:dyDescent="0.2">
      <c r="E1608" s="541" t="s">
        <v>2510</v>
      </c>
    </row>
    <row r="1610" spans="4:5" x14ac:dyDescent="0.2">
      <c r="D1610" s="541" t="s">
        <v>3662</v>
      </c>
      <c r="E1610" s="541" t="str">
        <f>"    &lt;xbrli:context id="&amp;CHAR(34)&amp;D1610&amp;CHAR(34)&amp;"&gt;"</f>
        <v xml:space="preserve">    &lt;xbrli:context id="Current_Period_GovernmentalActivities_ProgramRevenuesFromOperatingGrantsAndContributions"&gt;</v>
      </c>
    </row>
    <row r="1611" spans="4:5" x14ac:dyDescent="0.2">
      <c r="E1611" s="541" t="s">
        <v>2503</v>
      </c>
    </row>
    <row r="1612" spans="4:5" x14ac:dyDescent="0.2">
      <c r="E1612" s="541" t="s">
        <v>3595</v>
      </c>
    </row>
    <row r="1613" spans="4:5" x14ac:dyDescent="0.2">
      <c r="E1613" s="541" t="s">
        <v>2504</v>
      </c>
    </row>
    <row r="1614" spans="4:5" x14ac:dyDescent="0.2">
      <c r="E1614" s="541" t="s">
        <v>3652</v>
      </c>
    </row>
    <row r="1615" spans="4:5" x14ac:dyDescent="0.2">
      <c r="D1615" s="541" t="str">
        <f>SUBSTITUTE(LEFT(D1610,FIND("_",D1610,15)-1),"CurrentPeriod_","")</f>
        <v>Current_Period</v>
      </c>
      <c r="E1615" s="541" t="str">
        <f>"          &lt;xbrldi:explicitMember dimension="&amp;CHAR(34)&amp;"us-cafr:TypeOfActivitiesAxis"&amp;CHAR(34)&amp;"&gt;us-cafr:"&amp;D1615&amp;"Member&lt;/xbrldi:explicitMember&gt;"</f>
        <v xml:space="preserve">          &lt;xbrldi:explicitMember dimension="us-cafr:TypeOfActivitiesAxis"&gt;us-cafr:Current_PeriodMember&lt;/xbrldi:explicitMember&gt;</v>
      </c>
    </row>
    <row r="1616" spans="4:5" x14ac:dyDescent="0.2">
      <c r="D1616" s="541" t="str">
        <f>RIGHT(D1610,LEN(D1610)-FIND("_",D1610,30))</f>
        <v>ProgramRevenuesFromOperatingGrantsAndContributions</v>
      </c>
      <c r="E1616" s="541" t="str">
        <f>"          &lt;xbrldi:explicitMember dimension="&amp;CHAR(34)&amp;"us-cafr:TypeOfProgramRevenuesAxis"&amp;CHAR(34)&amp;"&gt;us-cafr:"&amp;D1616&amp;"Member&lt;/xbrldi:explicitMember&gt;"</f>
        <v xml:space="preserve">          &lt;xbrldi:explicitMember dimension="us-cafr:TypeOfProgramRevenuesAxis"&gt;us-cafr:ProgramRevenuesFromOperatingGrantsAndContributionsMember&lt;/xbrldi:explicitMember&gt;</v>
      </c>
    </row>
    <row r="1617" spans="4:5" x14ac:dyDescent="0.2">
      <c r="E1617" s="541" t="s">
        <v>2506</v>
      </c>
    </row>
    <row r="1618" spans="4:5" x14ac:dyDescent="0.2">
      <c r="E1618" s="541" t="s">
        <v>2507</v>
      </c>
    </row>
    <row r="1619" spans="4:5" x14ac:dyDescent="0.2">
      <c r="E1619" s="541" t="s">
        <v>2508</v>
      </c>
    </row>
    <row r="1620" spans="4:5" x14ac:dyDescent="0.2">
      <c r="E1620" s="541" t="s">
        <v>3599</v>
      </c>
    </row>
    <row r="1621" spans="4:5" x14ac:dyDescent="0.2">
      <c r="E1621" s="541" t="s">
        <v>3598</v>
      </c>
    </row>
    <row r="1622" spans="4:5" x14ac:dyDescent="0.2">
      <c r="E1622" s="541" t="s">
        <v>2509</v>
      </c>
    </row>
    <row r="1623" spans="4:5" x14ac:dyDescent="0.2">
      <c r="E1623" s="541" t="s">
        <v>2510</v>
      </c>
    </row>
    <row r="1625" spans="4:5" x14ac:dyDescent="0.2">
      <c r="D1625" s="541" t="s">
        <v>3663</v>
      </c>
      <c r="E1625" s="541" t="str">
        <f>"    &lt;xbrli:context id="&amp;CHAR(34)&amp;D1625&amp;CHAR(34)&amp;"&gt;"</f>
        <v xml:space="preserve">    &lt;xbrli:context id="CurrentPeriod_GovernmentalActivities_ProgramRevenuesFromCapitalGrantsAndContributions"&gt;</v>
      </c>
    </row>
    <row r="1626" spans="4:5" x14ac:dyDescent="0.2">
      <c r="E1626" s="541" t="s">
        <v>2503</v>
      </c>
    </row>
    <row r="1627" spans="4:5" x14ac:dyDescent="0.2">
      <c r="E1627" s="541" t="s">
        <v>3595</v>
      </c>
    </row>
    <row r="1628" spans="4:5" x14ac:dyDescent="0.2">
      <c r="E1628" s="541" t="s">
        <v>2504</v>
      </c>
    </row>
    <row r="1629" spans="4:5" x14ac:dyDescent="0.2">
      <c r="E1629" s="541" t="s">
        <v>3652</v>
      </c>
    </row>
    <row r="1630" spans="4:5" x14ac:dyDescent="0.2">
      <c r="D1630" s="541" t="str">
        <f>SUBSTITUTE(LEFT(D1625,FIND("_",D1625,15)-1),"CurrentPeriod_","")</f>
        <v>GovernmentalActivities</v>
      </c>
      <c r="E1630" s="541" t="str">
        <f>"          &lt;xbrldi:explicitMember dimension="&amp;CHAR(34)&amp;"us-cafr:TypeOfActivitiesAxis"&amp;CHAR(34)&amp;"&gt;us-cafr:"&amp;D1630&amp;"Member&lt;/xbrldi:explicitMember&gt;"</f>
        <v xml:space="preserve">          &lt;xbrldi:explicitMember dimension="us-cafr:TypeOfActivitiesAxis"&gt;us-cafr:GovernmentalActivitiesMember&lt;/xbrldi:explicitMember&gt;</v>
      </c>
    </row>
    <row r="1631" spans="4:5" x14ac:dyDescent="0.2">
      <c r="D1631" s="541" t="str">
        <f>RIGHT(D1625,LEN(D1625)-FIND("_",D1625,30))</f>
        <v>ProgramRevenuesFromCapitalGrantsAndContributions</v>
      </c>
      <c r="E1631" s="541" t="str">
        <f>"          &lt;xbrldi:explicitMember dimension="&amp;CHAR(34)&amp;"us-cafr:TypeOfProgramRevenuesAxis"&amp;CHAR(34)&amp;"&gt;us-cafr:"&amp;D1631&amp;"Member&lt;/xbrldi:explicitMember&gt;"</f>
        <v xml:space="preserve">          &lt;xbrldi:explicitMember dimension="us-cafr:TypeOfProgramRevenuesAxis"&gt;us-cafr:ProgramRevenuesFromCapitalGrantsAndContributionsMember&lt;/xbrldi:explicitMember&gt;</v>
      </c>
    </row>
    <row r="1632" spans="4:5" x14ac:dyDescent="0.2">
      <c r="E1632" s="541" t="s">
        <v>2506</v>
      </c>
    </row>
    <row r="1633" spans="2:5" x14ac:dyDescent="0.2">
      <c r="E1633" s="541" t="s">
        <v>2507</v>
      </c>
    </row>
    <row r="1634" spans="2:5" x14ac:dyDescent="0.2">
      <c r="E1634" s="541" t="s">
        <v>2508</v>
      </c>
    </row>
    <row r="1635" spans="2:5" x14ac:dyDescent="0.2">
      <c r="E1635" s="541" t="s">
        <v>3599</v>
      </c>
    </row>
    <row r="1636" spans="2:5" x14ac:dyDescent="0.2">
      <c r="E1636" s="541" t="s">
        <v>3598</v>
      </c>
    </row>
    <row r="1637" spans="2:5" x14ac:dyDescent="0.2">
      <c r="E1637" s="541" t="s">
        <v>2509</v>
      </c>
    </row>
    <row r="1638" spans="2:5" x14ac:dyDescent="0.2">
      <c r="E1638" s="541" t="s">
        <v>2510</v>
      </c>
    </row>
    <row r="1640" spans="2:5" x14ac:dyDescent="0.2">
      <c r="E1640" s="541" t="s">
        <v>2578</v>
      </c>
    </row>
    <row r="1641" spans="2:5" x14ac:dyDescent="0.2">
      <c r="E1641" s="541" t="s">
        <v>2579</v>
      </c>
    </row>
    <row r="1642" spans="2:5" x14ac:dyDescent="0.2">
      <c r="E1642" s="544" t="s">
        <v>2664</v>
      </c>
    </row>
    <row r="1647" spans="2:5" x14ac:dyDescent="0.2">
      <c r="B1647" s="541">
        <f t="shared" ref="B1647:B1708" si="0">FIND("contextRef",E1647)</f>
        <v>43</v>
      </c>
      <c r="C1647" s="541">
        <f t="shared" ref="C1647:C1708" si="1">FIND(CHAR(34),E1647,B1647+13)</f>
        <v>98</v>
      </c>
      <c r="D1647" s="541" t="str">
        <f t="shared" ref="D1647:D1708" si="2">MID(E1647,B1647+12,C1647-B1647-12)</f>
        <v>CurrentInstant_GeneralFund_Accrued_Interest</v>
      </c>
      <c r="E1647" s="541" t="s">
        <v>3006</v>
      </c>
    </row>
    <row r="1648" spans="2:5" x14ac:dyDescent="0.2">
      <c r="B1648" s="541">
        <f t="shared" si="0"/>
        <v>48</v>
      </c>
      <c r="C1648" s="541">
        <f t="shared" si="1"/>
        <v>86</v>
      </c>
      <c r="D1648" s="541" t="str">
        <f t="shared" si="2"/>
        <v>CurrentInstant_GeneralFund</v>
      </c>
      <c r="E1648" s="541" t="s">
        <v>3011</v>
      </c>
    </row>
    <row r="1649" spans="2:5" x14ac:dyDescent="0.2">
      <c r="B1649" s="541">
        <f t="shared" si="0"/>
        <v>43</v>
      </c>
      <c r="C1649" s="541">
        <f t="shared" si="1"/>
        <v>110</v>
      </c>
      <c r="D1649" s="541" t="str">
        <f t="shared" si="2"/>
        <v>CurrentInstant_GeneralFund_Property_Tax_Receivable-2018</v>
      </c>
      <c r="E1649" s="541" t="s">
        <v>3016</v>
      </c>
    </row>
    <row r="1650" spans="2:5" x14ac:dyDescent="0.2">
      <c r="B1650" s="541">
        <f t="shared" si="0"/>
        <v>43</v>
      </c>
      <c r="C1650" s="541">
        <f t="shared" si="1"/>
        <v>81</v>
      </c>
      <c r="D1650" s="541" t="str">
        <f t="shared" si="2"/>
        <v>CurrentInstant_GeneralFund</v>
      </c>
      <c r="E1650" s="541" t="s">
        <v>3021</v>
      </c>
    </row>
    <row r="1651" spans="2:5" x14ac:dyDescent="0.2">
      <c r="B1651" s="541">
        <f t="shared" si="0"/>
        <v>41</v>
      </c>
      <c r="C1651" s="541">
        <f t="shared" si="1"/>
        <v>79</v>
      </c>
      <c r="D1651" s="541" t="str">
        <f t="shared" si="2"/>
        <v>CurrentInstant_GeneralFund</v>
      </c>
      <c r="E1651" s="541" t="s">
        <v>3026</v>
      </c>
    </row>
    <row r="1652" spans="2:5" x14ac:dyDescent="0.2">
      <c r="B1652" s="541">
        <f t="shared" si="0"/>
        <v>42</v>
      </c>
      <c r="C1652" s="541">
        <f t="shared" si="1"/>
        <v>80</v>
      </c>
      <c r="D1652" s="541" t="str">
        <f t="shared" si="2"/>
        <v>CurrentInstant_GeneralFund</v>
      </c>
      <c r="E1652" s="541" t="s">
        <v>3031</v>
      </c>
    </row>
    <row r="1653" spans="2:5" x14ac:dyDescent="0.2">
      <c r="B1653" s="541">
        <f t="shared" si="0"/>
        <v>55</v>
      </c>
      <c r="C1653" s="541">
        <f t="shared" si="1"/>
        <v>93</v>
      </c>
      <c r="D1653" s="541" t="str">
        <f t="shared" si="2"/>
        <v>CurrentInstant_GeneralFund</v>
      </c>
      <c r="E1653" s="541" t="s">
        <v>3036</v>
      </c>
    </row>
    <row r="1654" spans="2:5" x14ac:dyDescent="0.2">
      <c r="B1654" s="541">
        <f t="shared" si="0"/>
        <v>43</v>
      </c>
      <c r="C1654" s="541">
        <f t="shared" si="1"/>
        <v>81</v>
      </c>
      <c r="D1654" s="541" t="str">
        <f t="shared" si="2"/>
        <v>CurrentInstant_GeneralFund</v>
      </c>
      <c r="E1654" s="541" t="s">
        <v>3041</v>
      </c>
    </row>
    <row r="1655" spans="2:5" x14ac:dyDescent="0.2">
      <c r="B1655" s="541">
        <f t="shared" si="0"/>
        <v>43</v>
      </c>
      <c r="C1655" s="541">
        <f t="shared" si="1"/>
        <v>81</v>
      </c>
      <c r="D1655" s="541" t="str">
        <f t="shared" si="2"/>
        <v>CurrentInstant_GeneralFund</v>
      </c>
      <c r="E1655" s="541" t="s">
        <v>3046</v>
      </c>
    </row>
    <row r="1656" spans="2:5" x14ac:dyDescent="0.2">
      <c r="B1656" s="541">
        <f t="shared" si="0"/>
        <v>35</v>
      </c>
      <c r="C1656" s="541">
        <f t="shared" si="1"/>
        <v>73</v>
      </c>
      <c r="D1656" s="541" t="str">
        <f t="shared" si="2"/>
        <v>CurrentInstant_GeneralFund</v>
      </c>
      <c r="E1656" s="541" t="s">
        <v>3051</v>
      </c>
    </row>
    <row r="1657" spans="2:5" x14ac:dyDescent="0.2">
      <c r="B1657" s="541">
        <f t="shared" si="0"/>
        <v>41</v>
      </c>
      <c r="C1657" s="541">
        <f t="shared" si="1"/>
        <v>79</v>
      </c>
      <c r="D1657" s="541" t="str">
        <f t="shared" si="2"/>
        <v>CurrentInstant_GeneralFund</v>
      </c>
      <c r="E1657" s="541" t="s">
        <v>3056</v>
      </c>
    </row>
    <row r="1658" spans="2:5" x14ac:dyDescent="0.2">
      <c r="B1658" s="541">
        <f t="shared" si="0"/>
        <v>41</v>
      </c>
      <c r="C1658" s="541">
        <f t="shared" si="1"/>
        <v>79</v>
      </c>
      <c r="D1658" s="541" t="str">
        <f t="shared" si="2"/>
        <v>CurrentInstant_GeneralFund</v>
      </c>
      <c r="E1658" s="541" t="s">
        <v>3061</v>
      </c>
    </row>
    <row r="1659" spans="2:5" x14ac:dyDescent="0.2">
      <c r="B1659" s="541">
        <f t="shared" si="0"/>
        <v>65</v>
      </c>
      <c r="C1659" s="541">
        <f t="shared" si="1"/>
        <v>103</v>
      </c>
      <c r="D1659" s="541" t="str">
        <f t="shared" si="2"/>
        <v>CurrentInstant_GeneralFund</v>
      </c>
      <c r="E1659" s="541" t="s">
        <v>3066</v>
      </c>
    </row>
    <row r="1660" spans="2:5" x14ac:dyDescent="0.2">
      <c r="B1660" s="541">
        <f t="shared" si="0"/>
        <v>48</v>
      </c>
      <c r="C1660" s="541">
        <f t="shared" si="1"/>
        <v>86</v>
      </c>
      <c r="D1660" s="541" t="str">
        <f t="shared" si="2"/>
        <v>CurrentInstant_GeneralFund</v>
      </c>
      <c r="E1660" s="541" t="s">
        <v>3071</v>
      </c>
    </row>
    <row r="1661" spans="2:5" x14ac:dyDescent="0.2">
      <c r="B1661" s="541">
        <f t="shared" si="0"/>
        <v>40</v>
      </c>
      <c r="C1661" s="541">
        <f t="shared" si="1"/>
        <v>78</v>
      </c>
      <c r="D1661" s="541" t="str">
        <f t="shared" si="2"/>
        <v>CurrentInstant_GeneralFund</v>
      </c>
      <c r="E1661" s="541" t="s">
        <v>3076</v>
      </c>
    </row>
    <row r="1662" spans="2:5" x14ac:dyDescent="0.2">
      <c r="B1662" s="541">
        <f t="shared" si="0"/>
        <v>25</v>
      </c>
      <c r="C1662" s="541">
        <f t="shared" si="1"/>
        <v>63</v>
      </c>
      <c r="D1662" s="541" t="str">
        <f t="shared" si="2"/>
        <v>CurrentInstant_GeneralFund</v>
      </c>
      <c r="E1662" s="541" t="s">
        <v>3081</v>
      </c>
    </row>
    <row r="1663" spans="2:5" x14ac:dyDescent="0.2">
      <c r="B1663" s="541">
        <f t="shared" si="0"/>
        <v>39</v>
      </c>
      <c r="C1663" s="541">
        <f t="shared" si="1"/>
        <v>77</v>
      </c>
      <c r="D1663" s="541" t="str">
        <f t="shared" si="2"/>
        <v>CurrentInstant_GeneralFund</v>
      </c>
      <c r="E1663" s="541" t="s">
        <v>3086</v>
      </c>
    </row>
    <row r="1664" spans="2:5" x14ac:dyDescent="0.2">
      <c r="B1664" s="541">
        <f t="shared" si="0"/>
        <v>52</v>
      </c>
      <c r="C1664" s="541">
        <f t="shared" si="1"/>
        <v>110</v>
      </c>
      <c r="D1664" s="541" t="str">
        <f t="shared" si="2"/>
        <v>CurrentInstant_GeneralFund_Unavailable_Revenue</v>
      </c>
      <c r="E1664" s="541" t="s">
        <v>3091</v>
      </c>
    </row>
    <row r="1665" spans="2:5" x14ac:dyDescent="0.2">
      <c r="B1665" s="541">
        <f t="shared" si="0"/>
        <v>51</v>
      </c>
      <c r="C1665" s="541">
        <f t="shared" si="1"/>
        <v>130</v>
      </c>
      <c r="D1665" s="541" t="str">
        <f t="shared" si="2"/>
        <v>CurrentInstant_GeneralFund_Property_Taxes_Levied_For_Future_Periods</v>
      </c>
      <c r="E1665" s="541" t="s">
        <v>3096</v>
      </c>
    </row>
    <row r="1666" spans="2:5" x14ac:dyDescent="0.2">
      <c r="B1666" s="541">
        <f t="shared" si="0"/>
        <v>51</v>
      </c>
      <c r="C1666" s="541">
        <f t="shared" si="1"/>
        <v>89</v>
      </c>
      <c r="D1666" s="541" t="str">
        <f t="shared" si="2"/>
        <v>CurrentInstant_GeneralFund</v>
      </c>
      <c r="E1666" s="541" t="s">
        <v>3101</v>
      </c>
    </row>
    <row r="1667" spans="2:5" x14ac:dyDescent="0.2">
      <c r="B1667" s="541">
        <f t="shared" si="0"/>
        <v>36</v>
      </c>
      <c r="C1667" s="541">
        <f t="shared" si="1"/>
        <v>87</v>
      </c>
      <c r="D1667" s="541" t="str">
        <f t="shared" si="2"/>
        <v>CurrentInstant_GeneralFund_Nonspendable</v>
      </c>
      <c r="E1667" s="541" t="s">
        <v>3106</v>
      </c>
    </row>
    <row r="1668" spans="2:5" x14ac:dyDescent="0.2">
      <c r="B1668" s="541">
        <f t="shared" si="0"/>
        <v>36</v>
      </c>
      <c r="C1668" s="541">
        <f t="shared" si="1"/>
        <v>85</v>
      </c>
      <c r="D1668" s="541" t="str">
        <f t="shared" si="2"/>
        <v>CurrentInstant_GeneralFund_Restricted</v>
      </c>
      <c r="E1668" s="541" t="s">
        <v>3111</v>
      </c>
    </row>
    <row r="1669" spans="2:5" x14ac:dyDescent="0.2">
      <c r="B1669" s="541">
        <f t="shared" si="0"/>
        <v>36</v>
      </c>
      <c r="C1669" s="541">
        <f t="shared" si="1"/>
        <v>84</v>
      </c>
      <c r="D1669" s="541" t="str">
        <f t="shared" si="2"/>
        <v>CurrentInstant_GeneralFund_Committed</v>
      </c>
      <c r="E1669" s="541" t="s">
        <v>3116</v>
      </c>
    </row>
    <row r="1670" spans="2:5" x14ac:dyDescent="0.2">
      <c r="B1670" s="541">
        <f t="shared" si="0"/>
        <v>36</v>
      </c>
      <c r="C1670" s="541">
        <f t="shared" si="1"/>
        <v>83</v>
      </c>
      <c r="D1670" s="541" t="str">
        <f t="shared" si="2"/>
        <v>CurrentInstant_GeneralFund_Assigned</v>
      </c>
      <c r="E1670" s="541" t="s">
        <v>3121</v>
      </c>
    </row>
    <row r="1671" spans="2:5" x14ac:dyDescent="0.2">
      <c r="B1671" s="541">
        <f t="shared" si="0"/>
        <v>36</v>
      </c>
      <c r="C1671" s="541">
        <f t="shared" si="1"/>
        <v>85</v>
      </c>
      <c r="D1671" s="541" t="str">
        <f t="shared" si="2"/>
        <v>CurrentInstant_GeneralFund_Unassigned</v>
      </c>
      <c r="E1671" s="541" t="s">
        <v>3126</v>
      </c>
    </row>
    <row r="1672" spans="2:5" x14ac:dyDescent="0.2">
      <c r="B1672" s="541">
        <f t="shared" si="0"/>
        <v>40</v>
      </c>
      <c r="C1672" s="541">
        <f t="shared" si="1"/>
        <v>78</v>
      </c>
      <c r="D1672" s="541" t="str">
        <f t="shared" si="2"/>
        <v>CurrentInstant_GeneralFund</v>
      </c>
      <c r="E1672" s="541" t="s">
        <v>3131</v>
      </c>
    </row>
    <row r="1673" spans="2:5" x14ac:dyDescent="0.2">
      <c r="B1673" s="541">
        <f t="shared" si="0"/>
        <v>69</v>
      </c>
      <c r="C1673" s="541">
        <f t="shared" si="1"/>
        <v>107</v>
      </c>
      <c r="D1673" s="541" t="str">
        <f t="shared" si="2"/>
        <v>CurrentInstant_GeneralFund</v>
      </c>
      <c r="E1673" s="541" t="s">
        <v>3136</v>
      </c>
    </row>
    <row r="1674" spans="2:5" x14ac:dyDescent="0.2">
      <c r="B1674" s="541">
        <f t="shared" si="0"/>
        <v>49</v>
      </c>
      <c r="C1674" s="541">
        <f t="shared" si="1"/>
        <v>97</v>
      </c>
      <c r="D1674" s="541" t="str">
        <f t="shared" si="2"/>
        <v>CurrentInstant_SpecialRevenueFund001</v>
      </c>
      <c r="E1674" s="541" t="s">
        <v>2994</v>
      </c>
    </row>
    <row r="1675" spans="2:5" x14ac:dyDescent="0.2">
      <c r="B1675" s="541">
        <f t="shared" si="0"/>
        <v>43</v>
      </c>
      <c r="C1675" s="541">
        <f t="shared" si="1"/>
        <v>91</v>
      </c>
      <c r="D1675" s="541" t="str">
        <f t="shared" si="2"/>
        <v>CurrentInstant_SpecialRevenueFund001</v>
      </c>
      <c r="E1675" s="541" t="s">
        <v>2998</v>
      </c>
    </row>
    <row r="1676" spans="2:5" x14ac:dyDescent="0.2">
      <c r="B1676" s="541">
        <f t="shared" si="0"/>
        <v>43</v>
      </c>
      <c r="C1676" s="541">
        <f t="shared" si="1"/>
        <v>91</v>
      </c>
      <c r="D1676" s="541" t="str">
        <f t="shared" si="2"/>
        <v>CurrentInstant_SpecialRevenueFund001</v>
      </c>
      <c r="E1676" s="541" t="s">
        <v>3002</v>
      </c>
    </row>
    <row r="1677" spans="2:5" x14ac:dyDescent="0.2">
      <c r="B1677" s="541">
        <f t="shared" si="0"/>
        <v>48</v>
      </c>
      <c r="C1677" s="541">
        <f t="shared" si="1"/>
        <v>133</v>
      </c>
      <c r="D1677" s="541" t="str">
        <f t="shared" si="2"/>
        <v>CurrentInstant_SpecialRevenueFund001_Restricted_Cash_And_Cash_Equivalents</v>
      </c>
      <c r="E1677" s="541" t="s">
        <v>3007</v>
      </c>
    </row>
    <row r="1678" spans="2:5" x14ac:dyDescent="0.2">
      <c r="B1678" s="541">
        <f t="shared" si="0"/>
        <v>43</v>
      </c>
      <c r="C1678" s="541">
        <f t="shared" si="1"/>
        <v>108</v>
      </c>
      <c r="D1678" s="541" t="str">
        <f t="shared" si="2"/>
        <v>CurrentInstant_SpecialRevenueFund001_Accrued_Interest</v>
      </c>
      <c r="E1678" s="541" t="s">
        <v>3012</v>
      </c>
    </row>
    <row r="1679" spans="2:5" x14ac:dyDescent="0.2">
      <c r="B1679" s="541">
        <f t="shared" si="0"/>
        <v>43</v>
      </c>
      <c r="C1679" s="541">
        <f t="shared" si="1"/>
        <v>91</v>
      </c>
      <c r="D1679" s="541" t="str">
        <f t="shared" si="2"/>
        <v>CurrentInstant_SpecialRevenueFund001</v>
      </c>
      <c r="E1679" s="541" t="s">
        <v>3017</v>
      </c>
    </row>
    <row r="1680" spans="2:5" x14ac:dyDescent="0.2">
      <c r="B1680" s="541">
        <f t="shared" si="0"/>
        <v>41</v>
      </c>
      <c r="C1680" s="541">
        <f t="shared" si="1"/>
        <v>89</v>
      </c>
      <c r="D1680" s="541" t="str">
        <f t="shared" si="2"/>
        <v>CurrentInstant_SpecialRevenueFund001</v>
      </c>
      <c r="E1680" s="541" t="s">
        <v>3022</v>
      </c>
    </row>
    <row r="1681" spans="2:5" x14ac:dyDescent="0.2">
      <c r="B1681" s="541">
        <f t="shared" si="0"/>
        <v>42</v>
      </c>
      <c r="C1681" s="541">
        <f t="shared" si="1"/>
        <v>90</v>
      </c>
      <c r="D1681" s="541" t="str">
        <f t="shared" si="2"/>
        <v>CurrentInstant_SpecialRevenueFund001</v>
      </c>
      <c r="E1681" s="541" t="s">
        <v>3027</v>
      </c>
    </row>
    <row r="1682" spans="2:5" x14ac:dyDescent="0.2">
      <c r="B1682" s="541">
        <f t="shared" si="0"/>
        <v>55</v>
      </c>
      <c r="C1682" s="541">
        <f t="shared" si="1"/>
        <v>103</v>
      </c>
      <c r="D1682" s="541" t="str">
        <f t="shared" si="2"/>
        <v>CurrentInstant_SpecialRevenueFund001</v>
      </c>
      <c r="E1682" s="541" t="s">
        <v>3032</v>
      </c>
    </row>
    <row r="1683" spans="2:5" x14ac:dyDescent="0.2">
      <c r="B1683" s="541">
        <f t="shared" si="0"/>
        <v>43</v>
      </c>
      <c r="C1683" s="541">
        <f t="shared" si="1"/>
        <v>91</v>
      </c>
      <c r="D1683" s="541" t="str">
        <f t="shared" si="2"/>
        <v>CurrentInstant_SpecialRevenueFund001</v>
      </c>
      <c r="E1683" s="541" t="s">
        <v>3037</v>
      </c>
    </row>
    <row r="1684" spans="2:5" x14ac:dyDescent="0.2">
      <c r="B1684" s="541">
        <f t="shared" si="0"/>
        <v>40</v>
      </c>
      <c r="C1684" s="541">
        <f t="shared" si="1"/>
        <v>88</v>
      </c>
      <c r="D1684" s="541" t="str">
        <f t="shared" si="2"/>
        <v>CurrentInstant_SpecialRevenueFund001</v>
      </c>
      <c r="E1684" s="541" t="s">
        <v>3042</v>
      </c>
    </row>
    <row r="1685" spans="2:5" x14ac:dyDescent="0.2">
      <c r="B1685" s="541">
        <f t="shared" si="0"/>
        <v>34</v>
      </c>
      <c r="C1685" s="541">
        <f t="shared" si="1"/>
        <v>82</v>
      </c>
      <c r="D1685" s="541" t="str">
        <f t="shared" si="2"/>
        <v>CurrentInstant_SpecialRevenueFund001</v>
      </c>
      <c r="E1685" s="541" t="s">
        <v>3047</v>
      </c>
    </row>
    <row r="1686" spans="2:5" x14ac:dyDescent="0.2">
      <c r="B1686" s="541">
        <f t="shared" si="0"/>
        <v>29</v>
      </c>
      <c r="C1686" s="541">
        <f t="shared" si="1"/>
        <v>77</v>
      </c>
      <c r="D1686" s="541" t="str">
        <f t="shared" si="2"/>
        <v>CurrentInstant_SpecialRevenueFund001</v>
      </c>
      <c r="E1686" s="541" t="s">
        <v>3052</v>
      </c>
    </row>
    <row r="1687" spans="2:5" x14ac:dyDescent="0.2">
      <c r="B1687" s="541">
        <f t="shared" si="0"/>
        <v>42</v>
      </c>
      <c r="C1687" s="541">
        <f t="shared" si="1"/>
        <v>90</v>
      </c>
      <c r="D1687" s="541" t="str">
        <f t="shared" si="2"/>
        <v>CurrentInstant_SpecialRevenueFund001</v>
      </c>
      <c r="E1687" s="541" t="s">
        <v>3057</v>
      </c>
    </row>
    <row r="1688" spans="2:5" x14ac:dyDescent="0.2">
      <c r="B1688" s="541">
        <f t="shared" si="0"/>
        <v>65</v>
      </c>
      <c r="C1688" s="541">
        <f t="shared" si="1"/>
        <v>143</v>
      </c>
      <c r="D1688" s="541" t="str">
        <f t="shared" si="2"/>
        <v>CurrentInstant_SpecialRevenueFund001_Unamortized_Loss_On_Refunding</v>
      </c>
      <c r="E1688" s="541" t="s">
        <v>3062</v>
      </c>
    </row>
    <row r="1689" spans="2:5" x14ac:dyDescent="0.2">
      <c r="B1689" s="541">
        <f t="shared" si="0"/>
        <v>48</v>
      </c>
      <c r="C1689" s="541">
        <f t="shared" si="1"/>
        <v>134</v>
      </c>
      <c r="D1689" s="541" t="str">
        <f t="shared" si="2"/>
        <v>CurrentInstant_SpecialRevenueFund001_Deferred_Outflows_Related_To_Pensions</v>
      </c>
      <c r="E1689" s="541" t="s">
        <v>3067</v>
      </c>
    </row>
    <row r="1690" spans="2:5" x14ac:dyDescent="0.2">
      <c r="B1690" s="541">
        <f t="shared" si="0"/>
        <v>40</v>
      </c>
      <c r="C1690" s="541">
        <f t="shared" si="1"/>
        <v>122</v>
      </c>
      <c r="D1690" s="541" t="str">
        <f t="shared" si="2"/>
        <v>CurrentInstant_SpecialRevenueFund001_Deferred_Outflows_Related_To_OPEB</v>
      </c>
      <c r="E1690" s="541" t="s">
        <v>3072</v>
      </c>
    </row>
    <row r="1691" spans="2:5" x14ac:dyDescent="0.2">
      <c r="B1691" s="541">
        <f t="shared" si="0"/>
        <v>25</v>
      </c>
      <c r="C1691" s="541">
        <f t="shared" si="1"/>
        <v>73</v>
      </c>
      <c r="D1691" s="541" t="str">
        <f t="shared" si="2"/>
        <v>CurrentInstant_SpecialRevenueFund001</v>
      </c>
      <c r="E1691" s="541" t="s">
        <v>3077</v>
      </c>
    </row>
    <row r="1692" spans="2:5" x14ac:dyDescent="0.2">
      <c r="B1692" s="541">
        <f t="shared" si="0"/>
        <v>36</v>
      </c>
      <c r="C1692" s="541">
        <f t="shared" si="1"/>
        <v>84</v>
      </c>
      <c r="D1692" s="541" t="str">
        <f t="shared" si="2"/>
        <v>CurrentInstant_SpecialRevenueFund001</v>
      </c>
      <c r="E1692" s="541" t="s">
        <v>3082</v>
      </c>
    </row>
    <row r="1693" spans="2:5" x14ac:dyDescent="0.2">
      <c r="B1693" s="541">
        <f t="shared" si="0"/>
        <v>28</v>
      </c>
      <c r="C1693" s="541">
        <f t="shared" si="1"/>
        <v>76</v>
      </c>
      <c r="D1693" s="541" t="str">
        <f t="shared" si="2"/>
        <v>CurrentInstant_SpecialRevenueFund001</v>
      </c>
      <c r="E1693" s="541" t="s">
        <v>3087</v>
      </c>
    </row>
    <row r="1694" spans="2:5" x14ac:dyDescent="0.2">
      <c r="B1694" s="541">
        <f t="shared" si="0"/>
        <v>52</v>
      </c>
      <c r="C1694" s="541">
        <f t="shared" si="1"/>
        <v>100</v>
      </c>
      <c r="D1694" s="541" t="str">
        <f t="shared" si="2"/>
        <v>CurrentInstant_SpecialRevenueFund001</v>
      </c>
      <c r="E1694" s="541" t="s">
        <v>3092</v>
      </c>
    </row>
    <row r="1695" spans="2:5" x14ac:dyDescent="0.2">
      <c r="B1695" s="541">
        <f t="shared" si="0"/>
        <v>51</v>
      </c>
      <c r="C1695" s="541">
        <f t="shared" si="1"/>
        <v>99</v>
      </c>
      <c r="D1695" s="541" t="str">
        <f t="shared" si="2"/>
        <v>CurrentInstant_SpecialRevenueFund001</v>
      </c>
      <c r="E1695" s="541" t="s">
        <v>3097</v>
      </c>
    </row>
    <row r="1696" spans="2:5" x14ac:dyDescent="0.2">
      <c r="B1696" s="541">
        <f t="shared" si="0"/>
        <v>25</v>
      </c>
      <c r="C1696" s="541">
        <f t="shared" si="1"/>
        <v>73</v>
      </c>
      <c r="D1696" s="541" t="str">
        <f t="shared" si="2"/>
        <v>CurrentInstant_SpecialRevenueFund001</v>
      </c>
      <c r="E1696" s="541" t="s">
        <v>3102</v>
      </c>
    </row>
    <row r="1697" spans="2:5" x14ac:dyDescent="0.2">
      <c r="B1697" s="541">
        <f t="shared" si="0"/>
        <v>36</v>
      </c>
      <c r="C1697" s="541">
        <f t="shared" si="1"/>
        <v>84</v>
      </c>
      <c r="D1697" s="541" t="str">
        <f t="shared" si="2"/>
        <v>CurrentInstant_SpecialRevenueFund001</v>
      </c>
      <c r="E1697" s="541" t="s">
        <v>3107</v>
      </c>
    </row>
    <row r="1698" spans="2:5" x14ac:dyDescent="0.2">
      <c r="B1698" s="541">
        <f t="shared" si="0"/>
        <v>36</v>
      </c>
      <c r="C1698" s="541">
        <f t="shared" si="1"/>
        <v>84</v>
      </c>
      <c r="D1698" s="541" t="str">
        <f t="shared" si="2"/>
        <v>CurrentInstant_SpecialRevenueFund001</v>
      </c>
      <c r="E1698" s="541" t="s">
        <v>3112</v>
      </c>
    </row>
    <row r="1699" spans="2:5" x14ac:dyDescent="0.2">
      <c r="B1699" s="541">
        <f t="shared" si="0"/>
        <v>36</v>
      </c>
      <c r="C1699" s="541">
        <f t="shared" si="1"/>
        <v>84</v>
      </c>
      <c r="D1699" s="541" t="str">
        <f t="shared" si="2"/>
        <v>CurrentInstant_SpecialRevenueFund001</v>
      </c>
      <c r="E1699" s="541" t="s">
        <v>3117</v>
      </c>
    </row>
    <row r="1700" spans="2:5" x14ac:dyDescent="0.2">
      <c r="B1700" s="541">
        <f t="shared" si="0"/>
        <v>36</v>
      </c>
      <c r="C1700" s="541">
        <f t="shared" si="1"/>
        <v>84</v>
      </c>
      <c r="D1700" s="541" t="str">
        <f t="shared" si="2"/>
        <v>CurrentInstant_SpecialRevenueFund001</v>
      </c>
      <c r="E1700" s="541" t="s">
        <v>3122</v>
      </c>
    </row>
    <row r="1701" spans="2:5" x14ac:dyDescent="0.2">
      <c r="B1701" s="541">
        <f t="shared" si="0"/>
        <v>36</v>
      </c>
      <c r="C1701" s="541">
        <f t="shared" si="1"/>
        <v>84</v>
      </c>
      <c r="D1701" s="541" t="str">
        <f t="shared" si="2"/>
        <v>CurrentInstant_SpecialRevenueFund001</v>
      </c>
      <c r="E1701" s="541" t="s">
        <v>3127</v>
      </c>
    </row>
    <row r="1702" spans="2:5" x14ac:dyDescent="0.2">
      <c r="B1702" s="541">
        <f t="shared" si="0"/>
        <v>69</v>
      </c>
      <c r="C1702" s="541">
        <f t="shared" si="1"/>
        <v>158</v>
      </c>
      <c r="D1702" s="541" t="str">
        <f t="shared" si="2"/>
        <v>CurrentInstant_SpecialRevenueFund001_Property_Taxes_Levied_For_Future_Periods</v>
      </c>
      <c r="E1702" s="541" t="s">
        <v>3132</v>
      </c>
    </row>
    <row r="1703" spans="2:5" x14ac:dyDescent="0.2">
      <c r="B1703" s="541">
        <f t="shared" si="0"/>
        <v>29</v>
      </c>
      <c r="C1703" s="541">
        <f t="shared" si="1"/>
        <v>114</v>
      </c>
      <c r="D1703" s="541" t="str">
        <f t="shared" si="2"/>
        <v>CurrentInstant_SpecialRevenueFund001_Deferred_Inflows_Related_To_Pensions</v>
      </c>
      <c r="E1703" s="541" t="s">
        <v>3137</v>
      </c>
    </row>
    <row r="1704" spans="2:5" x14ac:dyDescent="0.2">
      <c r="B1704" s="541">
        <f t="shared" si="0"/>
        <v>54</v>
      </c>
      <c r="C1704" s="541">
        <f t="shared" si="1"/>
        <v>102</v>
      </c>
      <c r="D1704" s="541" t="str">
        <f t="shared" si="2"/>
        <v>CurrentInstant_SpecialRevenueFund002</v>
      </c>
      <c r="E1704" s="541" t="s">
        <v>2995</v>
      </c>
    </row>
    <row r="1705" spans="2:5" x14ac:dyDescent="0.2">
      <c r="B1705" s="541">
        <f t="shared" si="0"/>
        <v>48</v>
      </c>
      <c r="C1705" s="541">
        <f t="shared" si="1"/>
        <v>96</v>
      </c>
      <c r="D1705" s="541" t="str">
        <f t="shared" si="2"/>
        <v>CurrentInstant_SpecialRevenueFund002</v>
      </c>
      <c r="E1705" s="541" t="s">
        <v>2999</v>
      </c>
    </row>
    <row r="1706" spans="2:5" x14ac:dyDescent="0.2">
      <c r="B1706" s="541">
        <f t="shared" si="0"/>
        <v>43</v>
      </c>
      <c r="C1706" s="541">
        <f t="shared" si="1"/>
        <v>128</v>
      </c>
      <c r="D1706" s="541" t="str">
        <f t="shared" si="2"/>
        <v>CurrentInstant_SpecialRevenueFund002_Restricted_Cash_And_Cash_Equivalents</v>
      </c>
      <c r="E1706" s="541" t="s">
        <v>3003</v>
      </c>
    </row>
    <row r="1707" spans="2:5" x14ac:dyDescent="0.2">
      <c r="B1707" s="541">
        <f t="shared" si="0"/>
        <v>43</v>
      </c>
      <c r="C1707" s="541">
        <f t="shared" si="1"/>
        <v>108</v>
      </c>
      <c r="D1707" s="541" t="str">
        <f t="shared" si="2"/>
        <v>CurrentInstant_SpecialRevenueFund002_Accrued_Interest</v>
      </c>
      <c r="E1707" s="541" t="s">
        <v>3008</v>
      </c>
    </row>
    <row r="1708" spans="2:5" x14ac:dyDescent="0.2">
      <c r="B1708" s="541">
        <f t="shared" si="0"/>
        <v>48</v>
      </c>
      <c r="C1708" s="541">
        <f t="shared" si="1"/>
        <v>96</v>
      </c>
      <c r="D1708" s="541" t="str">
        <f t="shared" si="2"/>
        <v>CurrentInstant_SpecialRevenueFund002</v>
      </c>
      <c r="E1708" s="541" t="s">
        <v>3013</v>
      </c>
    </row>
    <row r="1709" spans="2:5" x14ac:dyDescent="0.2">
      <c r="B1709" s="541">
        <f t="shared" ref="B1709:B1772" si="3">FIND("contextRef",E1709)</f>
        <v>43</v>
      </c>
      <c r="C1709" s="541">
        <f t="shared" ref="C1709:C1772" si="4">FIND(CHAR(34),E1709,B1709+13)</f>
        <v>120</v>
      </c>
      <c r="D1709" s="541" t="str">
        <f t="shared" ref="D1709:D1772" si="5">MID(E1709,B1709+12,C1709-B1709-12)</f>
        <v>CurrentInstant_SpecialRevenueFund002_Property_Tax_Receivable-2018</v>
      </c>
      <c r="E1709" s="541" t="s">
        <v>3018</v>
      </c>
    </row>
    <row r="1710" spans="2:5" x14ac:dyDescent="0.2">
      <c r="B1710" s="541">
        <f t="shared" si="3"/>
        <v>43</v>
      </c>
      <c r="C1710" s="541">
        <f t="shared" si="4"/>
        <v>91</v>
      </c>
      <c r="D1710" s="541" t="str">
        <f t="shared" si="5"/>
        <v>CurrentInstant_SpecialRevenueFund002</v>
      </c>
      <c r="E1710" s="541" t="s">
        <v>3023</v>
      </c>
    </row>
    <row r="1711" spans="2:5" x14ac:dyDescent="0.2">
      <c r="B1711" s="541">
        <f t="shared" si="3"/>
        <v>41</v>
      </c>
      <c r="C1711" s="541">
        <f t="shared" si="4"/>
        <v>89</v>
      </c>
      <c r="D1711" s="541" t="str">
        <f t="shared" si="5"/>
        <v>CurrentInstant_SpecialRevenueFund002</v>
      </c>
      <c r="E1711" s="541" t="s">
        <v>3028</v>
      </c>
    </row>
    <row r="1712" spans="2:5" x14ac:dyDescent="0.2">
      <c r="B1712" s="541">
        <f t="shared" si="3"/>
        <v>42</v>
      </c>
      <c r="C1712" s="541">
        <f t="shared" si="4"/>
        <v>90</v>
      </c>
      <c r="D1712" s="541" t="str">
        <f t="shared" si="5"/>
        <v>CurrentInstant_SpecialRevenueFund002</v>
      </c>
      <c r="E1712" s="541" t="s">
        <v>3033</v>
      </c>
    </row>
    <row r="1713" spans="2:5" x14ac:dyDescent="0.2">
      <c r="B1713" s="541">
        <f t="shared" si="3"/>
        <v>55</v>
      </c>
      <c r="C1713" s="541">
        <f t="shared" si="4"/>
        <v>103</v>
      </c>
      <c r="D1713" s="541" t="str">
        <f t="shared" si="5"/>
        <v>CurrentInstant_SpecialRevenueFund002</v>
      </c>
      <c r="E1713" s="541" t="s">
        <v>3038</v>
      </c>
    </row>
    <row r="1714" spans="2:5" x14ac:dyDescent="0.2">
      <c r="B1714" s="541">
        <f t="shared" si="3"/>
        <v>43</v>
      </c>
      <c r="C1714" s="541">
        <f t="shared" si="4"/>
        <v>91</v>
      </c>
      <c r="D1714" s="541" t="str">
        <f t="shared" si="5"/>
        <v>CurrentInstant_SpecialRevenueFund002</v>
      </c>
      <c r="E1714" s="541" t="s">
        <v>3043</v>
      </c>
    </row>
    <row r="1715" spans="2:5" x14ac:dyDescent="0.2">
      <c r="B1715" s="541">
        <f t="shared" si="3"/>
        <v>43</v>
      </c>
      <c r="C1715" s="541">
        <f t="shared" si="4"/>
        <v>91</v>
      </c>
      <c r="D1715" s="541" t="str">
        <f t="shared" si="5"/>
        <v>CurrentInstant_SpecialRevenueFund002</v>
      </c>
      <c r="E1715" s="541" t="s">
        <v>3048</v>
      </c>
    </row>
    <row r="1716" spans="2:5" x14ac:dyDescent="0.2">
      <c r="B1716" s="541">
        <f t="shared" si="3"/>
        <v>35</v>
      </c>
      <c r="C1716" s="541">
        <f t="shared" si="4"/>
        <v>83</v>
      </c>
      <c r="D1716" s="541" t="str">
        <f t="shared" si="5"/>
        <v>CurrentInstant_SpecialRevenueFund002</v>
      </c>
      <c r="E1716" s="541" t="s">
        <v>3053</v>
      </c>
    </row>
    <row r="1717" spans="2:5" x14ac:dyDescent="0.2">
      <c r="B1717" s="541">
        <f t="shared" si="3"/>
        <v>41</v>
      </c>
      <c r="C1717" s="541">
        <f t="shared" si="4"/>
        <v>89</v>
      </c>
      <c r="D1717" s="541" t="str">
        <f t="shared" si="5"/>
        <v>CurrentInstant_SpecialRevenueFund002</v>
      </c>
      <c r="E1717" s="541" t="s">
        <v>3058</v>
      </c>
    </row>
    <row r="1718" spans="2:5" x14ac:dyDescent="0.2">
      <c r="B1718" s="541">
        <f t="shared" si="3"/>
        <v>41</v>
      </c>
      <c r="C1718" s="541">
        <f t="shared" si="4"/>
        <v>89</v>
      </c>
      <c r="D1718" s="541" t="str">
        <f t="shared" si="5"/>
        <v>CurrentInstant_SpecialRevenueFund002</v>
      </c>
      <c r="E1718" s="541" t="s">
        <v>3063</v>
      </c>
    </row>
    <row r="1719" spans="2:5" x14ac:dyDescent="0.2">
      <c r="B1719" s="541">
        <f t="shared" si="3"/>
        <v>65</v>
      </c>
      <c r="C1719" s="541">
        <f t="shared" si="4"/>
        <v>113</v>
      </c>
      <c r="D1719" s="541" t="str">
        <f t="shared" si="5"/>
        <v>CurrentInstant_SpecialRevenueFund002</v>
      </c>
      <c r="E1719" s="541" t="s">
        <v>3068</v>
      </c>
    </row>
    <row r="1720" spans="2:5" x14ac:dyDescent="0.2">
      <c r="B1720" s="541">
        <f t="shared" si="3"/>
        <v>48</v>
      </c>
      <c r="C1720" s="541">
        <f t="shared" si="4"/>
        <v>96</v>
      </c>
      <c r="D1720" s="541" t="str">
        <f t="shared" si="5"/>
        <v>CurrentInstant_SpecialRevenueFund002</v>
      </c>
      <c r="E1720" s="541" t="s">
        <v>3073</v>
      </c>
    </row>
    <row r="1721" spans="2:5" x14ac:dyDescent="0.2">
      <c r="B1721" s="541">
        <f t="shared" si="3"/>
        <v>40</v>
      </c>
      <c r="C1721" s="541">
        <f t="shared" si="4"/>
        <v>88</v>
      </c>
      <c r="D1721" s="541" t="str">
        <f t="shared" si="5"/>
        <v>CurrentInstant_SpecialRevenueFund002</v>
      </c>
      <c r="E1721" s="541" t="s">
        <v>3078</v>
      </c>
    </row>
    <row r="1722" spans="2:5" x14ac:dyDescent="0.2">
      <c r="B1722" s="541">
        <f t="shared" si="3"/>
        <v>25</v>
      </c>
      <c r="C1722" s="541">
        <f t="shared" si="4"/>
        <v>73</v>
      </c>
      <c r="D1722" s="541" t="str">
        <f t="shared" si="5"/>
        <v>CurrentInstant_SpecialRevenueFund002</v>
      </c>
      <c r="E1722" s="541" t="s">
        <v>3083</v>
      </c>
    </row>
    <row r="1723" spans="2:5" x14ac:dyDescent="0.2">
      <c r="B1723" s="541">
        <f t="shared" si="3"/>
        <v>39</v>
      </c>
      <c r="C1723" s="541">
        <f t="shared" si="4"/>
        <v>87</v>
      </c>
      <c r="D1723" s="541" t="str">
        <f t="shared" si="5"/>
        <v>CurrentInstant_SpecialRevenueFund002</v>
      </c>
      <c r="E1723" s="541" t="s">
        <v>3088</v>
      </c>
    </row>
    <row r="1724" spans="2:5" x14ac:dyDescent="0.2">
      <c r="B1724" s="541">
        <f t="shared" si="3"/>
        <v>52</v>
      </c>
      <c r="C1724" s="541">
        <f t="shared" si="4"/>
        <v>120</v>
      </c>
      <c r="D1724" s="541" t="str">
        <f t="shared" si="5"/>
        <v>CurrentInstant_SpecialRevenueFund002_Unavailable_Revenue</v>
      </c>
      <c r="E1724" s="541" t="s">
        <v>3093</v>
      </c>
    </row>
    <row r="1725" spans="2:5" x14ac:dyDescent="0.2">
      <c r="B1725" s="541">
        <f t="shared" si="3"/>
        <v>51</v>
      </c>
      <c r="C1725" s="541">
        <f t="shared" si="4"/>
        <v>140</v>
      </c>
      <c r="D1725" s="541" t="str">
        <f t="shared" si="5"/>
        <v>CurrentInstant_SpecialRevenueFund002_Property_Taxes_Levied_For_Future_Periods</v>
      </c>
      <c r="E1725" s="541" t="s">
        <v>3098</v>
      </c>
    </row>
    <row r="1726" spans="2:5" x14ac:dyDescent="0.2">
      <c r="B1726" s="541">
        <f t="shared" si="3"/>
        <v>51</v>
      </c>
      <c r="C1726" s="541">
        <f t="shared" si="4"/>
        <v>99</v>
      </c>
      <c r="D1726" s="541" t="str">
        <f t="shared" si="5"/>
        <v>CurrentInstant_SpecialRevenueFund002</v>
      </c>
      <c r="E1726" s="541" t="s">
        <v>3103</v>
      </c>
    </row>
    <row r="1727" spans="2:5" x14ac:dyDescent="0.2">
      <c r="B1727" s="541">
        <f t="shared" si="3"/>
        <v>36</v>
      </c>
      <c r="C1727" s="541">
        <f t="shared" si="4"/>
        <v>97</v>
      </c>
      <c r="D1727" s="541" t="str">
        <f t="shared" si="5"/>
        <v>CurrentInstant_SpecialRevenueFund002_Nonspendable</v>
      </c>
      <c r="E1727" s="541" t="s">
        <v>3108</v>
      </c>
    </row>
    <row r="1728" spans="2:5" x14ac:dyDescent="0.2">
      <c r="B1728" s="541">
        <f t="shared" si="3"/>
        <v>36</v>
      </c>
      <c r="C1728" s="541">
        <f t="shared" si="4"/>
        <v>95</v>
      </c>
      <c r="D1728" s="541" t="str">
        <f t="shared" si="5"/>
        <v>CurrentInstant_SpecialRevenueFund002_Restricted</v>
      </c>
      <c r="E1728" s="541" t="s">
        <v>3113</v>
      </c>
    </row>
    <row r="1729" spans="2:5" x14ac:dyDescent="0.2">
      <c r="B1729" s="541">
        <f t="shared" si="3"/>
        <v>36</v>
      </c>
      <c r="C1729" s="541">
        <f t="shared" si="4"/>
        <v>94</v>
      </c>
      <c r="D1729" s="541" t="str">
        <f t="shared" si="5"/>
        <v>CurrentInstant_SpecialRevenueFund002_Committed</v>
      </c>
      <c r="E1729" s="541" t="s">
        <v>3118</v>
      </c>
    </row>
    <row r="1730" spans="2:5" x14ac:dyDescent="0.2">
      <c r="B1730" s="541">
        <f t="shared" si="3"/>
        <v>36</v>
      </c>
      <c r="C1730" s="541">
        <f t="shared" si="4"/>
        <v>93</v>
      </c>
      <c r="D1730" s="541" t="str">
        <f t="shared" si="5"/>
        <v>CurrentInstant_SpecialRevenueFund002_Assigned</v>
      </c>
      <c r="E1730" s="541" t="s">
        <v>3123</v>
      </c>
    </row>
    <row r="1731" spans="2:5" x14ac:dyDescent="0.2">
      <c r="B1731" s="541">
        <f t="shared" si="3"/>
        <v>36</v>
      </c>
      <c r="C1731" s="541">
        <f t="shared" si="4"/>
        <v>95</v>
      </c>
      <c r="D1731" s="541" t="str">
        <f t="shared" si="5"/>
        <v>CurrentInstant_SpecialRevenueFund002_Unassigned</v>
      </c>
      <c r="E1731" s="541" t="s">
        <v>3128</v>
      </c>
    </row>
    <row r="1732" spans="2:5" x14ac:dyDescent="0.2">
      <c r="B1732" s="541">
        <f t="shared" si="3"/>
        <v>40</v>
      </c>
      <c r="C1732" s="541">
        <f t="shared" si="4"/>
        <v>88</v>
      </c>
      <c r="D1732" s="541" t="str">
        <f t="shared" si="5"/>
        <v>CurrentInstant_SpecialRevenueFund002</v>
      </c>
      <c r="E1732" s="541" t="s">
        <v>3133</v>
      </c>
    </row>
    <row r="1733" spans="2:5" x14ac:dyDescent="0.2">
      <c r="B1733" s="541">
        <f t="shared" si="3"/>
        <v>69</v>
      </c>
      <c r="C1733" s="541">
        <f t="shared" si="4"/>
        <v>117</v>
      </c>
      <c r="D1733" s="541" t="str">
        <f t="shared" si="5"/>
        <v>CurrentInstant_SpecialRevenueFund002</v>
      </c>
      <c r="E1733" s="541" t="s">
        <v>3138</v>
      </c>
    </row>
    <row r="1734" spans="2:5" x14ac:dyDescent="0.2">
      <c r="B1734" s="541">
        <f t="shared" si="3"/>
        <v>54</v>
      </c>
      <c r="C1734" s="541">
        <f t="shared" si="4"/>
        <v>103</v>
      </c>
      <c r="D1734" s="541" t="str">
        <f t="shared" si="5"/>
        <v>CurrentInstant_AggregateNonMajorFunds</v>
      </c>
      <c r="E1734" s="541" t="s">
        <v>2996</v>
      </c>
    </row>
    <row r="1735" spans="2:5" x14ac:dyDescent="0.2">
      <c r="B1735" s="541">
        <f t="shared" si="3"/>
        <v>48</v>
      </c>
      <c r="C1735" s="541">
        <f t="shared" si="4"/>
        <v>97</v>
      </c>
      <c r="D1735" s="541" t="str">
        <f t="shared" si="5"/>
        <v>CurrentInstant_AggregateNonMajorFunds</v>
      </c>
      <c r="E1735" s="541" t="s">
        <v>3000</v>
      </c>
    </row>
    <row r="1736" spans="2:5" x14ac:dyDescent="0.2">
      <c r="B1736" s="541">
        <f t="shared" si="3"/>
        <v>43</v>
      </c>
      <c r="C1736" s="541">
        <f t="shared" si="4"/>
        <v>129</v>
      </c>
      <c r="D1736" s="541" t="str">
        <f t="shared" si="5"/>
        <v>CurrentInstant_AggregateNonMajorFunds_Restricted_Cash_And_Cash_Equivalents</v>
      </c>
      <c r="E1736" s="541" t="s">
        <v>3004</v>
      </c>
    </row>
    <row r="1737" spans="2:5" x14ac:dyDescent="0.2">
      <c r="B1737" s="541">
        <f t="shared" si="3"/>
        <v>43</v>
      </c>
      <c r="C1737" s="541">
        <f t="shared" si="4"/>
        <v>109</v>
      </c>
      <c r="D1737" s="541" t="str">
        <f t="shared" si="5"/>
        <v>CurrentInstant_AggregateNonMajorFunds_Accrued_Interest</v>
      </c>
      <c r="E1737" s="541" t="s">
        <v>3009</v>
      </c>
    </row>
    <row r="1738" spans="2:5" x14ac:dyDescent="0.2">
      <c r="B1738" s="541">
        <f t="shared" si="3"/>
        <v>48</v>
      </c>
      <c r="C1738" s="541">
        <f t="shared" si="4"/>
        <v>97</v>
      </c>
      <c r="D1738" s="541" t="str">
        <f t="shared" si="5"/>
        <v>CurrentInstant_AggregateNonMajorFunds</v>
      </c>
      <c r="E1738" s="541" t="s">
        <v>3014</v>
      </c>
    </row>
    <row r="1739" spans="2:5" x14ac:dyDescent="0.2">
      <c r="B1739" s="541">
        <f t="shared" si="3"/>
        <v>43</v>
      </c>
      <c r="C1739" s="541">
        <f t="shared" si="4"/>
        <v>121</v>
      </c>
      <c r="D1739" s="541" t="str">
        <f t="shared" si="5"/>
        <v>CurrentInstant_AggregateNonMajorFunds_Property_Tax_Receivable-2018</v>
      </c>
      <c r="E1739" s="541" t="s">
        <v>3019</v>
      </c>
    </row>
    <row r="1740" spans="2:5" x14ac:dyDescent="0.2">
      <c r="B1740" s="541">
        <f t="shared" si="3"/>
        <v>43</v>
      </c>
      <c r="C1740" s="541">
        <f t="shared" si="4"/>
        <v>92</v>
      </c>
      <c r="D1740" s="541" t="str">
        <f t="shared" si="5"/>
        <v>CurrentInstant_AggregateNonMajorFunds</v>
      </c>
      <c r="E1740" s="541" t="s">
        <v>3024</v>
      </c>
    </row>
    <row r="1741" spans="2:5" x14ac:dyDescent="0.2">
      <c r="B1741" s="541">
        <f t="shared" si="3"/>
        <v>41</v>
      </c>
      <c r="C1741" s="541">
        <f t="shared" si="4"/>
        <v>90</v>
      </c>
      <c r="D1741" s="541" t="str">
        <f t="shared" si="5"/>
        <v>CurrentInstant_AggregateNonMajorFunds</v>
      </c>
      <c r="E1741" s="541" t="s">
        <v>3029</v>
      </c>
    </row>
    <row r="1742" spans="2:5" x14ac:dyDescent="0.2">
      <c r="B1742" s="541">
        <f t="shared" si="3"/>
        <v>42</v>
      </c>
      <c r="C1742" s="541">
        <f t="shared" si="4"/>
        <v>91</v>
      </c>
      <c r="D1742" s="541" t="str">
        <f t="shared" si="5"/>
        <v>CurrentInstant_AggregateNonMajorFunds</v>
      </c>
      <c r="E1742" s="541" t="s">
        <v>3034</v>
      </c>
    </row>
    <row r="1743" spans="2:5" x14ac:dyDescent="0.2">
      <c r="B1743" s="541">
        <f t="shared" si="3"/>
        <v>55</v>
      </c>
      <c r="C1743" s="541">
        <f t="shared" si="4"/>
        <v>104</v>
      </c>
      <c r="D1743" s="541" t="str">
        <f t="shared" si="5"/>
        <v>CurrentInstant_AggregateNonMajorFunds</v>
      </c>
      <c r="E1743" s="541" t="s">
        <v>3039</v>
      </c>
    </row>
    <row r="1744" spans="2:5" x14ac:dyDescent="0.2">
      <c r="B1744" s="541">
        <f t="shared" si="3"/>
        <v>43</v>
      </c>
      <c r="C1744" s="541">
        <f t="shared" si="4"/>
        <v>92</v>
      </c>
      <c r="D1744" s="541" t="str">
        <f t="shared" si="5"/>
        <v>CurrentInstant_AggregateNonMajorFunds</v>
      </c>
      <c r="E1744" s="541" t="s">
        <v>3044</v>
      </c>
    </row>
    <row r="1745" spans="2:5" x14ac:dyDescent="0.2">
      <c r="B1745" s="541">
        <f t="shared" si="3"/>
        <v>43</v>
      </c>
      <c r="C1745" s="541">
        <f t="shared" si="4"/>
        <v>92</v>
      </c>
      <c r="D1745" s="541" t="str">
        <f t="shared" si="5"/>
        <v>CurrentInstant_AggregateNonMajorFunds</v>
      </c>
      <c r="E1745" s="541" t="s">
        <v>3049</v>
      </c>
    </row>
    <row r="1746" spans="2:5" x14ac:dyDescent="0.2">
      <c r="B1746" s="541">
        <f t="shared" si="3"/>
        <v>35</v>
      </c>
      <c r="C1746" s="541">
        <f t="shared" si="4"/>
        <v>84</v>
      </c>
      <c r="D1746" s="541" t="str">
        <f t="shared" si="5"/>
        <v>CurrentInstant_AggregateNonMajorFunds</v>
      </c>
      <c r="E1746" s="541" t="s">
        <v>3054</v>
      </c>
    </row>
    <row r="1747" spans="2:5" x14ac:dyDescent="0.2">
      <c r="B1747" s="541">
        <f t="shared" si="3"/>
        <v>41</v>
      </c>
      <c r="C1747" s="541">
        <f t="shared" si="4"/>
        <v>90</v>
      </c>
      <c r="D1747" s="541" t="str">
        <f t="shared" si="5"/>
        <v>CurrentInstant_AggregateNonMajorFunds</v>
      </c>
      <c r="E1747" s="541" t="s">
        <v>3059</v>
      </c>
    </row>
    <row r="1748" spans="2:5" x14ac:dyDescent="0.2">
      <c r="B1748" s="541">
        <f t="shared" si="3"/>
        <v>41</v>
      </c>
      <c r="C1748" s="541">
        <f t="shared" si="4"/>
        <v>90</v>
      </c>
      <c r="D1748" s="541" t="str">
        <f t="shared" si="5"/>
        <v>CurrentInstant_AggregateNonMajorFunds</v>
      </c>
      <c r="E1748" s="541" t="s">
        <v>3064</v>
      </c>
    </row>
    <row r="1749" spans="2:5" x14ac:dyDescent="0.2">
      <c r="B1749" s="541">
        <f t="shared" si="3"/>
        <v>65</v>
      </c>
      <c r="C1749" s="541">
        <f t="shared" si="4"/>
        <v>114</v>
      </c>
      <c r="D1749" s="541" t="str">
        <f t="shared" si="5"/>
        <v>CurrentInstant_AggregateNonMajorFunds</v>
      </c>
      <c r="E1749" s="541" t="s">
        <v>3069</v>
      </c>
    </row>
    <row r="1750" spans="2:5" x14ac:dyDescent="0.2">
      <c r="B1750" s="541">
        <f t="shared" si="3"/>
        <v>48</v>
      </c>
      <c r="C1750" s="541">
        <f t="shared" si="4"/>
        <v>97</v>
      </c>
      <c r="D1750" s="541" t="str">
        <f t="shared" si="5"/>
        <v>CurrentInstant_AggregateNonMajorFunds</v>
      </c>
      <c r="E1750" s="541" t="s">
        <v>3074</v>
      </c>
    </row>
    <row r="1751" spans="2:5" x14ac:dyDescent="0.2">
      <c r="B1751" s="541">
        <f t="shared" si="3"/>
        <v>40</v>
      </c>
      <c r="C1751" s="541">
        <f t="shared" si="4"/>
        <v>89</v>
      </c>
      <c r="D1751" s="541" t="str">
        <f t="shared" si="5"/>
        <v>CurrentInstant_AggregateNonMajorFunds</v>
      </c>
      <c r="E1751" s="541" t="s">
        <v>3079</v>
      </c>
    </row>
    <row r="1752" spans="2:5" x14ac:dyDescent="0.2">
      <c r="B1752" s="541">
        <f t="shared" si="3"/>
        <v>25</v>
      </c>
      <c r="C1752" s="541">
        <f t="shared" si="4"/>
        <v>74</v>
      </c>
      <c r="D1752" s="541" t="str">
        <f t="shared" si="5"/>
        <v>CurrentInstant_AggregateNonMajorFunds</v>
      </c>
      <c r="E1752" s="541" t="s">
        <v>3084</v>
      </c>
    </row>
    <row r="1753" spans="2:5" x14ac:dyDescent="0.2">
      <c r="B1753" s="541">
        <f t="shared" si="3"/>
        <v>39</v>
      </c>
      <c r="C1753" s="541">
        <f t="shared" si="4"/>
        <v>88</v>
      </c>
      <c r="D1753" s="541" t="str">
        <f t="shared" si="5"/>
        <v>CurrentInstant_AggregateNonMajorFunds</v>
      </c>
      <c r="E1753" s="541" t="s">
        <v>3089</v>
      </c>
    </row>
    <row r="1754" spans="2:5" x14ac:dyDescent="0.2">
      <c r="B1754" s="541">
        <f t="shared" si="3"/>
        <v>52</v>
      </c>
      <c r="C1754" s="541">
        <f t="shared" si="4"/>
        <v>121</v>
      </c>
      <c r="D1754" s="541" t="str">
        <f t="shared" si="5"/>
        <v>CurrentInstant_AggregateNonMajorFunds_Unavailable_Revenue</v>
      </c>
      <c r="E1754" s="541" t="s">
        <v>3094</v>
      </c>
    </row>
    <row r="1755" spans="2:5" x14ac:dyDescent="0.2">
      <c r="B1755" s="541">
        <f t="shared" si="3"/>
        <v>51</v>
      </c>
      <c r="C1755" s="541">
        <f t="shared" si="4"/>
        <v>141</v>
      </c>
      <c r="D1755" s="541" t="str">
        <f t="shared" si="5"/>
        <v>CurrentInstant_AggregateNonMajorFunds_Property_Taxes_Levied_For_Future_Periods</v>
      </c>
      <c r="E1755" s="541" t="s">
        <v>3099</v>
      </c>
    </row>
    <row r="1756" spans="2:5" x14ac:dyDescent="0.2">
      <c r="B1756" s="541">
        <f t="shared" si="3"/>
        <v>51</v>
      </c>
      <c r="C1756" s="541">
        <f t="shared" si="4"/>
        <v>100</v>
      </c>
      <c r="D1756" s="541" t="str">
        <f t="shared" si="5"/>
        <v>CurrentInstant_AggregateNonMajorFunds</v>
      </c>
      <c r="E1756" s="541" t="s">
        <v>3104</v>
      </c>
    </row>
    <row r="1757" spans="2:5" x14ac:dyDescent="0.2">
      <c r="B1757" s="541">
        <f t="shared" si="3"/>
        <v>36</v>
      </c>
      <c r="C1757" s="541">
        <f t="shared" si="4"/>
        <v>98</v>
      </c>
      <c r="D1757" s="541" t="str">
        <f t="shared" si="5"/>
        <v>CurrentInstant_AggregateNonMajorFunds_Nonspendable</v>
      </c>
      <c r="E1757" s="541" t="s">
        <v>3109</v>
      </c>
    </row>
    <row r="1758" spans="2:5" x14ac:dyDescent="0.2">
      <c r="B1758" s="541">
        <f t="shared" si="3"/>
        <v>36</v>
      </c>
      <c r="C1758" s="541">
        <f t="shared" si="4"/>
        <v>96</v>
      </c>
      <c r="D1758" s="541" t="str">
        <f t="shared" si="5"/>
        <v>CurrentInstant_AggregateNonMajorFunds_Restricted</v>
      </c>
      <c r="E1758" s="541" t="s">
        <v>3114</v>
      </c>
    </row>
    <row r="1759" spans="2:5" x14ac:dyDescent="0.2">
      <c r="B1759" s="541">
        <f t="shared" si="3"/>
        <v>36</v>
      </c>
      <c r="C1759" s="541">
        <f t="shared" si="4"/>
        <v>95</v>
      </c>
      <c r="D1759" s="541" t="str">
        <f t="shared" si="5"/>
        <v>CurrentInstant_AggregateNonMajorFunds_Committed</v>
      </c>
      <c r="E1759" s="541" t="s">
        <v>3119</v>
      </c>
    </row>
    <row r="1760" spans="2:5" x14ac:dyDescent="0.2">
      <c r="B1760" s="541">
        <f t="shared" si="3"/>
        <v>36</v>
      </c>
      <c r="C1760" s="541">
        <f t="shared" si="4"/>
        <v>94</v>
      </c>
      <c r="D1760" s="541" t="str">
        <f t="shared" si="5"/>
        <v>CurrentInstant_AggregateNonMajorFunds_Assigned</v>
      </c>
      <c r="E1760" s="541" t="s">
        <v>3124</v>
      </c>
    </row>
    <row r="1761" spans="2:5" x14ac:dyDescent="0.2">
      <c r="B1761" s="541">
        <f t="shared" si="3"/>
        <v>37</v>
      </c>
      <c r="C1761" s="541">
        <f t="shared" si="4"/>
        <v>97</v>
      </c>
      <c r="D1761" s="541" t="str">
        <f t="shared" si="5"/>
        <v>CurrentInstant_AggregateNonMajorFunds_Unassigned</v>
      </c>
      <c r="E1761" s="541" t="s">
        <v>3129</v>
      </c>
    </row>
    <row r="1762" spans="2:5" x14ac:dyDescent="0.2">
      <c r="B1762" s="541">
        <f t="shared" si="3"/>
        <v>40</v>
      </c>
      <c r="C1762" s="541">
        <f t="shared" si="4"/>
        <v>89</v>
      </c>
      <c r="D1762" s="541" t="str">
        <f t="shared" si="5"/>
        <v>CurrentInstant_AggregateNonMajorFunds</v>
      </c>
      <c r="E1762" s="541" t="s">
        <v>3134</v>
      </c>
    </row>
    <row r="1763" spans="2:5" x14ac:dyDescent="0.2">
      <c r="B1763" s="541">
        <f t="shared" si="3"/>
        <v>69</v>
      </c>
      <c r="C1763" s="541">
        <f t="shared" si="4"/>
        <v>118</v>
      </c>
      <c r="D1763" s="541" t="str">
        <f t="shared" si="5"/>
        <v>CurrentInstant_AggregateNonMajorFunds</v>
      </c>
      <c r="E1763" s="541" t="s">
        <v>3139</v>
      </c>
    </row>
    <row r="1764" spans="2:5" x14ac:dyDescent="0.2">
      <c r="B1764" s="541">
        <f t="shared" si="3"/>
        <v>54</v>
      </c>
      <c r="C1764" s="541">
        <f t="shared" si="4"/>
        <v>101</v>
      </c>
      <c r="D1764" s="541" t="str">
        <f t="shared" si="5"/>
        <v>CurrentInstant_TotalGovernmentFunds</v>
      </c>
      <c r="E1764" s="541" t="s">
        <v>2997</v>
      </c>
    </row>
    <row r="1765" spans="2:5" x14ac:dyDescent="0.2">
      <c r="B1765" s="541">
        <f t="shared" si="3"/>
        <v>48</v>
      </c>
      <c r="C1765" s="541">
        <f t="shared" si="4"/>
        <v>95</v>
      </c>
      <c r="D1765" s="541" t="str">
        <f t="shared" si="5"/>
        <v>CurrentInstant_TotalGovernmentFunds</v>
      </c>
      <c r="E1765" s="541" t="s">
        <v>3001</v>
      </c>
    </row>
    <row r="1766" spans="2:5" x14ac:dyDescent="0.2">
      <c r="B1766" s="541">
        <f t="shared" si="3"/>
        <v>43</v>
      </c>
      <c r="C1766" s="541">
        <f t="shared" si="4"/>
        <v>127</v>
      </c>
      <c r="D1766" s="541" t="str">
        <f t="shared" si="5"/>
        <v>CurrentInstant_TotalGovernmentFunds_Restricted_Cash_And_Cash_Equivalents</v>
      </c>
      <c r="E1766" s="541" t="s">
        <v>3005</v>
      </c>
    </row>
    <row r="1767" spans="2:5" x14ac:dyDescent="0.2">
      <c r="B1767" s="541">
        <f t="shared" si="3"/>
        <v>43</v>
      </c>
      <c r="C1767" s="541">
        <f t="shared" si="4"/>
        <v>107</v>
      </c>
      <c r="D1767" s="541" t="str">
        <f t="shared" si="5"/>
        <v>CurrentInstant_TotalGovernmentFunds_Accrued_Interest</v>
      </c>
      <c r="E1767" s="541" t="s">
        <v>3010</v>
      </c>
    </row>
    <row r="1768" spans="2:5" x14ac:dyDescent="0.2">
      <c r="B1768" s="541">
        <f t="shared" si="3"/>
        <v>48</v>
      </c>
      <c r="C1768" s="541">
        <f t="shared" si="4"/>
        <v>95</v>
      </c>
      <c r="D1768" s="541" t="str">
        <f t="shared" si="5"/>
        <v>CurrentInstant_TotalGovernmentFunds</v>
      </c>
      <c r="E1768" s="541" t="s">
        <v>3015</v>
      </c>
    </row>
    <row r="1769" spans="2:5" x14ac:dyDescent="0.2">
      <c r="B1769" s="541">
        <f t="shared" si="3"/>
        <v>43</v>
      </c>
      <c r="C1769" s="541">
        <f t="shared" si="4"/>
        <v>119</v>
      </c>
      <c r="D1769" s="541" t="str">
        <f t="shared" si="5"/>
        <v>CurrentInstant_TotalGovernmentFunds_Property_Tax_Receivable-2018</v>
      </c>
      <c r="E1769" s="541" t="s">
        <v>3020</v>
      </c>
    </row>
    <row r="1770" spans="2:5" x14ac:dyDescent="0.2">
      <c r="B1770" s="541">
        <f t="shared" si="3"/>
        <v>43</v>
      </c>
      <c r="C1770" s="541">
        <f t="shared" si="4"/>
        <v>90</v>
      </c>
      <c r="D1770" s="541" t="str">
        <f t="shared" si="5"/>
        <v>CurrentInstant_TotalGovernmentFunds</v>
      </c>
      <c r="E1770" s="541" t="s">
        <v>3025</v>
      </c>
    </row>
    <row r="1771" spans="2:5" x14ac:dyDescent="0.2">
      <c r="B1771" s="541">
        <f t="shared" si="3"/>
        <v>41</v>
      </c>
      <c r="C1771" s="541">
        <f t="shared" si="4"/>
        <v>88</v>
      </c>
      <c r="D1771" s="541" t="str">
        <f t="shared" si="5"/>
        <v>CurrentInstant_TotalGovernmentFunds</v>
      </c>
      <c r="E1771" s="541" t="s">
        <v>3030</v>
      </c>
    </row>
    <row r="1772" spans="2:5" x14ac:dyDescent="0.2">
      <c r="B1772" s="541">
        <f t="shared" si="3"/>
        <v>42</v>
      </c>
      <c r="C1772" s="541">
        <f t="shared" si="4"/>
        <v>89</v>
      </c>
      <c r="D1772" s="541" t="str">
        <f t="shared" si="5"/>
        <v>CurrentInstant_TotalGovernmentFunds</v>
      </c>
      <c r="E1772" s="541" t="s">
        <v>3035</v>
      </c>
    </row>
    <row r="1773" spans="2:5" x14ac:dyDescent="0.2">
      <c r="B1773" s="541">
        <f t="shared" ref="B1773:B1793" si="6">FIND("contextRef",E1773)</f>
        <v>55</v>
      </c>
      <c r="C1773" s="541">
        <f t="shared" ref="C1773:C1793" si="7">FIND(CHAR(34),E1773,B1773+13)</f>
        <v>102</v>
      </c>
      <c r="D1773" s="541" t="str">
        <f t="shared" ref="D1773:D1793" si="8">MID(E1773,B1773+12,C1773-B1773-12)</f>
        <v>CurrentInstant_TotalGovernmentFunds</v>
      </c>
      <c r="E1773" s="541" t="s">
        <v>3040</v>
      </c>
    </row>
    <row r="1774" spans="2:5" x14ac:dyDescent="0.2">
      <c r="B1774" s="541">
        <f t="shared" si="6"/>
        <v>43</v>
      </c>
      <c r="C1774" s="541">
        <f t="shared" si="7"/>
        <v>90</v>
      </c>
      <c r="D1774" s="541" t="str">
        <f t="shared" si="8"/>
        <v>CurrentInstant_TotalGovernmentFunds</v>
      </c>
      <c r="E1774" s="541" t="s">
        <v>3045</v>
      </c>
    </row>
    <row r="1775" spans="2:5" x14ac:dyDescent="0.2">
      <c r="B1775" s="541">
        <f t="shared" si="6"/>
        <v>43</v>
      </c>
      <c r="C1775" s="541">
        <f t="shared" si="7"/>
        <v>90</v>
      </c>
      <c r="D1775" s="541" t="str">
        <f t="shared" si="8"/>
        <v>CurrentInstant_TotalGovernmentFunds</v>
      </c>
      <c r="E1775" s="541" t="s">
        <v>3050</v>
      </c>
    </row>
    <row r="1776" spans="2:5" x14ac:dyDescent="0.2">
      <c r="B1776" s="541">
        <f t="shared" si="6"/>
        <v>35</v>
      </c>
      <c r="C1776" s="541">
        <f t="shared" si="7"/>
        <v>82</v>
      </c>
      <c r="D1776" s="541" t="str">
        <f t="shared" si="8"/>
        <v>CurrentInstant_TotalGovernmentFunds</v>
      </c>
      <c r="E1776" s="541" t="s">
        <v>3055</v>
      </c>
    </row>
    <row r="1777" spans="2:5" x14ac:dyDescent="0.2">
      <c r="B1777" s="541">
        <f t="shared" si="6"/>
        <v>41</v>
      </c>
      <c r="C1777" s="541">
        <f t="shared" si="7"/>
        <v>88</v>
      </c>
      <c r="D1777" s="541" t="str">
        <f t="shared" si="8"/>
        <v>CurrentInstant_TotalGovernmentFunds</v>
      </c>
      <c r="E1777" s="541" t="s">
        <v>3060</v>
      </c>
    </row>
    <row r="1778" spans="2:5" x14ac:dyDescent="0.2">
      <c r="B1778" s="541">
        <f t="shared" si="6"/>
        <v>41</v>
      </c>
      <c r="C1778" s="541">
        <f t="shared" si="7"/>
        <v>88</v>
      </c>
      <c r="D1778" s="541" t="str">
        <f t="shared" si="8"/>
        <v>CurrentInstant_TotalGovernmentFunds</v>
      </c>
      <c r="E1778" s="541" t="s">
        <v>3065</v>
      </c>
    </row>
    <row r="1779" spans="2:5" x14ac:dyDescent="0.2">
      <c r="B1779" s="541">
        <f t="shared" si="6"/>
        <v>65</v>
      </c>
      <c r="C1779" s="541">
        <f t="shared" si="7"/>
        <v>112</v>
      </c>
      <c r="D1779" s="541" t="str">
        <f t="shared" si="8"/>
        <v>CurrentInstant_TotalGovernmentFunds</v>
      </c>
      <c r="E1779" s="541" t="s">
        <v>3070</v>
      </c>
    </row>
    <row r="1780" spans="2:5" x14ac:dyDescent="0.2">
      <c r="B1780" s="541">
        <f t="shared" si="6"/>
        <v>48</v>
      </c>
      <c r="C1780" s="541">
        <f t="shared" si="7"/>
        <v>95</v>
      </c>
      <c r="D1780" s="541" t="str">
        <f t="shared" si="8"/>
        <v>CurrentInstant_TotalGovernmentFunds</v>
      </c>
      <c r="E1780" s="541" t="s">
        <v>3075</v>
      </c>
    </row>
    <row r="1781" spans="2:5" x14ac:dyDescent="0.2">
      <c r="B1781" s="541">
        <f t="shared" si="6"/>
        <v>40</v>
      </c>
      <c r="C1781" s="541">
        <f t="shared" si="7"/>
        <v>87</v>
      </c>
      <c r="D1781" s="541" t="str">
        <f t="shared" si="8"/>
        <v>CurrentInstant_TotalGovernmentFunds</v>
      </c>
      <c r="E1781" s="541" t="s">
        <v>3080</v>
      </c>
    </row>
    <row r="1782" spans="2:5" x14ac:dyDescent="0.2">
      <c r="B1782" s="541">
        <f t="shared" si="6"/>
        <v>25</v>
      </c>
      <c r="C1782" s="541">
        <f t="shared" si="7"/>
        <v>72</v>
      </c>
      <c r="D1782" s="541" t="str">
        <f t="shared" si="8"/>
        <v>CurrentInstant_TotalGovernmentFunds</v>
      </c>
      <c r="E1782" s="541" t="s">
        <v>3085</v>
      </c>
    </row>
    <row r="1783" spans="2:5" x14ac:dyDescent="0.2">
      <c r="B1783" s="541">
        <f t="shared" si="6"/>
        <v>39</v>
      </c>
      <c r="C1783" s="541">
        <f t="shared" si="7"/>
        <v>86</v>
      </c>
      <c r="D1783" s="541" t="str">
        <f t="shared" si="8"/>
        <v>CurrentInstant_TotalGovernmentFunds</v>
      </c>
      <c r="E1783" s="541" t="s">
        <v>3090</v>
      </c>
    </row>
    <row r="1784" spans="2:5" x14ac:dyDescent="0.2">
      <c r="B1784" s="541">
        <f t="shared" si="6"/>
        <v>52</v>
      </c>
      <c r="C1784" s="541">
        <f t="shared" si="7"/>
        <v>119</v>
      </c>
      <c r="D1784" s="541" t="str">
        <f t="shared" si="8"/>
        <v>CurrentInstant_TotalGovernmentFunds_Unavailable_Revenue</v>
      </c>
      <c r="E1784" s="541" t="s">
        <v>3095</v>
      </c>
    </row>
    <row r="1785" spans="2:5" x14ac:dyDescent="0.2">
      <c r="B1785" s="541">
        <f t="shared" si="6"/>
        <v>51</v>
      </c>
      <c r="C1785" s="541">
        <f t="shared" si="7"/>
        <v>139</v>
      </c>
      <c r="D1785" s="541" t="str">
        <f t="shared" si="8"/>
        <v>CurrentInstant_TotalGovernmentFunds_Property_Taxes_Levied_For_Future_Periods</v>
      </c>
      <c r="E1785" s="541" t="s">
        <v>3100</v>
      </c>
    </row>
    <row r="1786" spans="2:5" x14ac:dyDescent="0.2">
      <c r="B1786" s="541">
        <f t="shared" si="6"/>
        <v>51</v>
      </c>
      <c r="C1786" s="541">
        <f t="shared" si="7"/>
        <v>98</v>
      </c>
      <c r="D1786" s="541" t="str">
        <f t="shared" si="8"/>
        <v>CurrentInstant_TotalGovernmentFunds</v>
      </c>
      <c r="E1786" s="541" t="s">
        <v>3105</v>
      </c>
    </row>
    <row r="1787" spans="2:5" x14ac:dyDescent="0.2">
      <c r="B1787" s="541">
        <f t="shared" si="6"/>
        <v>36</v>
      </c>
      <c r="C1787" s="541">
        <f t="shared" si="7"/>
        <v>96</v>
      </c>
      <c r="D1787" s="541" t="str">
        <f t="shared" si="8"/>
        <v>CurrentInstant_TotalGovernmentFunds_Nonspendable</v>
      </c>
      <c r="E1787" s="541" t="s">
        <v>3110</v>
      </c>
    </row>
    <row r="1788" spans="2:5" x14ac:dyDescent="0.2">
      <c r="B1788" s="541">
        <f t="shared" si="6"/>
        <v>36</v>
      </c>
      <c r="C1788" s="541">
        <f t="shared" si="7"/>
        <v>94</v>
      </c>
      <c r="D1788" s="541" t="str">
        <f t="shared" si="8"/>
        <v>CurrentInstant_TotalGovernmentFunds_Restricted</v>
      </c>
      <c r="E1788" s="541" t="s">
        <v>3115</v>
      </c>
    </row>
    <row r="1789" spans="2:5" x14ac:dyDescent="0.2">
      <c r="B1789" s="541">
        <f t="shared" si="6"/>
        <v>36</v>
      </c>
      <c r="C1789" s="541">
        <f t="shared" si="7"/>
        <v>93</v>
      </c>
      <c r="D1789" s="541" t="str">
        <f t="shared" si="8"/>
        <v>CurrentInstant_TotalGovernmentFunds_Committed</v>
      </c>
      <c r="E1789" s="541" t="s">
        <v>3120</v>
      </c>
    </row>
    <row r="1790" spans="2:5" x14ac:dyDescent="0.2">
      <c r="B1790" s="541">
        <f t="shared" si="6"/>
        <v>36</v>
      </c>
      <c r="C1790" s="541">
        <f t="shared" si="7"/>
        <v>92</v>
      </c>
      <c r="D1790" s="541" t="str">
        <f t="shared" si="8"/>
        <v>CurrentInstant_TotalGovernmentFunds_Assigned</v>
      </c>
      <c r="E1790" s="541" t="s">
        <v>3125</v>
      </c>
    </row>
    <row r="1791" spans="2:5" x14ac:dyDescent="0.2">
      <c r="B1791" s="541">
        <f t="shared" si="6"/>
        <v>36</v>
      </c>
      <c r="C1791" s="541">
        <f t="shared" si="7"/>
        <v>94</v>
      </c>
      <c r="D1791" s="541" t="str">
        <f t="shared" si="8"/>
        <v>CurrentInstant_TotalGovernmentFunds_Unassigned</v>
      </c>
      <c r="E1791" s="541" t="s">
        <v>3130</v>
      </c>
    </row>
    <row r="1792" spans="2:5" x14ac:dyDescent="0.2">
      <c r="B1792" s="541">
        <f t="shared" si="6"/>
        <v>40</v>
      </c>
      <c r="C1792" s="541">
        <f t="shared" si="7"/>
        <v>87</v>
      </c>
      <c r="D1792" s="541" t="str">
        <f t="shared" si="8"/>
        <v>CurrentInstant_TotalGovernmentFunds</v>
      </c>
      <c r="E1792" s="541" t="s">
        <v>3135</v>
      </c>
    </row>
    <row r="1793" spans="2:5" x14ac:dyDescent="0.2">
      <c r="B1793" s="541">
        <f t="shared" si="6"/>
        <v>69</v>
      </c>
      <c r="C1793" s="541">
        <f t="shared" si="7"/>
        <v>116</v>
      </c>
      <c r="D1793" s="541" t="str">
        <f t="shared" si="8"/>
        <v>CurrentInstant_TotalGovernmentFunds</v>
      </c>
      <c r="E1793" s="541" t="s">
        <v>3140</v>
      </c>
    </row>
    <row r="1797" spans="2:5" x14ac:dyDescent="0.2">
      <c r="B1797" s="541">
        <f t="shared" ref="B1797:B1824" si="9">FIND("contextRef",E1797)</f>
        <v>66</v>
      </c>
      <c r="C1797" s="541">
        <f t="shared" ref="C1797:C1824" si="10">FIND(CHAR(34),E1797,B1797+13)</f>
        <v>103</v>
      </c>
      <c r="D1797" s="541" t="str">
        <f t="shared" ref="D1797:D1824" si="11">MID(E1797,B1797+12,C1797-B1797-12)</f>
        <v>CurrentPeriod_GeneralFund</v>
      </c>
      <c r="E1797" s="541" t="s">
        <v>3438</v>
      </c>
    </row>
    <row r="1798" spans="2:5" x14ac:dyDescent="0.2">
      <c r="B1798" s="541">
        <f t="shared" si="9"/>
        <v>88</v>
      </c>
      <c r="C1798" s="541">
        <f t="shared" si="10"/>
        <v>125</v>
      </c>
      <c r="D1798" s="541" t="str">
        <f t="shared" si="11"/>
        <v>CurrentPeriod_GeneralFund</v>
      </c>
      <c r="E1798" s="541" t="s">
        <v>3444</v>
      </c>
    </row>
    <row r="1799" spans="2:5" x14ac:dyDescent="0.2">
      <c r="B1799" s="541">
        <f t="shared" si="9"/>
        <v>81</v>
      </c>
      <c r="C1799" s="541">
        <f t="shared" si="10"/>
        <v>118</v>
      </c>
      <c r="D1799" s="541" t="str">
        <f t="shared" si="11"/>
        <v>CurrentPeriod_GeneralFund</v>
      </c>
      <c r="E1799" s="541" t="s">
        <v>3450</v>
      </c>
    </row>
    <row r="1800" spans="2:5" x14ac:dyDescent="0.2">
      <c r="B1800" s="541">
        <f t="shared" si="9"/>
        <v>80</v>
      </c>
      <c r="C1800" s="541">
        <f t="shared" si="10"/>
        <v>117</v>
      </c>
      <c r="D1800" s="541" t="str">
        <f t="shared" si="11"/>
        <v>CurrentPeriod_GeneralFund</v>
      </c>
      <c r="E1800" s="541" t="s">
        <v>3456</v>
      </c>
    </row>
    <row r="1801" spans="2:5" x14ac:dyDescent="0.2">
      <c r="B1801" s="541">
        <f t="shared" si="9"/>
        <v>85</v>
      </c>
      <c r="C1801" s="541">
        <f t="shared" si="10"/>
        <v>122</v>
      </c>
      <c r="D1801" s="541" t="str">
        <f t="shared" si="11"/>
        <v>CurrentPeriod_GeneralFund</v>
      </c>
      <c r="E1801" s="541" t="s">
        <v>3462</v>
      </c>
    </row>
    <row r="1802" spans="2:5" x14ac:dyDescent="0.2">
      <c r="B1802" s="541">
        <f t="shared" si="9"/>
        <v>70</v>
      </c>
      <c r="C1802" s="541">
        <f t="shared" si="10"/>
        <v>107</v>
      </c>
      <c r="D1802" s="541" t="str">
        <f t="shared" si="11"/>
        <v>CurrentPeriod_GeneralFund</v>
      </c>
      <c r="E1802" s="541" t="s">
        <v>3468</v>
      </c>
    </row>
    <row r="1803" spans="2:5" x14ac:dyDescent="0.2">
      <c r="B1803" s="541">
        <f t="shared" si="9"/>
        <v>66</v>
      </c>
      <c r="C1803" s="541">
        <f t="shared" si="10"/>
        <v>103</v>
      </c>
      <c r="D1803" s="541" t="str">
        <f t="shared" si="11"/>
        <v>CurrentPeriod_GeneralFund</v>
      </c>
      <c r="E1803" s="541" t="s">
        <v>3474</v>
      </c>
    </row>
    <row r="1804" spans="2:5" x14ac:dyDescent="0.2">
      <c r="B1804" s="541">
        <f t="shared" si="9"/>
        <v>55</v>
      </c>
      <c r="C1804" s="541">
        <f t="shared" si="10"/>
        <v>92</v>
      </c>
      <c r="D1804" s="541" t="str">
        <f t="shared" si="11"/>
        <v>CurrentPeriod_GeneralFund</v>
      </c>
      <c r="E1804" s="541" t="s">
        <v>3480</v>
      </c>
    </row>
    <row r="1805" spans="2:5" x14ac:dyDescent="0.2">
      <c r="B1805" s="541" t="e">
        <f t="shared" si="9"/>
        <v>#VALUE!</v>
      </c>
      <c r="C1805" s="541" t="e">
        <f t="shared" si="10"/>
        <v>#VALUE!</v>
      </c>
      <c r="D1805" s="541" t="e">
        <f t="shared" si="11"/>
        <v>#VALUE!</v>
      </c>
      <c r="E1805" s="541" t="s">
        <v>2614</v>
      </c>
    </row>
    <row r="1806" spans="2:5" x14ac:dyDescent="0.2">
      <c r="B1806" s="541">
        <f t="shared" si="9"/>
        <v>44</v>
      </c>
      <c r="C1806" s="541">
        <f t="shared" si="10"/>
        <v>81</v>
      </c>
      <c r="D1806" s="541" t="str">
        <f t="shared" si="11"/>
        <v>CurrentPeriod_GeneralFund</v>
      </c>
      <c r="E1806" s="541" t="s">
        <v>3487</v>
      </c>
    </row>
    <row r="1807" spans="2:5" x14ac:dyDescent="0.2">
      <c r="B1807" s="541">
        <f t="shared" si="9"/>
        <v>97</v>
      </c>
      <c r="C1807" s="541">
        <f t="shared" si="10"/>
        <v>134</v>
      </c>
      <c r="D1807" s="541" t="str">
        <f t="shared" si="11"/>
        <v>CurrentPeriod_GeneralFund</v>
      </c>
      <c r="E1807" s="541" t="s">
        <v>3493</v>
      </c>
    </row>
    <row r="1808" spans="2:5" x14ac:dyDescent="0.2">
      <c r="B1808" s="541">
        <f t="shared" si="9"/>
        <v>78</v>
      </c>
      <c r="C1808" s="541">
        <f t="shared" si="10"/>
        <v>115</v>
      </c>
      <c r="D1808" s="541" t="str">
        <f t="shared" si="11"/>
        <v>CurrentPeriod_GeneralFund</v>
      </c>
      <c r="E1808" s="541" t="s">
        <v>3499</v>
      </c>
    </row>
    <row r="1809" spans="2:5" x14ac:dyDescent="0.2">
      <c r="B1809" s="541">
        <f t="shared" si="9"/>
        <v>91</v>
      </c>
      <c r="C1809" s="541">
        <f t="shared" si="10"/>
        <v>128</v>
      </c>
      <c r="D1809" s="541" t="str">
        <f t="shared" si="11"/>
        <v>CurrentPeriod_GeneralFund</v>
      </c>
      <c r="E1809" s="541" t="s">
        <v>3505</v>
      </c>
    </row>
    <row r="1810" spans="2:5" x14ac:dyDescent="0.2">
      <c r="B1810" s="541">
        <f t="shared" si="9"/>
        <v>82</v>
      </c>
      <c r="C1810" s="541">
        <f t="shared" si="10"/>
        <v>119</v>
      </c>
      <c r="D1810" s="541" t="str">
        <f t="shared" si="11"/>
        <v>CurrentPeriod_GeneralFund</v>
      </c>
      <c r="E1810" s="541" t="s">
        <v>3511</v>
      </c>
    </row>
    <row r="1811" spans="2:5" x14ac:dyDescent="0.2">
      <c r="B1811" s="541">
        <f t="shared" si="9"/>
        <v>80</v>
      </c>
      <c r="C1811" s="541">
        <f t="shared" si="10"/>
        <v>117</v>
      </c>
      <c r="D1811" s="541" t="str">
        <f t="shared" si="11"/>
        <v>CurrentPeriod_GeneralFund</v>
      </c>
      <c r="E1811" s="541" t="s">
        <v>3517</v>
      </c>
    </row>
    <row r="1812" spans="2:5" x14ac:dyDescent="0.2">
      <c r="B1812" s="541">
        <f t="shared" si="9"/>
        <v>76</v>
      </c>
      <c r="C1812" s="541">
        <f t="shared" si="10"/>
        <v>113</v>
      </c>
      <c r="D1812" s="541" t="str">
        <f t="shared" si="11"/>
        <v>CurrentPeriod_GeneralFund</v>
      </c>
      <c r="E1812" s="541" t="s">
        <v>3523</v>
      </c>
    </row>
    <row r="1813" spans="2:5" x14ac:dyDescent="0.2">
      <c r="B1813" s="541">
        <f t="shared" si="9"/>
        <v>82</v>
      </c>
      <c r="C1813" s="541">
        <f t="shared" si="10"/>
        <v>119</v>
      </c>
      <c r="D1813" s="541" t="str">
        <f t="shared" si="11"/>
        <v>CurrentPeriod_GeneralFund</v>
      </c>
      <c r="E1813" s="541" t="s">
        <v>3529</v>
      </c>
    </row>
    <row r="1814" spans="2:5" x14ac:dyDescent="0.2">
      <c r="B1814" s="541">
        <f t="shared" si="9"/>
        <v>74</v>
      </c>
      <c r="C1814" s="541">
        <f t="shared" si="10"/>
        <v>111</v>
      </c>
      <c r="D1814" s="541" t="str">
        <f t="shared" si="11"/>
        <v>CurrentPeriod_GeneralFund</v>
      </c>
      <c r="E1814" s="541" t="s">
        <v>3535</v>
      </c>
    </row>
    <row r="1815" spans="2:5" x14ac:dyDescent="0.2">
      <c r="B1815" s="541">
        <f t="shared" si="9"/>
        <v>59</v>
      </c>
      <c r="C1815" s="541">
        <f t="shared" si="10"/>
        <v>96</v>
      </c>
      <c r="D1815" s="541" t="str">
        <f t="shared" si="11"/>
        <v>CurrentPeriod_GeneralFund</v>
      </c>
      <c r="E1815" s="541" t="s">
        <v>3541</v>
      </c>
    </row>
    <row r="1816" spans="2:5" x14ac:dyDescent="0.2">
      <c r="B1816" s="541">
        <f t="shared" si="9"/>
        <v>94</v>
      </c>
      <c r="C1816" s="541">
        <f t="shared" si="10"/>
        <v>131</v>
      </c>
      <c r="D1816" s="541" t="str">
        <f t="shared" si="11"/>
        <v>CurrentPeriod_GeneralFund</v>
      </c>
      <c r="E1816" s="541" t="s">
        <v>3547</v>
      </c>
    </row>
    <row r="1817" spans="2:5" x14ac:dyDescent="0.2">
      <c r="B1817" s="541" t="e">
        <f t="shared" si="9"/>
        <v>#VALUE!</v>
      </c>
      <c r="C1817" s="541" t="e">
        <f t="shared" si="10"/>
        <v>#VALUE!</v>
      </c>
      <c r="D1817" s="541" t="e">
        <f t="shared" si="11"/>
        <v>#VALUE!</v>
      </c>
      <c r="E1817" s="541" t="s">
        <v>2614</v>
      </c>
    </row>
    <row r="1818" spans="2:5" x14ac:dyDescent="0.2">
      <c r="B1818" s="541">
        <f t="shared" si="9"/>
        <v>69</v>
      </c>
      <c r="C1818" s="541">
        <f t="shared" si="10"/>
        <v>119</v>
      </c>
      <c r="D1818" s="541" t="str">
        <f t="shared" si="11"/>
        <v>CurrentPeriod_GeneralFund_Transfers_In</v>
      </c>
      <c r="E1818" s="541" t="s">
        <v>3552</v>
      </c>
    </row>
    <row r="1819" spans="2:5" x14ac:dyDescent="0.2">
      <c r="B1819" s="541">
        <f t="shared" si="9"/>
        <v>68</v>
      </c>
      <c r="C1819" s="541">
        <f t="shared" si="10"/>
        <v>142</v>
      </c>
      <c r="D1819" s="541" t="str">
        <f t="shared" si="11"/>
        <v>CurrentPeriod_GeneralFund_Value_Of_Intergovernmental_Agreement</v>
      </c>
      <c r="E1819" s="541" t="s">
        <v>3558</v>
      </c>
    </row>
    <row r="1820" spans="2:5" x14ac:dyDescent="0.2">
      <c r="B1820" s="541">
        <f t="shared" si="9"/>
        <v>69</v>
      </c>
      <c r="C1820" s="541">
        <f t="shared" si="10"/>
        <v>120</v>
      </c>
      <c r="D1820" s="541" t="str">
        <f t="shared" si="11"/>
        <v>CurrentPeriod_GeneralFund_Transfers_Out</v>
      </c>
      <c r="E1820" s="541" t="s">
        <v>3564</v>
      </c>
    </row>
    <row r="1821" spans="2:5" x14ac:dyDescent="0.2">
      <c r="B1821" s="541">
        <f t="shared" si="9"/>
        <v>69</v>
      </c>
      <c r="C1821" s="541">
        <f t="shared" si="10"/>
        <v>106</v>
      </c>
      <c r="D1821" s="541" t="str">
        <f t="shared" si="11"/>
        <v>CurrentPeriod_GeneralFund</v>
      </c>
      <c r="E1821" s="541" t="s">
        <v>3569</v>
      </c>
    </row>
    <row r="1822" spans="2:5" x14ac:dyDescent="0.2">
      <c r="B1822" s="541">
        <f t="shared" si="9"/>
        <v>67</v>
      </c>
      <c r="C1822" s="541">
        <f t="shared" si="10"/>
        <v>104</v>
      </c>
      <c r="D1822" s="541" t="str">
        <f t="shared" si="11"/>
        <v>CurrentPeriod_GeneralFund</v>
      </c>
      <c r="E1822" s="541" t="s">
        <v>3575</v>
      </c>
    </row>
    <row r="1823" spans="2:5" x14ac:dyDescent="0.2">
      <c r="B1823" s="541">
        <f t="shared" si="9"/>
        <v>94</v>
      </c>
      <c r="C1823" s="541">
        <f t="shared" si="10"/>
        <v>131</v>
      </c>
      <c r="D1823" s="541" t="str">
        <f t="shared" si="11"/>
        <v>CurrentPeriod_GeneralFund</v>
      </c>
      <c r="E1823" s="541" t="s">
        <v>3580</v>
      </c>
    </row>
    <row r="1824" spans="2:5" x14ac:dyDescent="0.2">
      <c r="B1824" s="541">
        <f t="shared" si="9"/>
        <v>59</v>
      </c>
      <c r="C1824" s="541">
        <f t="shared" si="10"/>
        <v>96</v>
      </c>
      <c r="D1824" s="541" t="str">
        <f t="shared" si="11"/>
        <v>CurrentPeriod_GeneralFund</v>
      </c>
      <c r="E1824" s="541" t="s">
        <v>3586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FF65-33AF-4AFB-B061-CDD2A0C2495D}">
  <sheetPr codeName="Sheet22"/>
  <dimension ref="A1:I1905"/>
  <sheetViews>
    <sheetView tabSelected="1" workbookViewId="0">
      <selection activeCell="B11" sqref="B11"/>
    </sheetView>
  </sheetViews>
  <sheetFormatPr defaultRowHeight="15" x14ac:dyDescent="0.2"/>
  <cols>
    <col min="1" max="1" width="23.83203125" style="541" customWidth="1"/>
    <col min="2" max="2" width="56.1640625" style="541" bestFit="1" customWidth="1"/>
    <col min="3" max="3" width="197.6640625" style="541" bestFit="1" customWidth="1"/>
    <col min="4" max="4" width="190.5" style="541" bestFit="1" customWidth="1"/>
    <col min="5" max="5" width="5.5" style="541" bestFit="1" customWidth="1"/>
    <col min="6" max="16384" width="9.33203125" style="541"/>
  </cols>
  <sheetData>
    <row r="1" spans="1:1" x14ac:dyDescent="0.25">
      <c r="A1" s="540" t="s">
        <v>2525</v>
      </c>
    </row>
    <row r="2" spans="1:1" x14ac:dyDescent="0.25">
      <c r="A2" s="540" t="s">
        <v>2526</v>
      </c>
    </row>
    <row r="3" spans="1:1" x14ac:dyDescent="0.25">
      <c r="A3" s="540" t="s">
        <v>2527</v>
      </c>
    </row>
    <row r="4" spans="1:1" x14ac:dyDescent="0.25">
      <c r="A4" s="540" t="s">
        <v>2528</v>
      </c>
    </row>
    <row r="5" spans="1:1" x14ac:dyDescent="0.25">
      <c r="A5" s="540" t="s">
        <v>2529</v>
      </c>
    </row>
    <row r="6" spans="1:1" x14ac:dyDescent="0.25">
      <c r="A6" s="540" t="s">
        <v>2530</v>
      </c>
    </row>
    <row r="7" spans="1:1" x14ac:dyDescent="0.25">
      <c r="A7" s="540" t="s">
        <v>2531</v>
      </c>
    </row>
    <row r="8" spans="1:1" x14ac:dyDescent="0.25">
      <c r="A8" s="540" t="s">
        <v>2532</v>
      </c>
    </row>
    <row r="9" spans="1:1" x14ac:dyDescent="0.25">
      <c r="A9" s="540" t="s">
        <v>2533</v>
      </c>
    </row>
    <row r="10" spans="1:1" x14ac:dyDescent="0.25">
      <c r="A10" s="540" t="s">
        <v>2534</v>
      </c>
    </row>
    <row r="11" spans="1:1" x14ac:dyDescent="0.25">
      <c r="A11" s="540" t="s">
        <v>2535</v>
      </c>
    </row>
    <row r="12" spans="1:1" x14ac:dyDescent="0.25">
      <c r="A12" s="540" t="s">
        <v>2536</v>
      </c>
    </row>
    <row r="13" spans="1:1" x14ac:dyDescent="0.25">
      <c r="A13" s="540" t="s">
        <v>2537</v>
      </c>
    </row>
    <row r="14" spans="1:1" x14ac:dyDescent="0.25">
      <c r="A14" s="540" t="s">
        <v>2538</v>
      </c>
    </row>
    <row r="15" spans="1:1" x14ac:dyDescent="0.25">
      <c r="A15" s="540" t="s">
        <v>2539</v>
      </c>
    </row>
    <row r="16" spans="1:1" x14ac:dyDescent="0.25">
      <c r="A16" s="540" t="s">
        <v>2540</v>
      </c>
    </row>
    <row r="17" spans="1:1" x14ac:dyDescent="0.25">
      <c r="A17" s="540" t="s">
        <v>2541</v>
      </c>
    </row>
    <row r="18" spans="1:1" x14ac:dyDescent="0.25">
      <c r="A18" s="540" t="s">
        <v>2542</v>
      </c>
    </row>
    <row r="19" spans="1:1" x14ac:dyDescent="0.25">
      <c r="A19" s="540" t="s">
        <v>2543</v>
      </c>
    </row>
    <row r="20" spans="1:1" x14ac:dyDescent="0.25">
      <c r="A20" s="540" t="s">
        <v>2544</v>
      </c>
    </row>
    <row r="21" spans="1:1" x14ac:dyDescent="0.25">
      <c r="A21" s="540" t="s">
        <v>2545</v>
      </c>
    </row>
    <row r="22" spans="1:1" x14ac:dyDescent="0.25">
      <c r="A22" s="540" t="s">
        <v>2546</v>
      </c>
    </row>
    <row r="23" spans="1:1" x14ac:dyDescent="0.25">
      <c r="A23" s="540" t="s">
        <v>2663</v>
      </c>
    </row>
    <row r="24" spans="1:1" x14ac:dyDescent="0.25">
      <c r="A24" s="540" t="s">
        <v>2547</v>
      </c>
    </row>
    <row r="25" spans="1:1" x14ac:dyDescent="0.25">
      <c r="A25" s="540" t="s">
        <v>3776</v>
      </c>
    </row>
    <row r="26" spans="1:1" x14ac:dyDescent="0.25">
      <c r="A26" s="540" t="s">
        <v>3777</v>
      </c>
    </row>
    <row r="27" spans="1:1" x14ac:dyDescent="0.25">
      <c r="A27" s="540" t="s">
        <v>3778</v>
      </c>
    </row>
    <row r="28" spans="1:1" x14ac:dyDescent="0.25">
      <c r="A28" s="540" t="s">
        <v>3779</v>
      </c>
    </row>
    <row r="29" spans="1:1" x14ac:dyDescent="0.25">
      <c r="A29" s="540" t="s">
        <v>3780</v>
      </c>
    </row>
    <row r="30" spans="1:1" x14ac:dyDescent="0.25">
      <c r="A30" s="540"/>
    </row>
    <row r="31" spans="1:1" x14ac:dyDescent="0.25">
      <c r="A31" s="540" t="s">
        <v>3781</v>
      </c>
    </row>
    <row r="32" spans="1:1" x14ac:dyDescent="0.25">
      <c r="A32" s="540" t="s">
        <v>3782</v>
      </c>
    </row>
    <row r="33" spans="1:1" x14ac:dyDescent="0.25">
      <c r="A33" s="540" t="s">
        <v>3783</v>
      </c>
    </row>
    <row r="34" spans="1:1" x14ac:dyDescent="0.25">
      <c r="A34" s="540" t="s">
        <v>3785</v>
      </c>
    </row>
    <row r="35" spans="1:1" x14ac:dyDescent="0.25">
      <c r="A35" s="540" t="s">
        <v>3784</v>
      </c>
    </row>
    <row r="36" spans="1:1" x14ac:dyDescent="0.25">
      <c r="A36" s="540" t="s">
        <v>3786</v>
      </c>
    </row>
    <row r="37" spans="1:1" x14ac:dyDescent="0.25">
      <c r="A37" s="540"/>
    </row>
    <row r="38" spans="1:1" x14ac:dyDescent="0.25">
      <c r="A38" s="540" t="s">
        <v>2548</v>
      </c>
    </row>
    <row r="39" spans="1:1" x14ac:dyDescent="0.25">
      <c r="A39" s="540"/>
    </row>
    <row r="40" spans="1:1" x14ac:dyDescent="0.25">
      <c r="A40" s="540" t="s">
        <v>2549</v>
      </c>
    </row>
    <row r="41" spans="1:1" x14ac:dyDescent="0.25">
      <c r="A41" s="540" t="s">
        <v>2550</v>
      </c>
    </row>
    <row r="42" spans="1:1" x14ac:dyDescent="0.25">
      <c r="A42" s="540" t="s">
        <v>2551</v>
      </c>
    </row>
    <row r="43" spans="1:1" x14ac:dyDescent="0.25">
      <c r="A43" s="540" t="s">
        <v>2550</v>
      </c>
    </row>
    <row r="44" spans="1:1" x14ac:dyDescent="0.25">
      <c r="A44" s="540" t="s">
        <v>2552</v>
      </c>
    </row>
    <row r="45" spans="1:1" x14ac:dyDescent="0.25">
      <c r="A45" s="540" t="s">
        <v>2553</v>
      </c>
    </row>
    <row r="46" spans="1:1" x14ac:dyDescent="0.25">
      <c r="A46" s="540" t="s">
        <v>2561</v>
      </c>
    </row>
    <row r="47" spans="1:1" x14ac:dyDescent="0.25">
      <c r="A47" s="540" t="s">
        <v>2573</v>
      </c>
    </row>
    <row r="48" spans="1:1" x14ac:dyDescent="0.25">
      <c r="A48" s="540" t="s">
        <v>2562</v>
      </c>
    </row>
    <row r="49" spans="1:1" x14ac:dyDescent="0.25">
      <c r="A49" s="540" t="s">
        <v>2563</v>
      </c>
    </row>
    <row r="50" spans="1:1" x14ac:dyDescent="0.25">
      <c r="A50" s="540" t="s">
        <v>2564</v>
      </c>
    </row>
    <row r="51" spans="1:1" x14ac:dyDescent="0.25">
      <c r="A51" s="540" t="s">
        <v>2565</v>
      </c>
    </row>
    <row r="52" spans="1:1" x14ac:dyDescent="0.25">
      <c r="A52" s="540" t="s">
        <v>2554</v>
      </c>
    </row>
    <row r="53" spans="1:1" x14ac:dyDescent="0.25">
      <c r="A53" s="540" t="s">
        <v>2566</v>
      </c>
    </row>
    <row r="54" spans="1:1" x14ac:dyDescent="0.25">
      <c r="A54" s="540" t="s">
        <v>2567</v>
      </c>
    </row>
    <row r="55" spans="1:1" x14ac:dyDescent="0.25">
      <c r="A55" s="540" t="s">
        <v>2568</v>
      </c>
    </row>
    <row r="56" spans="1:1" x14ac:dyDescent="0.25">
      <c r="A56" s="540" t="s">
        <v>2555</v>
      </c>
    </row>
    <row r="57" spans="1:1" x14ac:dyDescent="0.25">
      <c r="A57" s="540" t="s">
        <v>2556</v>
      </c>
    </row>
    <row r="58" spans="1:1" x14ac:dyDescent="0.25">
      <c r="A58" s="540" t="s">
        <v>2569</v>
      </c>
    </row>
    <row r="59" spans="1:1" x14ac:dyDescent="0.25">
      <c r="A59" s="540" t="s">
        <v>2571</v>
      </c>
    </row>
    <row r="60" spans="1:1" x14ac:dyDescent="0.25">
      <c r="A60" s="540" t="s">
        <v>2570</v>
      </c>
    </row>
    <row r="61" spans="1:1" x14ac:dyDescent="0.25">
      <c r="A61" s="540" t="s">
        <v>2572</v>
      </c>
    </row>
    <row r="62" spans="1:1" x14ac:dyDescent="0.25">
      <c r="A62" s="540" t="s">
        <v>2557</v>
      </c>
    </row>
    <row r="63" spans="1:1" x14ac:dyDescent="0.25">
      <c r="A63" s="540" t="s">
        <v>2558</v>
      </c>
    </row>
    <row r="64" spans="1:1" x14ac:dyDescent="0.25">
      <c r="A64" s="540" t="s">
        <v>2664</v>
      </c>
    </row>
    <row r="65" spans="1:5" x14ac:dyDescent="0.25">
      <c r="A65" s="540"/>
    </row>
    <row r="66" spans="1:5" x14ac:dyDescent="0.25">
      <c r="A66" s="540"/>
    </row>
    <row r="67" spans="1:5" x14ac:dyDescent="0.25">
      <c r="A67" s="540"/>
    </row>
    <row r="68" spans="1:5" x14ac:dyDescent="0.25">
      <c r="A68" s="540" t="s">
        <v>2613</v>
      </c>
    </row>
    <row r="69" spans="1:5" x14ac:dyDescent="0.25">
      <c r="A69" s="540" t="s">
        <v>2588</v>
      </c>
    </row>
    <row r="70" spans="1:5" x14ac:dyDescent="0.25">
      <c r="A70" s="540" t="s">
        <v>2585</v>
      </c>
      <c r="B70" s="541" t="s">
        <v>2672</v>
      </c>
      <c r="C70" s="541" t="s">
        <v>2614</v>
      </c>
      <c r="D70" s="541" t="s">
        <v>2791</v>
      </c>
      <c r="E70" s="541" t="s">
        <v>2586</v>
      </c>
    </row>
    <row r="71" spans="1:5" x14ac:dyDescent="0.25">
      <c r="A71" s="540" t="s">
        <v>2585</v>
      </c>
      <c r="B71" s="541" t="s">
        <v>2673</v>
      </c>
      <c r="C71" s="541" t="s">
        <v>2614</v>
      </c>
      <c r="D71" s="541" t="s">
        <v>2614</v>
      </c>
      <c r="E71" s="541" t="s">
        <v>2586</v>
      </c>
    </row>
    <row r="72" spans="1:5" x14ac:dyDescent="0.25">
      <c r="A72" s="540" t="s">
        <v>2585</v>
      </c>
      <c r="B72" s="541" t="s">
        <v>2674</v>
      </c>
      <c r="C72" s="541" t="s">
        <v>2614</v>
      </c>
      <c r="D72" s="541" t="s">
        <v>2614</v>
      </c>
      <c r="E72" s="541" t="s">
        <v>2586</v>
      </c>
    </row>
    <row r="73" spans="1:5" x14ac:dyDescent="0.25">
      <c r="A73" s="540" t="s">
        <v>2585</v>
      </c>
      <c r="B73" s="541" t="s">
        <v>2615</v>
      </c>
      <c r="C73" s="541" t="s">
        <v>2614</v>
      </c>
      <c r="D73" s="541" t="s">
        <v>2614</v>
      </c>
      <c r="E73" s="541" t="s">
        <v>2586</v>
      </c>
    </row>
    <row r="74" spans="1:5" x14ac:dyDescent="0.25">
      <c r="A74" s="540" t="s">
        <v>2585</v>
      </c>
      <c r="B74" s="541" t="s">
        <v>2615</v>
      </c>
      <c r="C74" s="541" t="s">
        <v>2614</v>
      </c>
      <c r="D74" s="541" t="s">
        <v>2614</v>
      </c>
      <c r="E74" s="541" t="s">
        <v>2586</v>
      </c>
    </row>
    <row r="75" spans="1:5" x14ac:dyDescent="0.25">
      <c r="A75" s="540" t="s">
        <v>2585</v>
      </c>
      <c r="B75" s="541" t="s">
        <v>2615</v>
      </c>
      <c r="C75" s="541" t="s">
        <v>2616</v>
      </c>
      <c r="D75" s="541" t="s">
        <v>2617</v>
      </c>
      <c r="E75" s="541" t="s">
        <v>2586</v>
      </c>
    </row>
    <row r="76" spans="1:5" x14ac:dyDescent="0.25">
      <c r="A76" s="540" t="s">
        <v>2585</v>
      </c>
      <c r="B76" s="541" t="s">
        <v>2615</v>
      </c>
      <c r="C76" s="541" t="s">
        <v>2618</v>
      </c>
      <c r="D76" s="541" t="s">
        <v>2619</v>
      </c>
      <c r="E76" s="541" t="s">
        <v>2586</v>
      </c>
    </row>
    <row r="77" spans="1:5" x14ac:dyDescent="0.25">
      <c r="A77" s="540" t="s">
        <v>2725</v>
      </c>
      <c r="B77" s="541" t="s">
        <v>2726</v>
      </c>
      <c r="C77" s="541" t="s">
        <v>2614</v>
      </c>
      <c r="D77" s="541" t="s">
        <v>2614</v>
      </c>
      <c r="E77" s="541" t="s">
        <v>2586</v>
      </c>
    </row>
    <row r="78" spans="1:5" x14ac:dyDescent="0.25">
      <c r="A78" s="540" t="s">
        <v>2585</v>
      </c>
      <c r="B78" s="541" t="s">
        <v>2620</v>
      </c>
      <c r="C78" s="541" t="s">
        <v>2733</v>
      </c>
      <c r="D78" s="541" t="s">
        <v>2734</v>
      </c>
      <c r="E78" s="541" t="s">
        <v>2586</v>
      </c>
    </row>
    <row r="79" spans="1:5" x14ac:dyDescent="0.25">
      <c r="A79" s="540" t="s">
        <v>2585</v>
      </c>
      <c r="B79" s="541" t="s">
        <v>2621</v>
      </c>
      <c r="C79" s="541" t="s">
        <v>2682</v>
      </c>
      <c r="D79" s="541" t="s">
        <v>2683</v>
      </c>
      <c r="E79" s="541" t="s">
        <v>2586</v>
      </c>
    </row>
    <row r="80" spans="1:5" x14ac:dyDescent="0.25">
      <c r="A80" s="540" t="s">
        <v>2585</v>
      </c>
      <c r="B80" s="541" t="s">
        <v>2622</v>
      </c>
      <c r="C80" s="541" t="s">
        <v>2792</v>
      </c>
      <c r="D80" s="541" t="s">
        <v>2793</v>
      </c>
      <c r="E80" s="541" t="s">
        <v>2586</v>
      </c>
    </row>
    <row r="81" spans="1:5" x14ac:dyDescent="0.25">
      <c r="A81" s="540" t="s">
        <v>2585</v>
      </c>
      <c r="B81" s="541" t="s">
        <v>2623</v>
      </c>
      <c r="C81" s="541" t="s">
        <v>2794</v>
      </c>
      <c r="D81" s="541" t="s">
        <v>2795</v>
      </c>
      <c r="E81" s="541" t="s">
        <v>2586</v>
      </c>
    </row>
    <row r="82" spans="1:5" x14ac:dyDescent="0.25">
      <c r="A82" s="540" t="s">
        <v>2585</v>
      </c>
      <c r="B82" s="541" t="s">
        <v>2624</v>
      </c>
      <c r="C82" s="541" t="s">
        <v>2684</v>
      </c>
      <c r="D82" s="541" t="s">
        <v>2685</v>
      </c>
      <c r="E82" s="541" t="s">
        <v>2586</v>
      </c>
    </row>
    <row r="83" spans="1:5" x14ac:dyDescent="0.25">
      <c r="A83" s="540" t="s">
        <v>2585</v>
      </c>
      <c r="B83" s="541" t="s">
        <v>2625</v>
      </c>
      <c r="C83" s="541" t="s">
        <v>2686</v>
      </c>
      <c r="D83" s="541" t="s">
        <v>2687</v>
      </c>
      <c r="E83" s="541" t="s">
        <v>2586</v>
      </c>
    </row>
    <row r="84" spans="1:5" x14ac:dyDescent="0.25">
      <c r="A84" s="540" t="s">
        <v>2585</v>
      </c>
      <c r="B84" s="541" t="s">
        <v>2626</v>
      </c>
      <c r="C84" s="541" t="s">
        <v>2688</v>
      </c>
      <c r="D84" s="541" t="s">
        <v>2689</v>
      </c>
      <c r="E84" s="541" t="s">
        <v>2586</v>
      </c>
    </row>
    <row r="85" spans="1:5" x14ac:dyDescent="0.25">
      <c r="A85" s="540" t="s">
        <v>2585</v>
      </c>
      <c r="B85" s="541" t="s">
        <v>2627</v>
      </c>
      <c r="C85" s="541" t="s">
        <v>2690</v>
      </c>
      <c r="D85" s="541" t="s">
        <v>2691</v>
      </c>
      <c r="E85" s="541" t="s">
        <v>2586</v>
      </c>
    </row>
    <row r="86" spans="1:5" x14ac:dyDescent="0.25">
      <c r="A86" s="540" t="s">
        <v>2585</v>
      </c>
      <c r="B86" s="541" t="s">
        <v>2628</v>
      </c>
      <c r="C86" s="541" t="s">
        <v>2692</v>
      </c>
      <c r="D86" s="541" t="s">
        <v>2693</v>
      </c>
      <c r="E86" s="541" t="s">
        <v>2586</v>
      </c>
    </row>
    <row r="87" spans="1:5" x14ac:dyDescent="0.25">
      <c r="A87" s="540" t="s">
        <v>2585</v>
      </c>
      <c r="B87" s="541" t="s">
        <v>2629</v>
      </c>
      <c r="C87" s="541" t="s">
        <v>2694</v>
      </c>
      <c r="D87" s="541" t="s">
        <v>2695</v>
      </c>
      <c r="E87" s="541" t="s">
        <v>2586</v>
      </c>
    </row>
    <row r="88" spans="1:5" x14ac:dyDescent="0.25">
      <c r="A88" s="540" t="s">
        <v>2585</v>
      </c>
      <c r="B88" s="541" t="s">
        <v>2630</v>
      </c>
      <c r="C88" s="541" t="s">
        <v>2696</v>
      </c>
      <c r="D88" s="541" t="s">
        <v>2697</v>
      </c>
      <c r="E88" s="541" t="s">
        <v>2586</v>
      </c>
    </row>
    <row r="89" spans="1:5" x14ac:dyDescent="0.25">
      <c r="A89" s="540" t="s">
        <v>2585</v>
      </c>
      <c r="B89" s="541" t="s">
        <v>2631</v>
      </c>
      <c r="C89" s="541" t="s">
        <v>2698</v>
      </c>
      <c r="D89" s="541" t="s">
        <v>2699</v>
      </c>
      <c r="E89" s="541" t="s">
        <v>2586</v>
      </c>
    </row>
    <row r="90" spans="1:5" x14ac:dyDescent="0.25">
      <c r="A90" s="540" t="s">
        <v>2585</v>
      </c>
      <c r="B90" s="541" t="s">
        <v>2632</v>
      </c>
      <c r="C90" s="541" t="s">
        <v>2735</v>
      </c>
      <c r="D90" s="541" t="s">
        <v>2736</v>
      </c>
      <c r="E90" s="541" t="s">
        <v>2586</v>
      </c>
    </row>
    <row r="91" spans="1:5" x14ac:dyDescent="0.25">
      <c r="A91" s="540" t="s">
        <v>2585</v>
      </c>
      <c r="B91" s="541" t="s">
        <v>2633</v>
      </c>
      <c r="C91" s="541" t="s">
        <v>2737</v>
      </c>
      <c r="D91" s="541" t="s">
        <v>2738</v>
      </c>
      <c r="E91" s="541" t="s">
        <v>2586</v>
      </c>
    </row>
    <row r="92" spans="1:5" x14ac:dyDescent="0.25">
      <c r="A92" s="540" t="s">
        <v>2725</v>
      </c>
      <c r="B92" s="541" t="s">
        <v>2727</v>
      </c>
      <c r="C92" s="541" t="s">
        <v>2614</v>
      </c>
      <c r="D92" s="541" t="s">
        <v>2614</v>
      </c>
      <c r="E92" s="541" t="s">
        <v>2586</v>
      </c>
    </row>
    <row r="93" spans="1:5" x14ac:dyDescent="0.25">
      <c r="A93" s="540" t="s">
        <v>2585</v>
      </c>
      <c r="B93" s="541" t="s">
        <v>2634</v>
      </c>
      <c r="C93" s="541" t="s">
        <v>2739</v>
      </c>
      <c r="D93" s="541" t="s">
        <v>2740</v>
      </c>
      <c r="E93" s="541" t="s">
        <v>2586</v>
      </c>
    </row>
    <row r="94" spans="1:5" x14ac:dyDescent="0.25">
      <c r="A94" s="540" t="s">
        <v>2585</v>
      </c>
      <c r="B94" s="541" t="s">
        <v>2635</v>
      </c>
      <c r="C94" s="541" t="s">
        <v>2700</v>
      </c>
      <c r="D94" s="541" t="s">
        <v>2701</v>
      </c>
      <c r="E94" s="541" t="s">
        <v>2586</v>
      </c>
    </row>
    <row r="95" spans="1:5" x14ac:dyDescent="0.25">
      <c r="A95" s="540" t="s">
        <v>2585</v>
      </c>
      <c r="B95" s="541" t="s">
        <v>2636</v>
      </c>
      <c r="C95" s="541" t="s">
        <v>2741</v>
      </c>
      <c r="D95" s="541" t="s">
        <v>2742</v>
      </c>
      <c r="E95" s="541" t="s">
        <v>2586</v>
      </c>
    </row>
    <row r="96" spans="1:5" x14ac:dyDescent="0.25">
      <c r="A96" s="540" t="s">
        <v>2585</v>
      </c>
      <c r="B96" s="541" t="s">
        <v>2637</v>
      </c>
      <c r="C96" s="541" t="s">
        <v>2743</v>
      </c>
      <c r="D96" s="541" t="s">
        <v>2744</v>
      </c>
      <c r="E96" s="541" t="s">
        <v>2586</v>
      </c>
    </row>
    <row r="97" spans="1:5" x14ac:dyDescent="0.25">
      <c r="A97" s="540" t="s">
        <v>2585</v>
      </c>
      <c r="B97" s="541" t="s">
        <v>2638</v>
      </c>
      <c r="C97" s="541" t="s">
        <v>2745</v>
      </c>
      <c r="D97" s="541" t="s">
        <v>2746</v>
      </c>
      <c r="E97" s="541" t="s">
        <v>2586</v>
      </c>
    </row>
    <row r="98" spans="1:5" x14ac:dyDescent="0.25">
      <c r="A98" s="540" t="s">
        <v>2725</v>
      </c>
      <c r="B98" s="541" t="s">
        <v>2728</v>
      </c>
      <c r="C98" s="541" t="s">
        <v>2614</v>
      </c>
      <c r="D98" s="541" t="s">
        <v>2614</v>
      </c>
      <c r="E98" s="541" t="s">
        <v>2586</v>
      </c>
    </row>
    <row r="99" spans="1:5" x14ac:dyDescent="0.25">
      <c r="A99" s="540" t="s">
        <v>2585</v>
      </c>
      <c r="B99" s="541" t="s">
        <v>2639</v>
      </c>
      <c r="C99" s="541" t="s">
        <v>2747</v>
      </c>
      <c r="D99" s="541" t="s">
        <v>2748</v>
      </c>
      <c r="E99" s="541" t="s">
        <v>2586</v>
      </c>
    </row>
    <row r="100" spans="1:5" x14ac:dyDescent="0.25">
      <c r="A100" s="540" t="s">
        <v>2585</v>
      </c>
      <c r="B100" s="541" t="s">
        <v>2640</v>
      </c>
      <c r="C100" s="541" t="s">
        <v>2702</v>
      </c>
      <c r="D100" s="541" t="s">
        <v>2703</v>
      </c>
      <c r="E100" s="541" t="s">
        <v>2586</v>
      </c>
    </row>
    <row r="101" spans="1:5" x14ac:dyDescent="0.25">
      <c r="A101" s="540" t="s">
        <v>2585</v>
      </c>
      <c r="B101" s="541" t="s">
        <v>2641</v>
      </c>
      <c r="C101" s="541" t="s">
        <v>2704</v>
      </c>
      <c r="D101" s="541" t="s">
        <v>2705</v>
      </c>
      <c r="E101" s="541" t="s">
        <v>2586</v>
      </c>
    </row>
    <row r="102" spans="1:5" x14ac:dyDescent="0.25">
      <c r="A102" s="540" t="s">
        <v>2585</v>
      </c>
      <c r="B102" s="541" t="s">
        <v>2642</v>
      </c>
      <c r="C102" s="541" t="s">
        <v>2706</v>
      </c>
      <c r="D102" s="541" t="s">
        <v>2707</v>
      </c>
      <c r="E102" s="541" t="s">
        <v>2586</v>
      </c>
    </row>
    <row r="103" spans="1:5" x14ac:dyDescent="0.25">
      <c r="A103" s="540" t="s">
        <v>2585</v>
      </c>
      <c r="B103" s="541" t="s">
        <v>2643</v>
      </c>
      <c r="C103" s="541" t="s">
        <v>2708</v>
      </c>
      <c r="D103" s="541" t="s">
        <v>2709</v>
      </c>
      <c r="E103" s="541" t="s">
        <v>2586</v>
      </c>
    </row>
    <row r="104" spans="1:5" x14ac:dyDescent="0.25">
      <c r="A104" s="540" t="s">
        <v>2585</v>
      </c>
      <c r="B104" s="541" t="s">
        <v>2644</v>
      </c>
      <c r="C104" s="541" t="s">
        <v>2710</v>
      </c>
      <c r="D104" s="541" t="s">
        <v>2711</v>
      </c>
      <c r="E104" s="541" t="s">
        <v>2586</v>
      </c>
    </row>
    <row r="105" spans="1:5" x14ac:dyDescent="0.25">
      <c r="A105" s="540" t="s">
        <v>2585</v>
      </c>
      <c r="B105" s="541" t="s">
        <v>2645</v>
      </c>
      <c r="C105" s="541" t="s">
        <v>2712</v>
      </c>
      <c r="D105" s="541" t="s">
        <v>2713</v>
      </c>
      <c r="E105" s="541" t="s">
        <v>2586</v>
      </c>
    </row>
    <row r="106" spans="1:5" x14ac:dyDescent="0.25">
      <c r="A106" s="540" t="s">
        <v>2585</v>
      </c>
      <c r="B106" s="541" t="s">
        <v>2646</v>
      </c>
      <c r="C106" s="541" t="s">
        <v>2749</v>
      </c>
      <c r="D106" s="541" t="s">
        <v>2750</v>
      </c>
      <c r="E106" s="541" t="s">
        <v>2586</v>
      </c>
    </row>
    <row r="107" spans="1:5" x14ac:dyDescent="0.25">
      <c r="A107" s="540" t="s">
        <v>2585</v>
      </c>
      <c r="B107" s="541" t="s">
        <v>2647</v>
      </c>
      <c r="C107" s="541" t="s">
        <v>2751</v>
      </c>
      <c r="D107" s="541" t="s">
        <v>2752</v>
      </c>
      <c r="E107" s="541" t="s">
        <v>2586</v>
      </c>
    </row>
    <row r="108" spans="1:5" x14ac:dyDescent="0.25">
      <c r="A108" s="540" t="s">
        <v>2725</v>
      </c>
      <c r="B108" s="541" t="s">
        <v>2729</v>
      </c>
      <c r="C108" s="541" t="s">
        <v>2614</v>
      </c>
      <c r="D108" s="541" t="s">
        <v>2614</v>
      </c>
      <c r="E108" s="541" t="s">
        <v>2586</v>
      </c>
    </row>
    <row r="109" spans="1:5" x14ac:dyDescent="0.25">
      <c r="A109" s="540" t="s">
        <v>2585</v>
      </c>
      <c r="B109" s="541" t="s">
        <v>2648</v>
      </c>
      <c r="C109" s="541" t="s">
        <v>2753</v>
      </c>
      <c r="D109" s="541" t="s">
        <v>2754</v>
      </c>
      <c r="E109" s="541" t="s">
        <v>2586</v>
      </c>
    </row>
    <row r="110" spans="1:5" x14ac:dyDescent="0.25">
      <c r="A110" s="540" t="s">
        <v>2585</v>
      </c>
      <c r="B110" s="541" t="s">
        <v>2649</v>
      </c>
      <c r="C110" s="541" t="s">
        <v>2714</v>
      </c>
      <c r="D110" s="541" t="s">
        <v>2715</v>
      </c>
      <c r="E110" s="541" t="s">
        <v>2586</v>
      </c>
    </row>
    <row r="111" spans="1:5" x14ac:dyDescent="0.25">
      <c r="A111" s="540" t="s">
        <v>2585</v>
      </c>
      <c r="B111" s="541" t="s">
        <v>2650</v>
      </c>
      <c r="C111" s="541" t="s">
        <v>2755</v>
      </c>
      <c r="D111" s="541" t="s">
        <v>2756</v>
      </c>
      <c r="E111" s="541" t="s">
        <v>2586</v>
      </c>
    </row>
    <row r="112" spans="1:5" x14ac:dyDescent="0.25">
      <c r="A112" s="540" t="s">
        <v>2585</v>
      </c>
      <c r="B112" s="541" t="s">
        <v>2651</v>
      </c>
      <c r="C112" s="541" t="s">
        <v>2757</v>
      </c>
      <c r="D112" s="541" t="s">
        <v>2758</v>
      </c>
      <c r="E112" s="541" t="s">
        <v>2586</v>
      </c>
    </row>
    <row r="113" spans="1:5" x14ac:dyDescent="0.25">
      <c r="A113" s="540" t="s">
        <v>2585</v>
      </c>
      <c r="B113" s="541" t="s">
        <v>2652</v>
      </c>
      <c r="C113" s="541" t="s">
        <v>2759</v>
      </c>
      <c r="D113" s="541" t="s">
        <v>2760</v>
      </c>
      <c r="E113" s="541" t="s">
        <v>2586</v>
      </c>
    </row>
    <row r="114" spans="1:5" x14ac:dyDescent="0.25">
      <c r="A114" s="540" t="s">
        <v>2725</v>
      </c>
      <c r="B114" s="541" t="s">
        <v>2730</v>
      </c>
      <c r="C114" s="541" t="s">
        <v>2614</v>
      </c>
      <c r="D114" s="541" t="s">
        <v>2614</v>
      </c>
      <c r="E114" s="541" t="s">
        <v>2586</v>
      </c>
    </row>
    <row r="115" spans="1:5" x14ac:dyDescent="0.25">
      <c r="A115" s="540" t="s">
        <v>2585</v>
      </c>
      <c r="B115" s="541" t="s">
        <v>2653</v>
      </c>
      <c r="C115" s="541" t="s">
        <v>2761</v>
      </c>
      <c r="D115" s="541" t="s">
        <v>2762</v>
      </c>
      <c r="E115" s="541" t="s">
        <v>2586</v>
      </c>
    </row>
    <row r="116" spans="1:5" x14ac:dyDescent="0.25">
      <c r="A116" s="540" t="s">
        <v>2585</v>
      </c>
      <c r="B116" s="541" t="s">
        <v>2654</v>
      </c>
      <c r="C116" s="541" t="s">
        <v>2614</v>
      </c>
      <c r="D116" s="541" t="s">
        <v>2614</v>
      </c>
      <c r="E116" s="541" t="s">
        <v>2586</v>
      </c>
    </row>
    <row r="117" spans="1:5" x14ac:dyDescent="0.25">
      <c r="A117" s="540" t="s">
        <v>2585</v>
      </c>
      <c r="B117" s="541" t="s">
        <v>2655</v>
      </c>
      <c r="C117" s="541" t="s">
        <v>2716</v>
      </c>
      <c r="D117" s="541" t="s">
        <v>2717</v>
      </c>
      <c r="E117" s="541" t="s">
        <v>2586</v>
      </c>
    </row>
    <row r="118" spans="1:5" x14ac:dyDescent="0.25">
      <c r="A118" s="540" t="s">
        <v>2585</v>
      </c>
      <c r="B118" s="541" t="s">
        <v>2656</v>
      </c>
      <c r="C118" s="541" t="s">
        <v>2718</v>
      </c>
      <c r="D118" s="541" t="s">
        <v>2719</v>
      </c>
      <c r="E118" s="541" t="s">
        <v>2586</v>
      </c>
    </row>
    <row r="119" spans="1:5" x14ac:dyDescent="0.25">
      <c r="A119" s="540" t="s">
        <v>2585</v>
      </c>
      <c r="B119" s="541" t="s">
        <v>2657</v>
      </c>
      <c r="C119" s="541" t="s">
        <v>2720</v>
      </c>
      <c r="D119" s="541" t="s">
        <v>2721</v>
      </c>
      <c r="E119" s="541" t="s">
        <v>2586</v>
      </c>
    </row>
    <row r="120" spans="1:5" x14ac:dyDescent="0.25">
      <c r="A120" s="540" t="s">
        <v>2585</v>
      </c>
      <c r="B120" s="541" t="s">
        <v>2658</v>
      </c>
      <c r="C120" s="541" t="s">
        <v>2614</v>
      </c>
      <c r="D120" s="541" t="s">
        <v>2614</v>
      </c>
      <c r="E120" s="541" t="s">
        <v>2586</v>
      </c>
    </row>
    <row r="121" spans="1:5" x14ac:dyDescent="0.25">
      <c r="A121" s="540" t="s">
        <v>2585</v>
      </c>
      <c r="B121" s="541" t="s">
        <v>2659</v>
      </c>
      <c r="C121" s="541" t="s">
        <v>2722</v>
      </c>
      <c r="D121" s="541" t="s">
        <v>2723</v>
      </c>
      <c r="E121" s="541" t="s">
        <v>2586</v>
      </c>
    </row>
    <row r="122" spans="1:5" x14ac:dyDescent="0.25">
      <c r="A122" s="540" t="s">
        <v>2585</v>
      </c>
      <c r="B122" s="541" t="s">
        <v>2660</v>
      </c>
      <c r="C122" s="541" t="s">
        <v>2975</v>
      </c>
      <c r="D122" s="541" t="s">
        <v>2763</v>
      </c>
      <c r="E122" s="541" t="s">
        <v>2586</v>
      </c>
    </row>
    <row r="123" spans="1:5" x14ac:dyDescent="0.25">
      <c r="A123" s="540" t="s">
        <v>2585</v>
      </c>
      <c r="B123" s="541" t="s">
        <v>2661</v>
      </c>
      <c r="C123" s="541" t="s">
        <v>2764</v>
      </c>
      <c r="D123" s="541" t="s">
        <v>2765</v>
      </c>
      <c r="E123" s="541" t="s">
        <v>2586</v>
      </c>
    </row>
    <row r="124" spans="1:5" x14ac:dyDescent="0.25">
      <c r="A124" s="540" t="s">
        <v>2585</v>
      </c>
      <c r="B124" s="541" t="s">
        <v>2662</v>
      </c>
      <c r="C124" s="541" t="s">
        <v>2614</v>
      </c>
      <c r="D124" s="541" t="s">
        <v>2614</v>
      </c>
      <c r="E124" s="541" t="s">
        <v>2586</v>
      </c>
    </row>
    <row r="125" spans="1:5" x14ac:dyDescent="0.25">
      <c r="A125" s="540" t="s">
        <v>2587</v>
      </c>
    </row>
    <row r="126" spans="1:5" x14ac:dyDescent="0.25">
      <c r="A126" s="540" t="s">
        <v>3263</v>
      </c>
    </row>
    <row r="127" spans="1:5" x14ac:dyDescent="0.25">
      <c r="A127" s="540"/>
    </row>
    <row r="128" spans="1:5" x14ac:dyDescent="0.25">
      <c r="A128" s="540"/>
    </row>
    <row r="129" spans="1:9" x14ac:dyDescent="0.25">
      <c r="A129" s="540"/>
    </row>
    <row r="130" spans="1:9" x14ac:dyDescent="0.25">
      <c r="A130" s="540" t="s">
        <v>2613</v>
      </c>
    </row>
    <row r="131" spans="1:9" x14ac:dyDescent="0.25">
      <c r="A131" s="540" t="s">
        <v>2588</v>
      </c>
    </row>
    <row r="132" spans="1:9" x14ac:dyDescent="0.25">
      <c r="A132" s="540" t="s">
        <v>2585</v>
      </c>
      <c r="B132" s="541" t="s">
        <v>2672</v>
      </c>
      <c r="C132" s="541" t="s">
        <v>2614</v>
      </c>
      <c r="D132" s="541" t="s">
        <v>2614</v>
      </c>
      <c r="E132" s="541" t="s">
        <v>2614</v>
      </c>
      <c r="F132" s="541" t="s">
        <v>2614</v>
      </c>
      <c r="G132" s="541" t="s">
        <v>2614</v>
      </c>
      <c r="H132" s="541" t="s">
        <v>3699</v>
      </c>
      <c r="I132" s="541" t="s">
        <v>2586</v>
      </c>
    </row>
    <row r="133" spans="1:9" x14ac:dyDescent="0.25">
      <c r="A133" s="540" t="s">
        <v>2585</v>
      </c>
      <c r="B133" s="541" t="s">
        <v>3671</v>
      </c>
      <c r="C133" s="541" t="s">
        <v>2614</v>
      </c>
      <c r="D133" s="541" t="s">
        <v>2614</v>
      </c>
      <c r="E133" s="541" t="s">
        <v>2614</v>
      </c>
      <c r="F133" s="541" t="s">
        <v>2614</v>
      </c>
      <c r="G133" s="541" t="s">
        <v>2614</v>
      </c>
      <c r="H133" s="541" t="s">
        <v>2614</v>
      </c>
      <c r="I133" s="541" t="s">
        <v>2586</v>
      </c>
    </row>
    <row r="134" spans="1:9" x14ac:dyDescent="0.25">
      <c r="A134" s="540" t="s">
        <v>2585</v>
      </c>
      <c r="B134" s="541" t="s">
        <v>3672</v>
      </c>
      <c r="C134" s="541" t="s">
        <v>2614</v>
      </c>
      <c r="D134" s="541" t="s">
        <v>2614</v>
      </c>
      <c r="E134" s="541" t="s">
        <v>2614</v>
      </c>
      <c r="F134" s="541" t="s">
        <v>2614</v>
      </c>
      <c r="G134" s="541" t="s">
        <v>2614</v>
      </c>
      <c r="H134" s="541" t="s">
        <v>2614</v>
      </c>
      <c r="I134" s="541" t="s">
        <v>2586</v>
      </c>
    </row>
    <row r="135" spans="1:9" x14ac:dyDescent="0.25">
      <c r="A135" s="540" t="s">
        <v>2585</v>
      </c>
      <c r="B135" s="541" t="s">
        <v>2615</v>
      </c>
      <c r="C135" s="541" t="s">
        <v>2614</v>
      </c>
      <c r="D135" s="541" t="s">
        <v>2614</v>
      </c>
      <c r="E135" s="541" t="s">
        <v>2614</v>
      </c>
      <c r="F135" s="541" t="s">
        <v>2614</v>
      </c>
      <c r="G135" s="541" t="s">
        <v>3700</v>
      </c>
      <c r="H135" s="541" t="s">
        <v>2614</v>
      </c>
      <c r="I135" s="541" t="s">
        <v>2586</v>
      </c>
    </row>
    <row r="136" spans="1:9" x14ac:dyDescent="0.25">
      <c r="A136" s="540" t="s">
        <v>2585</v>
      </c>
      <c r="B136" s="541" t="s">
        <v>2615</v>
      </c>
      <c r="C136" s="541" t="s">
        <v>2614</v>
      </c>
      <c r="D136" s="541" t="s">
        <v>2614</v>
      </c>
      <c r="E136" s="541" t="s">
        <v>2614</v>
      </c>
      <c r="F136" s="541" t="s">
        <v>2614</v>
      </c>
      <c r="G136" s="541" t="s">
        <v>3701</v>
      </c>
      <c r="H136" s="541" t="s">
        <v>2614</v>
      </c>
      <c r="I136" s="541" t="s">
        <v>2586</v>
      </c>
    </row>
    <row r="137" spans="1:9" x14ac:dyDescent="0.25">
      <c r="A137" s="540" t="s">
        <v>2585</v>
      </c>
      <c r="B137" s="541" t="s">
        <v>2615</v>
      </c>
      <c r="C137" s="541" t="s">
        <v>2614</v>
      </c>
      <c r="D137" s="541" t="s">
        <v>2614</v>
      </c>
      <c r="E137" s="541" t="s">
        <v>2614</v>
      </c>
      <c r="F137" s="541" t="s">
        <v>2614</v>
      </c>
      <c r="G137" s="541" t="s">
        <v>2614</v>
      </c>
      <c r="H137" s="541" t="s">
        <v>2614</v>
      </c>
      <c r="I137" s="541" t="s">
        <v>2586</v>
      </c>
    </row>
    <row r="138" spans="1:9" x14ac:dyDescent="0.25">
      <c r="A138" s="540" t="s">
        <v>2585</v>
      </c>
      <c r="B138" s="541" t="s">
        <v>2615</v>
      </c>
      <c r="C138" s="541" t="s">
        <v>2614</v>
      </c>
      <c r="D138" s="541" t="s">
        <v>3702</v>
      </c>
      <c r="E138" s="541" t="s">
        <v>2614</v>
      </c>
      <c r="F138" s="541" t="s">
        <v>2614</v>
      </c>
      <c r="G138" s="541" t="s">
        <v>3703</v>
      </c>
      <c r="H138" s="541" t="s">
        <v>2614</v>
      </c>
      <c r="I138" s="541" t="s">
        <v>2586</v>
      </c>
    </row>
    <row r="139" spans="1:9" x14ac:dyDescent="0.25">
      <c r="A139" s="540" t="s">
        <v>2725</v>
      </c>
      <c r="B139" s="541" t="s">
        <v>2615</v>
      </c>
      <c r="C139" s="541" t="s">
        <v>2614</v>
      </c>
      <c r="D139" s="541" t="s">
        <v>2614</v>
      </c>
      <c r="E139" s="541" t="s">
        <v>2614</v>
      </c>
      <c r="F139" s="541" t="s">
        <v>2614</v>
      </c>
      <c r="G139" s="541" t="s">
        <v>3704</v>
      </c>
      <c r="H139" s="541" t="s">
        <v>2614</v>
      </c>
      <c r="I139" s="541" t="s">
        <v>2586</v>
      </c>
    </row>
    <row r="140" spans="1:9" x14ac:dyDescent="0.25">
      <c r="A140" s="540" t="s">
        <v>2585</v>
      </c>
      <c r="B140" s="541" t="s">
        <v>2615</v>
      </c>
      <c r="C140" s="541" t="s">
        <v>2614</v>
      </c>
      <c r="D140" s="541" t="s">
        <v>3705</v>
      </c>
      <c r="E140" s="541" t="s">
        <v>3706</v>
      </c>
      <c r="F140" s="541" t="s">
        <v>3707</v>
      </c>
      <c r="G140" s="541" t="s">
        <v>2616</v>
      </c>
      <c r="H140" s="541" t="s">
        <v>2617</v>
      </c>
      <c r="I140" s="541" t="s">
        <v>2586</v>
      </c>
    </row>
    <row r="141" spans="1:9" x14ac:dyDescent="0.25">
      <c r="A141" s="540" t="s">
        <v>2585</v>
      </c>
      <c r="B141" s="541" t="s">
        <v>3673</v>
      </c>
      <c r="C141" s="541" t="s">
        <v>3708</v>
      </c>
      <c r="D141" s="541" t="s">
        <v>3709</v>
      </c>
      <c r="E141" s="541" t="s">
        <v>3710</v>
      </c>
      <c r="F141" s="541" t="s">
        <v>3711</v>
      </c>
      <c r="G141" s="541" t="s">
        <v>2618</v>
      </c>
      <c r="H141" s="541" t="s">
        <v>2619</v>
      </c>
      <c r="I141" s="541" t="s">
        <v>2586</v>
      </c>
    </row>
    <row r="142" spans="1:9" x14ac:dyDescent="0.25">
      <c r="A142" s="540" t="s">
        <v>2585</v>
      </c>
      <c r="B142" s="541" t="s">
        <v>3674</v>
      </c>
      <c r="C142" s="541" t="s">
        <v>2614</v>
      </c>
      <c r="D142" s="541" t="s">
        <v>2614</v>
      </c>
      <c r="E142" s="541" t="s">
        <v>2614</v>
      </c>
      <c r="F142" s="541" t="s">
        <v>2614</v>
      </c>
      <c r="G142" s="541" t="s">
        <v>2614</v>
      </c>
      <c r="H142" s="541" t="s">
        <v>2614</v>
      </c>
      <c r="I142" s="541" t="s">
        <v>2586</v>
      </c>
    </row>
    <row r="143" spans="1:9" x14ac:dyDescent="0.25">
      <c r="A143" s="540" t="s">
        <v>2585</v>
      </c>
      <c r="B143" s="541" t="s">
        <v>3675</v>
      </c>
      <c r="C143" s="541" t="s">
        <v>2614</v>
      </c>
      <c r="D143" s="541" t="s">
        <v>2614</v>
      </c>
      <c r="E143" s="541" t="s">
        <v>2614</v>
      </c>
      <c r="F143" s="541" t="s">
        <v>2614</v>
      </c>
      <c r="G143" s="541" t="s">
        <v>2614</v>
      </c>
      <c r="H143" s="541" t="s">
        <v>2614</v>
      </c>
      <c r="I143" s="541" t="s">
        <v>2586</v>
      </c>
    </row>
    <row r="144" spans="1:9" x14ac:dyDescent="0.25">
      <c r="A144" s="540" t="s">
        <v>2585</v>
      </c>
      <c r="B144" s="541" t="s">
        <v>3492</v>
      </c>
      <c r="C144" s="541" t="s">
        <v>3712</v>
      </c>
      <c r="D144" s="541" t="s">
        <v>3744</v>
      </c>
      <c r="E144" s="541" t="s">
        <v>3745</v>
      </c>
      <c r="F144" s="541" t="s">
        <v>3746</v>
      </c>
      <c r="G144" s="541" t="s">
        <v>3713</v>
      </c>
      <c r="H144" s="541" t="s">
        <v>2614</v>
      </c>
      <c r="I144" s="541" t="s">
        <v>2586</v>
      </c>
    </row>
    <row r="145" spans="1:9" x14ac:dyDescent="0.25">
      <c r="A145" s="540" t="s">
        <v>2585</v>
      </c>
      <c r="B145" s="541" t="s">
        <v>3498</v>
      </c>
      <c r="C145" s="541" t="s">
        <v>3714</v>
      </c>
      <c r="D145" s="541" t="s">
        <v>3747</v>
      </c>
      <c r="E145" s="541" t="s">
        <v>3748</v>
      </c>
      <c r="F145" s="541" t="s">
        <v>3749</v>
      </c>
      <c r="G145" s="541" t="s">
        <v>3715</v>
      </c>
      <c r="H145" s="541" t="s">
        <v>2614</v>
      </c>
      <c r="I145" s="541" t="s">
        <v>2586</v>
      </c>
    </row>
    <row r="146" spans="1:9" x14ac:dyDescent="0.25">
      <c r="A146" s="540" t="s">
        <v>2585</v>
      </c>
      <c r="B146" s="541" t="s">
        <v>3504</v>
      </c>
      <c r="C146" s="541" t="s">
        <v>3716</v>
      </c>
      <c r="D146" s="541" t="s">
        <v>3750</v>
      </c>
      <c r="E146" s="541" t="s">
        <v>3751</v>
      </c>
      <c r="F146" s="541" t="s">
        <v>3752</v>
      </c>
      <c r="G146" s="541" t="s">
        <v>3717</v>
      </c>
      <c r="H146" s="541" t="s">
        <v>2614</v>
      </c>
      <c r="I146" s="541" t="s">
        <v>2586</v>
      </c>
    </row>
    <row r="147" spans="1:9" x14ac:dyDescent="0.25">
      <c r="A147" s="540" t="s">
        <v>2585</v>
      </c>
      <c r="B147" s="541" t="s">
        <v>3510</v>
      </c>
      <c r="C147" s="541" t="s">
        <v>3718</v>
      </c>
      <c r="D147" s="541" t="s">
        <v>3753</v>
      </c>
      <c r="E147" s="541" t="s">
        <v>3754</v>
      </c>
      <c r="F147" s="541" t="s">
        <v>3755</v>
      </c>
      <c r="G147" s="541" t="s">
        <v>3719</v>
      </c>
      <c r="H147" s="541" t="s">
        <v>2614</v>
      </c>
      <c r="I147" s="541" t="s">
        <v>2586</v>
      </c>
    </row>
    <row r="148" spans="1:9" x14ac:dyDescent="0.25">
      <c r="A148" s="540" t="s">
        <v>2585</v>
      </c>
      <c r="B148" s="541" t="s">
        <v>3516</v>
      </c>
      <c r="C148" s="541" t="s">
        <v>3720</v>
      </c>
      <c r="D148" s="541" t="s">
        <v>3756</v>
      </c>
      <c r="E148" s="541" t="s">
        <v>3757</v>
      </c>
      <c r="F148" s="541" t="s">
        <v>3758</v>
      </c>
      <c r="G148" s="541" t="s">
        <v>3721</v>
      </c>
      <c r="H148" s="541" t="s">
        <v>2614</v>
      </c>
      <c r="I148" s="541" t="s">
        <v>2586</v>
      </c>
    </row>
    <row r="149" spans="1:9" x14ac:dyDescent="0.25">
      <c r="A149" s="540" t="s">
        <v>2585</v>
      </c>
      <c r="B149" s="541" t="s">
        <v>3676</v>
      </c>
      <c r="C149" s="541" t="s">
        <v>3722</v>
      </c>
      <c r="D149" s="541" t="s">
        <v>3725</v>
      </c>
      <c r="E149" s="541" t="s">
        <v>3725</v>
      </c>
      <c r="F149" s="541" t="s">
        <v>3725</v>
      </c>
      <c r="G149" s="541" t="s">
        <v>3723</v>
      </c>
      <c r="H149" s="541" t="s">
        <v>2614</v>
      </c>
      <c r="I149" s="541" t="s">
        <v>2586</v>
      </c>
    </row>
    <row r="150" spans="1:9" x14ac:dyDescent="0.25">
      <c r="A150" s="540" t="s">
        <v>2585</v>
      </c>
      <c r="B150" s="541" t="s">
        <v>3677</v>
      </c>
      <c r="C150" s="541" t="s">
        <v>3724</v>
      </c>
      <c r="D150" s="541" t="s">
        <v>3759</v>
      </c>
      <c r="E150" s="541" t="s">
        <v>3760</v>
      </c>
      <c r="F150" s="541" t="s">
        <v>3761</v>
      </c>
      <c r="G150" s="541" t="s">
        <v>3762</v>
      </c>
      <c r="H150" s="541" t="s">
        <v>2614</v>
      </c>
      <c r="I150" s="541" t="s">
        <v>2586</v>
      </c>
    </row>
    <row r="151" spans="1:9" x14ac:dyDescent="0.25">
      <c r="A151" s="540" t="s">
        <v>2585</v>
      </c>
      <c r="B151" s="541" t="s">
        <v>3678</v>
      </c>
      <c r="C151" s="541" t="s">
        <v>3763</v>
      </c>
      <c r="D151" s="541" t="s">
        <v>3764</v>
      </c>
      <c r="E151" s="541" t="s">
        <v>3765</v>
      </c>
      <c r="F151" s="541" t="s">
        <v>3766</v>
      </c>
      <c r="G151" s="541" t="s">
        <v>3725</v>
      </c>
      <c r="H151" s="541" t="s">
        <v>3767</v>
      </c>
      <c r="I151" s="541" t="s">
        <v>2586</v>
      </c>
    </row>
    <row r="152" spans="1:9" x14ac:dyDescent="0.25">
      <c r="A152" s="540" t="s">
        <v>2585</v>
      </c>
      <c r="B152" s="541" t="s">
        <v>2615</v>
      </c>
      <c r="C152" s="541" t="s">
        <v>3679</v>
      </c>
      <c r="D152" s="541" t="s">
        <v>2614</v>
      </c>
      <c r="E152" s="541" t="s">
        <v>2614</v>
      </c>
      <c r="F152" s="541" t="s">
        <v>2614</v>
      </c>
      <c r="G152" s="541" t="s">
        <v>2614</v>
      </c>
      <c r="H152" s="541" t="s">
        <v>2614</v>
      </c>
      <c r="I152" s="541" t="s">
        <v>2586</v>
      </c>
    </row>
    <row r="153" spans="1:9" x14ac:dyDescent="0.25">
      <c r="A153" s="540" t="s">
        <v>2585</v>
      </c>
      <c r="B153" s="541" t="s">
        <v>2615</v>
      </c>
      <c r="C153" s="541" t="s">
        <v>3437</v>
      </c>
      <c r="D153" s="541" t="s">
        <v>2614</v>
      </c>
      <c r="E153" s="541" t="s">
        <v>2614</v>
      </c>
      <c r="F153" s="541" t="s">
        <v>2614</v>
      </c>
      <c r="G153" s="541" t="s">
        <v>3726</v>
      </c>
      <c r="H153" s="541" t="s">
        <v>3727</v>
      </c>
      <c r="I153" s="541" t="s">
        <v>2586</v>
      </c>
    </row>
    <row r="154" spans="1:9" x14ac:dyDescent="0.25">
      <c r="A154" s="540" t="s">
        <v>2725</v>
      </c>
      <c r="B154" s="541" t="s">
        <v>2615</v>
      </c>
      <c r="C154" s="541" t="s">
        <v>3680</v>
      </c>
      <c r="D154" s="541" t="s">
        <v>2614</v>
      </c>
      <c r="E154" s="541" t="s">
        <v>2614</v>
      </c>
      <c r="F154" s="541" t="s">
        <v>2614</v>
      </c>
      <c r="G154" s="541" t="s">
        <v>3728</v>
      </c>
      <c r="H154" s="541" t="s">
        <v>3729</v>
      </c>
      <c r="I154" s="541" t="s">
        <v>2586</v>
      </c>
    </row>
    <row r="155" spans="1:9" x14ac:dyDescent="0.25">
      <c r="A155" s="540" t="s">
        <v>2585</v>
      </c>
      <c r="B155" s="541" t="s">
        <v>2615</v>
      </c>
      <c r="C155" s="541" t="s">
        <v>3681</v>
      </c>
      <c r="D155" s="541" t="s">
        <v>2614</v>
      </c>
      <c r="E155" s="541" t="s">
        <v>2614</v>
      </c>
      <c r="F155" s="541" t="s">
        <v>2614</v>
      </c>
      <c r="G155" s="541" t="s">
        <v>3730</v>
      </c>
      <c r="H155" s="541" t="s">
        <v>3731</v>
      </c>
      <c r="I155" s="541" t="s">
        <v>2586</v>
      </c>
    </row>
    <row r="156" spans="1:9" x14ac:dyDescent="0.25">
      <c r="A156" s="540" t="s">
        <v>2585</v>
      </c>
      <c r="B156" s="541" t="s">
        <v>2615</v>
      </c>
      <c r="C156" s="541" t="s">
        <v>3682</v>
      </c>
      <c r="D156" s="541" t="s">
        <v>2614</v>
      </c>
      <c r="E156" s="541" t="s">
        <v>2614</v>
      </c>
      <c r="F156" s="541" t="s">
        <v>2614</v>
      </c>
      <c r="G156" s="541" t="s">
        <v>3732</v>
      </c>
      <c r="H156" s="541" t="s">
        <v>3733</v>
      </c>
      <c r="I156" s="541" t="s">
        <v>2586</v>
      </c>
    </row>
    <row r="157" spans="1:9" x14ac:dyDescent="0.25">
      <c r="A157" s="540" t="s">
        <v>2585</v>
      </c>
      <c r="B157" s="541" t="s">
        <v>2615</v>
      </c>
      <c r="C157" s="541" t="s">
        <v>3683</v>
      </c>
      <c r="D157" s="541" t="s">
        <v>2614</v>
      </c>
      <c r="E157" s="541" t="s">
        <v>2614</v>
      </c>
      <c r="F157" s="541" t="s">
        <v>2614</v>
      </c>
      <c r="G157" s="541" t="s">
        <v>3734</v>
      </c>
      <c r="H157" s="541" t="s">
        <v>3735</v>
      </c>
      <c r="I157" s="541" t="s">
        <v>2586</v>
      </c>
    </row>
    <row r="158" spans="1:9" x14ac:dyDescent="0.25">
      <c r="A158" s="540" t="s">
        <v>2585</v>
      </c>
      <c r="B158" s="541" t="s">
        <v>2615</v>
      </c>
      <c r="C158" s="541" t="s">
        <v>3684</v>
      </c>
      <c r="D158" s="541" t="s">
        <v>2614</v>
      </c>
      <c r="E158" s="541" t="s">
        <v>2614</v>
      </c>
      <c r="F158" s="541" t="s">
        <v>2614</v>
      </c>
      <c r="G158" s="541" t="s">
        <v>3736</v>
      </c>
      <c r="H158" s="541" t="s">
        <v>3737</v>
      </c>
      <c r="I158" s="541" t="s">
        <v>2586</v>
      </c>
    </row>
    <row r="159" spans="1:9" x14ac:dyDescent="0.25">
      <c r="A159" s="540" t="s">
        <v>2585</v>
      </c>
      <c r="B159" s="541" t="s">
        <v>2615</v>
      </c>
      <c r="C159" s="541" t="s">
        <v>3685</v>
      </c>
      <c r="D159" s="541" t="s">
        <v>2614</v>
      </c>
      <c r="E159" s="541" t="s">
        <v>2614</v>
      </c>
      <c r="F159" s="541" t="s">
        <v>2614</v>
      </c>
      <c r="G159" s="541" t="s">
        <v>3738</v>
      </c>
      <c r="H159" s="541" t="s">
        <v>3739</v>
      </c>
      <c r="I159" s="541" t="s">
        <v>2586</v>
      </c>
    </row>
    <row r="160" spans="1:9" x14ac:dyDescent="0.25">
      <c r="A160" s="540" t="s">
        <v>2725</v>
      </c>
      <c r="B160" s="541" t="s">
        <v>2615</v>
      </c>
      <c r="C160" s="541" t="s">
        <v>3686</v>
      </c>
      <c r="D160" s="541" t="s">
        <v>2614</v>
      </c>
      <c r="E160" s="541" t="s">
        <v>2614</v>
      </c>
      <c r="F160" s="541" t="s">
        <v>2614</v>
      </c>
      <c r="G160" s="541" t="s">
        <v>3740</v>
      </c>
      <c r="H160" s="541" t="s">
        <v>3741</v>
      </c>
      <c r="I160" s="541" t="s">
        <v>2586</v>
      </c>
    </row>
    <row r="161" spans="1:9" x14ac:dyDescent="0.25">
      <c r="A161" s="540" t="s">
        <v>2585</v>
      </c>
      <c r="B161" s="541" t="s">
        <v>2615</v>
      </c>
      <c r="C161" s="541" t="s">
        <v>3687</v>
      </c>
      <c r="D161" s="541" t="s">
        <v>2614</v>
      </c>
      <c r="E161" s="541" t="s">
        <v>2614</v>
      </c>
      <c r="F161" s="541" t="s">
        <v>2614</v>
      </c>
      <c r="G161" s="541" t="s">
        <v>3742</v>
      </c>
      <c r="H161" s="541" t="s">
        <v>3743</v>
      </c>
      <c r="I161" s="541" t="s">
        <v>2586</v>
      </c>
    </row>
    <row r="162" spans="1:9" x14ac:dyDescent="0.25">
      <c r="A162" s="540" t="s">
        <v>2585</v>
      </c>
      <c r="B162" s="541" t="s">
        <v>2615</v>
      </c>
      <c r="C162" s="541" t="s">
        <v>3688</v>
      </c>
      <c r="D162" s="541" t="s">
        <v>2614</v>
      </c>
      <c r="E162" s="541" t="s">
        <v>2614</v>
      </c>
      <c r="F162" s="541" t="s">
        <v>2614</v>
      </c>
      <c r="G162" s="541" t="s">
        <v>3768</v>
      </c>
      <c r="H162" s="541" t="s">
        <v>3769</v>
      </c>
      <c r="I162" s="541" t="s">
        <v>2586</v>
      </c>
    </row>
    <row r="163" spans="1:9" x14ac:dyDescent="0.25">
      <c r="A163" s="540" t="s">
        <v>2585</v>
      </c>
      <c r="B163" s="541" t="s">
        <v>2615</v>
      </c>
      <c r="C163" s="541" t="s">
        <v>3689</v>
      </c>
      <c r="D163" s="541" t="s">
        <v>2614</v>
      </c>
      <c r="E163" s="541" t="s">
        <v>2614</v>
      </c>
      <c r="F163" s="541" t="s">
        <v>2614</v>
      </c>
      <c r="G163" s="541" t="s">
        <v>3770</v>
      </c>
      <c r="H163" s="541" t="s">
        <v>3771</v>
      </c>
      <c r="I163" s="541" t="s">
        <v>2586</v>
      </c>
    </row>
    <row r="164" spans="1:9" x14ac:dyDescent="0.25">
      <c r="A164" s="540" t="s">
        <v>2585</v>
      </c>
      <c r="B164" s="541" t="s">
        <v>2615</v>
      </c>
      <c r="C164" s="541" t="s">
        <v>3690</v>
      </c>
      <c r="D164" s="541" t="s">
        <v>2614</v>
      </c>
      <c r="E164" s="541" t="s">
        <v>2614</v>
      </c>
      <c r="F164" s="541" t="s">
        <v>2614</v>
      </c>
      <c r="G164" s="541" t="s">
        <v>3772</v>
      </c>
      <c r="H164" s="541" t="s">
        <v>3773</v>
      </c>
      <c r="I164" s="541" t="s">
        <v>2586</v>
      </c>
    </row>
    <row r="165" spans="1:9" x14ac:dyDescent="0.25">
      <c r="A165" s="540" t="s">
        <v>2585</v>
      </c>
      <c r="B165" s="541" t="s">
        <v>2615</v>
      </c>
      <c r="C165" s="541" t="s">
        <v>3691</v>
      </c>
      <c r="D165" s="541" t="s">
        <v>2614</v>
      </c>
      <c r="E165" s="541" t="s">
        <v>2614</v>
      </c>
      <c r="F165" s="541" t="s">
        <v>2614</v>
      </c>
      <c r="G165" s="541" t="s">
        <v>3774</v>
      </c>
      <c r="H165" s="541" t="s">
        <v>3775</v>
      </c>
      <c r="I165" s="541" t="s">
        <v>2586</v>
      </c>
    </row>
    <row r="166" spans="1:9" x14ac:dyDescent="0.25">
      <c r="A166" s="540" t="s">
        <v>2585</v>
      </c>
      <c r="B166" s="541" t="s">
        <v>2615</v>
      </c>
      <c r="C166" s="541" t="s">
        <v>2615</v>
      </c>
      <c r="D166" s="541" t="s">
        <v>2614</v>
      </c>
      <c r="E166" s="541" t="s">
        <v>2614</v>
      </c>
      <c r="F166" s="541" t="s">
        <v>2614</v>
      </c>
      <c r="G166" s="541" t="s">
        <v>2614</v>
      </c>
      <c r="H166" s="541" t="s">
        <v>2614</v>
      </c>
      <c r="I166" s="541" t="s">
        <v>2586</v>
      </c>
    </row>
    <row r="167" spans="1:9" x14ac:dyDescent="0.25">
      <c r="A167" s="540" t="s">
        <v>2585</v>
      </c>
      <c r="B167" s="541" t="s">
        <v>2662</v>
      </c>
      <c r="C167" s="541" t="s">
        <v>2615</v>
      </c>
      <c r="D167" s="541" t="s">
        <v>2614</v>
      </c>
      <c r="E167" s="541" t="s">
        <v>2614</v>
      </c>
      <c r="F167" s="541" t="s">
        <v>2614</v>
      </c>
      <c r="G167" s="541" t="s">
        <v>2614</v>
      </c>
      <c r="H167" s="541" t="s">
        <v>2614</v>
      </c>
      <c r="I167" s="541" t="s">
        <v>2586</v>
      </c>
    </row>
    <row r="168" spans="1:9" x14ac:dyDescent="0.25">
      <c r="A168" s="540" t="s">
        <v>2587</v>
      </c>
    </row>
    <row r="169" spans="1:9" x14ac:dyDescent="0.25">
      <c r="A169" s="540" t="s">
        <v>3263</v>
      </c>
    </row>
    <row r="170" spans="1:9" x14ac:dyDescent="0.25">
      <c r="A170" s="540"/>
    </row>
    <row r="171" spans="1:9" x14ac:dyDescent="0.25">
      <c r="A171" s="540"/>
    </row>
    <row r="172" spans="1:9" x14ac:dyDescent="0.25">
      <c r="A172" s="540" t="s">
        <v>2613</v>
      </c>
    </row>
    <row r="173" spans="1:9" x14ac:dyDescent="0.25">
      <c r="A173" s="540" t="s">
        <v>3355</v>
      </c>
    </row>
    <row r="174" spans="1:9" x14ac:dyDescent="0.25">
      <c r="A174" s="540" t="s">
        <v>2585</v>
      </c>
      <c r="B174" s="541" t="s">
        <v>2672</v>
      </c>
      <c r="C174" s="541" t="s">
        <v>2614</v>
      </c>
      <c r="D174" s="541" t="s">
        <v>2614</v>
      </c>
      <c r="E174" s="541" t="s">
        <v>2614</v>
      </c>
      <c r="F174" s="541" t="s">
        <v>2614</v>
      </c>
      <c r="G174" s="541" t="s">
        <v>3391</v>
      </c>
    </row>
    <row r="175" spans="1:9" x14ac:dyDescent="0.25">
      <c r="A175" s="540" t="s">
        <v>2585</v>
      </c>
      <c r="B175" s="541" t="s">
        <v>2976</v>
      </c>
      <c r="C175" s="541" t="s">
        <v>2614</v>
      </c>
      <c r="D175" s="541" t="s">
        <v>2614</v>
      </c>
      <c r="E175" s="541" t="s">
        <v>2614</v>
      </c>
      <c r="F175" s="541" t="s">
        <v>2614</v>
      </c>
      <c r="G175" s="541" t="s">
        <v>2614</v>
      </c>
    </row>
    <row r="176" spans="1:9" x14ac:dyDescent="0.25">
      <c r="A176" s="540" t="s">
        <v>2585</v>
      </c>
      <c r="B176" s="541" t="s">
        <v>2977</v>
      </c>
      <c r="C176" s="541" t="s">
        <v>2614</v>
      </c>
      <c r="D176" s="541" t="s">
        <v>2614</v>
      </c>
      <c r="E176" s="541" t="s">
        <v>2614</v>
      </c>
      <c r="F176" s="541" t="s">
        <v>2614</v>
      </c>
      <c r="G176" s="541" t="s">
        <v>2614</v>
      </c>
    </row>
    <row r="177" spans="1:7" x14ac:dyDescent="0.25">
      <c r="A177" s="540" t="s">
        <v>2585</v>
      </c>
      <c r="B177" s="541" t="s">
        <v>2615</v>
      </c>
      <c r="C177" s="541" t="s">
        <v>2614</v>
      </c>
      <c r="D177" s="541" t="s">
        <v>2614</v>
      </c>
      <c r="E177" s="541" t="s">
        <v>2614</v>
      </c>
      <c r="F177" s="541" t="s">
        <v>2614</v>
      </c>
      <c r="G177" s="541" t="s">
        <v>2614</v>
      </c>
    </row>
    <row r="178" spans="1:7" x14ac:dyDescent="0.25">
      <c r="A178" s="540" t="s">
        <v>2585</v>
      </c>
      <c r="B178" s="541" t="s">
        <v>2615</v>
      </c>
      <c r="C178" s="541" t="s">
        <v>3264</v>
      </c>
      <c r="D178" s="541" t="s">
        <v>3265</v>
      </c>
      <c r="E178" s="541" t="s">
        <v>3266</v>
      </c>
      <c r="F178" s="541" t="s">
        <v>3267</v>
      </c>
      <c r="G178" s="541" t="s">
        <v>3268</v>
      </c>
    </row>
    <row r="179" spans="1:7" x14ac:dyDescent="0.25">
      <c r="A179" s="540" t="s">
        <v>2725</v>
      </c>
      <c r="B179" s="541" t="s">
        <v>2978</v>
      </c>
      <c r="C179" s="541" t="s">
        <v>2614</v>
      </c>
      <c r="D179" s="541" t="s">
        <v>2614</v>
      </c>
      <c r="E179" s="541" t="s">
        <v>2614</v>
      </c>
      <c r="F179" s="541" t="s">
        <v>2614</v>
      </c>
      <c r="G179" s="541" t="s">
        <v>2614</v>
      </c>
    </row>
    <row r="180" spans="1:7" x14ac:dyDescent="0.25">
      <c r="A180" s="540" t="s">
        <v>2585</v>
      </c>
      <c r="B180" s="541" t="s">
        <v>2620</v>
      </c>
      <c r="C180" s="541" t="s">
        <v>3269</v>
      </c>
      <c r="D180" s="541" t="s">
        <v>3356</v>
      </c>
      <c r="E180" s="541" t="s">
        <v>3270</v>
      </c>
      <c r="F180" s="541" t="s">
        <v>3271</v>
      </c>
      <c r="G180" s="541" t="s">
        <v>3272</v>
      </c>
    </row>
    <row r="181" spans="1:7" x14ac:dyDescent="0.25">
      <c r="A181" s="540" t="s">
        <v>2585</v>
      </c>
      <c r="B181" s="541" t="s">
        <v>2621</v>
      </c>
      <c r="C181" s="541" t="s">
        <v>3273</v>
      </c>
      <c r="D181" s="541" t="s">
        <v>3357</v>
      </c>
      <c r="E181" s="541" t="s">
        <v>3274</v>
      </c>
      <c r="F181" s="541" t="s">
        <v>3275</v>
      </c>
      <c r="G181" s="541" t="s">
        <v>3276</v>
      </c>
    </row>
    <row r="182" spans="1:7" x14ac:dyDescent="0.25">
      <c r="A182" s="540" t="s">
        <v>2585</v>
      </c>
      <c r="B182" s="541" t="s">
        <v>2622</v>
      </c>
      <c r="C182" s="541" t="s">
        <v>3277</v>
      </c>
      <c r="D182" s="541" t="s">
        <v>3358</v>
      </c>
      <c r="E182" s="541" t="s">
        <v>3359</v>
      </c>
      <c r="F182" s="541" t="s">
        <v>3278</v>
      </c>
      <c r="G182" s="541" t="s">
        <v>3279</v>
      </c>
    </row>
    <row r="183" spans="1:7" x14ac:dyDescent="0.25">
      <c r="A183" s="540" t="s">
        <v>2585</v>
      </c>
      <c r="B183" s="541" t="s">
        <v>2623</v>
      </c>
      <c r="C183" s="541" t="s">
        <v>3280</v>
      </c>
      <c r="D183" s="541" t="s">
        <v>3360</v>
      </c>
      <c r="E183" s="541" t="s">
        <v>3281</v>
      </c>
      <c r="F183" s="541" t="s">
        <v>3282</v>
      </c>
      <c r="G183" s="541" t="s">
        <v>3283</v>
      </c>
    </row>
    <row r="184" spans="1:7" x14ac:dyDescent="0.25">
      <c r="A184" s="540" t="s">
        <v>2585</v>
      </c>
      <c r="B184" s="541" t="s">
        <v>2624</v>
      </c>
      <c r="C184" s="541" t="s">
        <v>3284</v>
      </c>
      <c r="D184" s="541" t="s">
        <v>3361</v>
      </c>
      <c r="E184" s="541" t="s">
        <v>3362</v>
      </c>
      <c r="F184" s="541" t="s">
        <v>3285</v>
      </c>
      <c r="G184" s="541" t="s">
        <v>3286</v>
      </c>
    </row>
    <row r="185" spans="1:7" x14ac:dyDescent="0.2">
      <c r="A185" s="541" t="s">
        <v>2585</v>
      </c>
      <c r="B185" s="541" t="s">
        <v>2979</v>
      </c>
      <c r="C185" s="541" t="s">
        <v>3287</v>
      </c>
      <c r="D185" s="541" t="s">
        <v>3363</v>
      </c>
      <c r="E185" s="541" t="s">
        <v>3364</v>
      </c>
      <c r="F185" s="541" t="s">
        <v>3289</v>
      </c>
      <c r="G185" s="541" t="s">
        <v>3290</v>
      </c>
    </row>
    <row r="186" spans="1:7" x14ac:dyDescent="0.25">
      <c r="A186" s="540" t="s">
        <v>2585</v>
      </c>
      <c r="B186" s="541" t="s">
        <v>2625</v>
      </c>
      <c r="C186" s="541" t="s">
        <v>3291</v>
      </c>
      <c r="D186" s="541" t="s">
        <v>3288</v>
      </c>
      <c r="E186" s="541" t="s">
        <v>3292</v>
      </c>
      <c r="F186" s="541" t="s">
        <v>3293</v>
      </c>
      <c r="G186" s="541" t="s">
        <v>3294</v>
      </c>
    </row>
    <row r="187" spans="1:7" x14ac:dyDescent="0.2">
      <c r="A187" s="541" t="s">
        <v>2585</v>
      </c>
      <c r="B187" s="541" t="s">
        <v>2626</v>
      </c>
      <c r="C187" s="541" t="s">
        <v>3295</v>
      </c>
      <c r="D187" s="541" t="s">
        <v>3365</v>
      </c>
      <c r="E187" s="541" t="s">
        <v>3366</v>
      </c>
      <c r="F187" s="541" t="s">
        <v>3367</v>
      </c>
      <c r="G187" s="541" t="s">
        <v>3297</v>
      </c>
    </row>
    <row r="188" spans="1:7" x14ac:dyDescent="0.2">
      <c r="A188" s="541" t="s">
        <v>2585</v>
      </c>
      <c r="B188" s="541" t="s">
        <v>2980</v>
      </c>
      <c r="C188" s="541" t="s">
        <v>3298</v>
      </c>
      <c r="D188" s="541" t="s">
        <v>3296</v>
      </c>
      <c r="E188" s="541" t="s">
        <v>3300</v>
      </c>
      <c r="F188" s="541" t="s">
        <v>3301</v>
      </c>
      <c r="G188" s="541" t="s">
        <v>3302</v>
      </c>
    </row>
    <row r="189" spans="1:7" x14ac:dyDescent="0.2">
      <c r="A189" s="541" t="s">
        <v>2585</v>
      </c>
      <c r="B189" s="541" t="s">
        <v>2627</v>
      </c>
      <c r="C189" s="541" t="s">
        <v>3303</v>
      </c>
      <c r="D189" s="541" t="s">
        <v>3299</v>
      </c>
      <c r="E189" s="541" t="s">
        <v>3368</v>
      </c>
      <c r="F189" s="541" t="s">
        <v>3305</v>
      </c>
      <c r="G189" s="541" t="s">
        <v>3306</v>
      </c>
    </row>
    <row r="190" spans="1:7" x14ac:dyDescent="0.2">
      <c r="A190" s="541" t="s">
        <v>2585</v>
      </c>
      <c r="B190" s="541" t="s">
        <v>2628</v>
      </c>
      <c r="C190" s="541" t="s">
        <v>3307</v>
      </c>
      <c r="D190" s="541" t="s">
        <v>3304</v>
      </c>
      <c r="E190" s="541" t="s">
        <v>3369</v>
      </c>
      <c r="F190" s="541" t="s">
        <v>3370</v>
      </c>
      <c r="G190" s="541" t="s">
        <v>3308</v>
      </c>
    </row>
    <row r="191" spans="1:7" x14ac:dyDescent="0.2">
      <c r="A191" s="541" t="s">
        <v>2585</v>
      </c>
      <c r="B191" s="541" t="s">
        <v>2629</v>
      </c>
      <c r="C191" s="541" t="s">
        <v>3309</v>
      </c>
      <c r="D191" s="541" t="s">
        <v>3371</v>
      </c>
      <c r="E191" s="541" t="s">
        <v>3372</v>
      </c>
      <c r="F191" s="541" t="s">
        <v>3310</v>
      </c>
      <c r="G191" s="541" t="s">
        <v>3311</v>
      </c>
    </row>
    <row r="192" spans="1:7" x14ac:dyDescent="0.2">
      <c r="A192" s="541" t="s">
        <v>2585</v>
      </c>
      <c r="B192" s="541" t="s">
        <v>2981</v>
      </c>
      <c r="C192" s="541" t="s">
        <v>3312</v>
      </c>
      <c r="D192" s="541" t="s">
        <v>3373</v>
      </c>
      <c r="E192" s="541" t="s">
        <v>3313</v>
      </c>
      <c r="F192" s="541" t="s">
        <v>3314</v>
      </c>
      <c r="G192" s="541" t="s">
        <v>3315</v>
      </c>
    </row>
    <row r="193" spans="1:7" x14ac:dyDescent="0.2">
      <c r="A193" s="541" t="s">
        <v>2725</v>
      </c>
      <c r="B193" s="541" t="s">
        <v>2982</v>
      </c>
      <c r="C193" s="541" t="s">
        <v>2614</v>
      </c>
      <c r="D193" s="541" t="s">
        <v>2614</v>
      </c>
      <c r="E193" s="541" t="s">
        <v>2614</v>
      </c>
      <c r="F193" s="541" t="s">
        <v>2614</v>
      </c>
      <c r="G193" s="541" t="s">
        <v>2614</v>
      </c>
    </row>
    <row r="194" spans="1:7" x14ac:dyDescent="0.2">
      <c r="A194" s="541" t="s">
        <v>2725</v>
      </c>
      <c r="B194" s="541" t="s">
        <v>2728</v>
      </c>
      <c r="C194" s="541" t="s">
        <v>2614</v>
      </c>
      <c r="D194" s="541" t="s">
        <v>2614</v>
      </c>
      <c r="E194" s="541" t="s">
        <v>2614</v>
      </c>
      <c r="F194" s="541" t="s">
        <v>2614</v>
      </c>
      <c r="G194" s="541" t="s">
        <v>2614</v>
      </c>
    </row>
    <row r="195" spans="1:7" x14ac:dyDescent="0.2">
      <c r="A195" s="541" t="s">
        <v>2585</v>
      </c>
      <c r="B195" s="541" t="s">
        <v>2639</v>
      </c>
      <c r="C195" s="541" t="s">
        <v>3316</v>
      </c>
      <c r="D195" s="541" t="s">
        <v>3374</v>
      </c>
      <c r="E195" s="541" t="s">
        <v>3317</v>
      </c>
      <c r="F195" s="541" t="s">
        <v>3318</v>
      </c>
      <c r="G195" s="541" t="s">
        <v>3319</v>
      </c>
    </row>
    <row r="196" spans="1:7" x14ac:dyDescent="0.2">
      <c r="A196" s="541" t="s">
        <v>2585</v>
      </c>
      <c r="B196" s="541" t="s">
        <v>2640</v>
      </c>
      <c r="C196" s="541" t="s">
        <v>3375</v>
      </c>
      <c r="D196" s="541" t="s">
        <v>3376</v>
      </c>
      <c r="E196" s="541" t="s">
        <v>3320</v>
      </c>
      <c r="F196" s="541" t="s">
        <v>3321</v>
      </c>
      <c r="G196" s="541" t="s">
        <v>3322</v>
      </c>
    </row>
    <row r="197" spans="1:7" x14ac:dyDescent="0.2">
      <c r="A197" s="541" t="s">
        <v>2585</v>
      </c>
      <c r="B197" s="541" t="s">
        <v>2641</v>
      </c>
      <c r="C197" s="541" t="s">
        <v>3323</v>
      </c>
      <c r="D197" s="541" t="s">
        <v>3377</v>
      </c>
      <c r="E197" s="541" t="s">
        <v>3378</v>
      </c>
      <c r="F197" s="541" t="s">
        <v>3324</v>
      </c>
      <c r="G197" s="541" t="s">
        <v>3325</v>
      </c>
    </row>
    <row r="198" spans="1:7" x14ac:dyDescent="0.2">
      <c r="A198" s="541" t="s">
        <v>2585</v>
      </c>
      <c r="B198" s="541" t="s">
        <v>2642</v>
      </c>
      <c r="C198" s="541" t="s">
        <v>3326</v>
      </c>
      <c r="D198" s="541" t="s">
        <v>3379</v>
      </c>
      <c r="E198" s="541" t="s">
        <v>3380</v>
      </c>
      <c r="F198" s="541" t="s">
        <v>3327</v>
      </c>
      <c r="G198" s="541" t="s">
        <v>3328</v>
      </c>
    </row>
    <row r="199" spans="1:7" x14ac:dyDescent="0.2">
      <c r="A199" s="541" t="s">
        <v>2585</v>
      </c>
      <c r="B199" s="541" t="s">
        <v>2643</v>
      </c>
      <c r="C199" s="541" t="s">
        <v>3329</v>
      </c>
      <c r="D199" s="541" t="s">
        <v>3381</v>
      </c>
      <c r="E199" s="541" t="s">
        <v>3382</v>
      </c>
      <c r="F199" s="541" t="s">
        <v>3383</v>
      </c>
      <c r="G199" s="541" t="s">
        <v>3331</v>
      </c>
    </row>
    <row r="200" spans="1:7" x14ac:dyDescent="0.2">
      <c r="A200" s="541" t="s">
        <v>2585</v>
      </c>
      <c r="B200" s="541" t="s">
        <v>2983</v>
      </c>
      <c r="C200" s="541" t="s">
        <v>3332</v>
      </c>
      <c r="D200" s="541" t="s">
        <v>3330</v>
      </c>
      <c r="E200" s="541" t="s">
        <v>3384</v>
      </c>
      <c r="F200" s="541" t="s">
        <v>3333</v>
      </c>
      <c r="G200" s="541" t="s">
        <v>3334</v>
      </c>
    </row>
    <row r="201" spans="1:7" x14ac:dyDescent="0.2">
      <c r="A201" s="541" t="s">
        <v>2585</v>
      </c>
      <c r="B201" s="541" t="s">
        <v>2647</v>
      </c>
      <c r="C201" s="541" t="s">
        <v>3335</v>
      </c>
      <c r="D201" s="541" t="s">
        <v>3385</v>
      </c>
      <c r="E201" s="541" t="s">
        <v>3336</v>
      </c>
      <c r="F201" s="541" t="s">
        <v>3337</v>
      </c>
      <c r="G201" s="541" t="s">
        <v>3338</v>
      </c>
    </row>
    <row r="202" spans="1:7" x14ac:dyDescent="0.2">
      <c r="A202" s="541" t="s">
        <v>2725</v>
      </c>
      <c r="B202" s="541" t="s">
        <v>2729</v>
      </c>
      <c r="C202" s="541" t="s">
        <v>2614</v>
      </c>
      <c r="D202" s="541" t="s">
        <v>2614</v>
      </c>
      <c r="E202" s="541" t="s">
        <v>2614</v>
      </c>
      <c r="F202" s="541" t="s">
        <v>2614</v>
      </c>
      <c r="G202" s="541" t="s">
        <v>2614</v>
      </c>
    </row>
    <row r="203" spans="1:7" x14ac:dyDescent="0.2">
      <c r="A203" s="541" t="s">
        <v>2585</v>
      </c>
      <c r="B203" s="541" t="s">
        <v>2984</v>
      </c>
      <c r="C203" s="541" t="s">
        <v>3339</v>
      </c>
      <c r="D203" s="541" t="s">
        <v>3386</v>
      </c>
      <c r="E203" s="541" t="s">
        <v>3340</v>
      </c>
      <c r="F203" s="541" t="s">
        <v>3341</v>
      </c>
      <c r="G203" s="541" t="s">
        <v>3342</v>
      </c>
    </row>
    <row r="204" spans="1:7" x14ac:dyDescent="0.2">
      <c r="A204" s="541" t="s">
        <v>2585</v>
      </c>
      <c r="B204" s="541" t="s">
        <v>2648</v>
      </c>
      <c r="C204" s="541" t="s">
        <v>3343</v>
      </c>
      <c r="D204" s="541" t="s">
        <v>3387</v>
      </c>
      <c r="E204" s="541" t="s">
        <v>3388</v>
      </c>
      <c r="F204" s="541" t="s">
        <v>3345</v>
      </c>
      <c r="G204" s="541" t="s">
        <v>3346</v>
      </c>
    </row>
    <row r="205" spans="1:7" x14ac:dyDescent="0.2">
      <c r="A205" s="541" t="s">
        <v>2585</v>
      </c>
      <c r="B205" s="541" t="s">
        <v>2651</v>
      </c>
      <c r="C205" s="541" t="s">
        <v>3347</v>
      </c>
      <c r="D205" s="541" t="s">
        <v>3344</v>
      </c>
      <c r="E205" s="541" t="s">
        <v>3348</v>
      </c>
      <c r="F205" s="541" t="s">
        <v>3349</v>
      </c>
      <c r="G205" s="541" t="s">
        <v>3350</v>
      </c>
    </row>
    <row r="206" spans="1:7" x14ac:dyDescent="0.2">
      <c r="A206" s="541" t="s">
        <v>2585</v>
      </c>
      <c r="B206" s="541" t="s">
        <v>2985</v>
      </c>
      <c r="C206" s="541" t="s">
        <v>2614</v>
      </c>
      <c r="D206" s="541" t="s">
        <v>2614</v>
      </c>
      <c r="E206" s="541" t="s">
        <v>2614</v>
      </c>
      <c r="F206" s="541" t="s">
        <v>2614</v>
      </c>
      <c r="G206" s="541" t="s">
        <v>2614</v>
      </c>
    </row>
    <row r="207" spans="1:7" x14ac:dyDescent="0.2">
      <c r="A207" s="541" t="s">
        <v>2585</v>
      </c>
      <c r="B207" s="541" t="s">
        <v>2986</v>
      </c>
      <c r="C207" s="541" t="s">
        <v>3396</v>
      </c>
      <c r="D207" s="541" t="s">
        <v>3397</v>
      </c>
      <c r="E207" s="541" t="s">
        <v>3398</v>
      </c>
      <c r="F207" s="541" t="s">
        <v>3399</v>
      </c>
      <c r="G207" s="541" t="s">
        <v>3400</v>
      </c>
    </row>
    <row r="208" spans="1:7" x14ac:dyDescent="0.2">
      <c r="A208" s="541" t="s">
        <v>2585</v>
      </c>
      <c r="B208" s="541" t="s">
        <v>2987</v>
      </c>
      <c r="C208" s="541" t="s">
        <v>3401</v>
      </c>
      <c r="D208" s="541" t="s">
        <v>3402</v>
      </c>
      <c r="E208" s="541" t="s">
        <v>3403</v>
      </c>
      <c r="F208" s="541" t="s">
        <v>3404</v>
      </c>
      <c r="G208" s="541" t="s">
        <v>3405</v>
      </c>
    </row>
    <row r="209" spans="1:8" x14ac:dyDescent="0.2">
      <c r="A209" s="541" t="s">
        <v>2585</v>
      </c>
      <c r="B209" s="541" t="s">
        <v>2988</v>
      </c>
      <c r="C209" s="541" t="s">
        <v>3406</v>
      </c>
      <c r="D209" s="541" t="s">
        <v>3407</v>
      </c>
      <c r="E209" s="541" t="s">
        <v>3408</v>
      </c>
      <c r="F209" s="541" t="s">
        <v>3409</v>
      </c>
      <c r="G209" s="541" t="s">
        <v>3410</v>
      </c>
    </row>
    <row r="210" spans="1:8" x14ac:dyDescent="0.2">
      <c r="A210" s="541" t="s">
        <v>2585</v>
      </c>
      <c r="B210" s="541" t="s">
        <v>2989</v>
      </c>
      <c r="C210" s="541" t="s">
        <v>3411</v>
      </c>
      <c r="D210" s="541" t="s">
        <v>3412</v>
      </c>
      <c r="E210" s="541" t="s">
        <v>3413</v>
      </c>
      <c r="F210" s="541" t="s">
        <v>3414</v>
      </c>
      <c r="G210" s="541" t="s">
        <v>3415</v>
      </c>
    </row>
    <row r="211" spans="1:8" x14ac:dyDescent="0.2">
      <c r="A211" s="541" t="s">
        <v>2585</v>
      </c>
      <c r="B211" s="541" t="s">
        <v>2990</v>
      </c>
      <c r="C211" s="541" t="s">
        <v>3416</v>
      </c>
      <c r="D211" s="541" t="s">
        <v>3417</v>
      </c>
      <c r="E211" s="541" t="s">
        <v>3418</v>
      </c>
      <c r="F211" s="541" t="s">
        <v>3419</v>
      </c>
      <c r="G211" s="541" t="s">
        <v>3420</v>
      </c>
    </row>
    <row r="212" spans="1:8" x14ac:dyDescent="0.2">
      <c r="A212" s="541" t="s">
        <v>2585</v>
      </c>
      <c r="B212" s="541" t="s">
        <v>2991</v>
      </c>
      <c r="C212" s="541" t="s">
        <v>3421</v>
      </c>
      <c r="D212" s="541" t="s">
        <v>3422</v>
      </c>
      <c r="E212" s="541" t="s">
        <v>3423</v>
      </c>
      <c r="F212" s="541" t="s">
        <v>3424</v>
      </c>
      <c r="G212" s="541" t="s">
        <v>3425</v>
      </c>
    </row>
    <row r="213" spans="1:8" x14ac:dyDescent="0.2">
      <c r="A213" s="541" t="s">
        <v>2725</v>
      </c>
      <c r="B213" s="541" t="s">
        <v>2992</v>
      </c>
      <c r="C213" s="541" t="s">
        <v>3351</v>
      </c>
      <c r="D213" s="541" t="s">
        <v>3389</v>
      </c>
      <c r="E213" s="541" t="s">
        <v>3352</v>
      </c>
      <c r="F213" s="541" t="s">
        <v>3353</v>
      </c>
      <c r="G213" s="541" t="s">
        <v>3354</v>
      </c>
    </row>
    <row r="214" spans="1:8" x14ac:dyDescent="0.2">
      <c r="A214" s="541" t="s">
        <v>2585</v>
      </c>
      <c r="B214" s="541" t="s">
        <v>2615</v>
      </c>
      <c r="C214" s="541" t="s">
        <v>2614</v>
      </c>
      <c r="D214" s="541" t="s">
        <v>2614</v>
      </c>
      <c r="E214" s="541" t="s">
        <v>2614</v>
      </c>
      <c r="F214" s="541" t="s">
        <v>2614</v>
      </c>
      <c r="G214" s="541" t="s">
        <v>2614</v>
      </c>
    </row>
    <row r="215" spans="1:8" x14ac:dyDescent="0.2">
      <c r="A215" s="541" t="s">
        <v>2585</v>
      </c>
      <c r="B215" s="541" t="s">
        <v>2993</v>
      </c>
      <c r="C215" s="541" t="s">
        <v>2614</v>
      </c>
      <c r="D215" s="541" t="s">
        <v>2614</v>
      </c>
      <c r="E215" s="541" t="s">
        <v>2614</v>
      </c>
      <c r="F215" s="541" t="s">
        <v>2614</v>
      </c>
      <c r="G215" s="541" t="s">
        <v>2614</v>
      </c>
    </row>
    <row r="216" spans="1:8" x14ac:dyDescent="0.2">
      <c r="A216" s="541" t="s">
        <v>2587</v>
      </c>
    </row>
    <row r="217" spans="1:8" x14ac:dyDescent="0.2">
      <c r="A217" s="541" t="s">
        <v>3263</v>
      </c>
    </row>
    <row r="221" spans="1:8" x14ac:dyDescent="0.2">
      <c r="A221" s="541" t="s">
        <v>2613</v>
      </c>
    </row>
    <row r="222" spans="1:8" x14ac:dyDescent="0.2">
      <c r="A222" s="541" t="s">
        <v>3355</v>
      </c>
    </row>
    <row r="223" spans="1:8" x14ac:dyDescent="0.2">
      <c r="A223" s="541" t="s">
        <v>2585</v>
      </c>
      <c r="B223" s="541" t="s">
        <v>3432</v>
      </c>
      <c r="C223" s="541" t="s">
        <v>2614</v>
      </c>
      <c r="D223" s="541" t="s">
        <v>2614</v>
      </c>
      <c r="E223" s="541" t="s">
        <v>2614</v>
      </c>
      <c r="F223" s="541" t="s">
        <v>2614</v>
      </c>
      <c r="G223" s="541" t="s">
        <v>3391</v>
      </c>
      <c r="H223" s="541" t="s">
        <v>2586</v>
      </c>
    </row>
    <row r="224" spans="1:8" x14ac:dyDescent="0.2">
      <c r="A224" s="541" t="s">
        <v>2585</v>
      </c>
      <c r="B224" s="541" t="s">
        <v>3433</v>
      </c>
      <c r="C224" s="541" t="s">
        <v>2614</v>
      </c>
      <c r="D224" s="541" t="s">
        <v>2614</v>
      </c>
      <c r="E224" s="541" t="s">
        <v>2614</v>
      </c>
      <c r="F224" s="541" t="s">
        <v>2614</v>
      </c>
      <c r="G224" s="541" t="s">
        <v>2614</v>
      </c>
      <c r="H224" s="541" t="s">
        <v>2586</v>
      </c>
    </row>
    <row r="225" spans="1:8" x14ac:dyDescent="0.2">
      <c r="A225" s="541" t="s">
        <v>2585</v>
      </c>
      <c r="B225" s="541" t="s">
        <v>3434</v>
      </c>
      <c r="C225" s="541" t="s">
        <v>2614</v>
      </c>
      <c r="D225" s="541" t="s">
        <v>2614</v>
      </c>
      <c r="E225" s="541" t="s">
        <v>2614</v>
      </c>
      <c r="F225" s="541" t="s">
        <v>2614</v>
      </c>
      <c r="G225" s="541" t="s">
        <v>2614</v>
      </c>
      <c r="H225" s="541" t="s">
        <v>2586</v>
      </c>
    </row>
    <row r="226" spans="1:8" x14ac:dyDescent="0.2">
      <c r="A226" s="541" t="s">
        <v>2585</v>
      </c>
      <c r="B226" s="541" t="s">
        <v>3435</v>
      </c>
      <c r="C226" s="541" t="s">
        <v>2614</v>
      </c>
      <c r="D226" s="541" t="s">
        <v>2614</v>
      </c>
      <c r="E226" s="541" t="s">
        <v>2614</v>
      </c>
      <c r="F226" s="541" t="s">
        <v>2614</v>
      </c>
      <c r="G226" s="541" t="s">
        <v>2614</v>
      </c>
      <c r="H226" s="541" t="s">
        <v>2586</v>
      </c>
    </row>
    <row r="227" spans="1:8" x14ac:dyDescent="0.2">
      <c r="A227" s="541" t="s">
        <v>2585</v>
      </c>
      <c r="B227" s="541" t="s">
        <v>2615</v>
      </c>
      <c r="C227" s="541" t="s">
        <v>3264</v>
      </c>
      <c r="D227" s="541" t="s">
        <v>3265</v>
      </c>
      <c r="E227" s="541" t="s">
        <v>3266</v>
      </c>
      <c r="F227" s="541" t="s">
        <v>3267</v>
      </c>
      <c r="G227" s="541" t="s">
        <v>3268</v>
      </c>
      <c r="H227" s="541" t="s">
        <v>2586</v>
      </c>
    </row>
    <row r="228" spans="1:8" x14ac:dyDescent="0.2">
      <c r="A228" s="541" t="s">
        <v>2725</v>
      </c>
      <c r="B228" s="541" t="s">
        <v>3436</v>
      </c>
      <c r="C228" s="541" t="s">
        <v>2614</v>
      </c>
      <c r="D228" s="541" t="s">
        <v>2614</v>
      </c>
      <c r="E228" s="541" t="s">
        <v>2614</v>
      </c>
      <c r="F228" s="541" t="s">
        <v>2614</v>
      </c>
      <c r="G228" s="541" t="s">
        <v>2614</v>
      </c>
      <c r="H228" s="541" t="s">
        <v>2586</v>
      </c>
    </row>
    <row r="229" spans="1:8" x14ac:dyDescent="0.2">
      <c r="A229" s="541" t="s">
        <v>2585</v>
      </c>
      <c r="B229" s="541" t="s">
        <v>3437</v>
      </c>
      <c r="C229" s="541" t="s">
        <v>3438</v>
      </c>
      <c r="D229" s="541" t="s">
        <v>3439</v>
      </c>
      <c r="E229" s="541" t="s">
        <v>3440</v>
      </c>
      <c r="F229" s="541" t="s">
        <v>3441</v>
      </c>
      <c r="G229" s="541" t="s">
        <v>3442</v>
      </c>
      <c r="H229" s="541" t="s">
        <v>2586</v>
      </c>
    </row>
    <row r="230" spans="1:8" x14ac:dyDescent="0.2">
      <c r="A230" s="541" t="s">
        <v>2585</v>
      </c>
      <c r="B230" s="541" t="s">
        <v>3443</v>
      </c>
      <c r="C230" s="541" t="s">
        <v>3444</v>
      </c>
      <c r="D230" s="541" t="s">
        <v>3445</v>
      </c>
      <c r="E230" s="541" t="s">
        <v>3446</v>
      </c>
      <c r="F230" s="541" t="s">
        <v>3447</v>
      </c>
      <c r="G230" s="541" t="s">
        <v>3448</v>
      </c>
      <c r="H230" s="541" t="s">
        <v>2586</v>
      </c>
    </row>
    <row r="231" spans="1:8" x14ac:dyDescent="0.2">
      <c r="A231" s="541" t="s">
        <v>2585</v>
      </c>
      <c r="B231" s="541" t="s">
        <v>3449</v>
      </c>
      <c r="C231" s="541" t="s">
        <v>3450</v>
      </c>
      <c r="D231" s="541" t="s">
        <v>3451</v>
      </c>
      <c r="E231" s="541" t="s">
        <v>3452</v>
      </c>
      <c r="F231" s="541" t="s">
        <v>3453</v>
      </c>
      <c r="G231" s="541" t="s">
        <v>3454</v>
      </c>
      <c r="H231" s="541" t="s">
        <v>2586</v>
      </c>
    </row>
    <row r="232" spans="1:8" x14ac:dyDescent="0.2">
      <c r="A232" s="541" t="s">
        <v>2585</v>
      </c>
      <c r="B232" s="541" t="s">
        <v>3455</v>
      </c>
      <c r="C232" s="541" t="s">
        <v>3456</v>
      </c>
      <c r="D232" s="541" t="s">
        <v>3457</v>
      </c>
      <c r="E232" s="541" t="s">
        <v>3458</v>
      </c>
      <c r="F232" s="541" t="s">
        <v>3459</v>
      </c>
      <c r="G232" s="541" t="s">
        <v>3460</v>
      </c>
      <c r="H232" s="541" t="s">
        <v>2586</v>
      </c>
    </row>
    <row r="233" spans="1:8" x14ac:dyDescent="0.2">
      <c r="A233" s="541" t="s">
        <v>2585</v>
      </c>
      <c r="B233" s="541" t="s">
        <v>3461</v>
      </c>
      <c r="C233" s="541" t="s">
        <v>3462</v>
      </c>
      <c r="D233" s="541" t="s">
        <v>3463</v>
      </c>
      <c r="E233" s="541" t="s">
        <v>3464</v>
      </c>
      <c r="F233" s="541" t="s">
        <v>3465</v>
      </c>
      <c r="G233" s="541" t="s">
        <v>3466</v>
      </c>
      <c r="H233" s="541" t="s">
        <v>2586</v>
      </c>
    </row>
    <row r="234" spans="1:8" x14ac:dyDescent="0.2">
      <c r="A234" s="541" t="s">
        <v>2585</v>
      </c>
      <c r="B234" s="541" t="s">
        <v>3467</v>
      </c>
      <c r="C234" s="541" t="s">
        <v>3468</v>
      </c>
      <c r="D234" s="541" t="s">
        <v>3469</v>
      </c>
      <c r="E234" s="541" t="s">
        <v>3470</v>
      </c>
      <c r="F234" s="541" t="s">
        <v>3471</v>
      </c>
      <c r="G234" s="541" t="s">
        <v>3472</v>
      </c>
      <c r="H234" s="541" t="s">
        <v>2586</v>
      </c>
    </row>
    <row r="235" spans="1:8" x14ac:dyDescent="0.2">
      <c r="A235" s="541" t="s">
        <v>2585</v>
      </c>
      <c r="B235" s="541" t="s">
        <v>3473</v>
      </c>
      <c r="C235" s="541" t="s">
        <v>3474</v>
      </c>
      <c r="D235" s="541" t="s">
        <v>3475</v>
      </c>
      <c r="E235" s="541" t="s">
        <v>3476</v>
      </c>
      <c r="F235" s="541" t="s">
        <v>3477</v>
      </c>
      <c r="G235" s="541" t="s">
        <v>3478</v>
      </c>
      <c r="H235" s="541" t="s">
        <v>2586</v>
      </c>
    </row>
    <row r="236" spans="1:8" x14ac:dyDescent="0.2">
      <c r="A236" s="541" t="s">
        <v>2585</v>
      </c>
      <c r="B236" s="541" t="s">
        <v>3479</v>
      </c>
      <c r="C236" s="541" t="s">
        <v>3480</v>
      </c>
      <c r="D236" s="541" t="s">
        <v>3481</v>
      </c>
      <c r="E236" s="541" t="s">
        <v>3482</v>
      </c>
      <c r="F236" s="541" t="s">
        <v>3483</v>
      </c>
      <c r="G236" s="541" t="s">
        <v>3484</v>
      </c>
      <c r="H236" s="541" t="s">
        <v>2586</v>
      </c>
    </row>
    <row r="237" spans="1:8" x14ac:dyDescent="0.2">
      <c r="A237" s="541" t="s">
        <v>2725</v>
      </c>
      <c r="B237" s="541" t="s">
        <v>3485</v>
      </c>
      <c r="C237" s="541" t="s">
        <v>2614</v>
      </c>
      <c r="D237" s="541" t="s">
        <v>2614</v>
      </c>
      <c r="E237" s="541" t="s">
        <v>2614</v>
      </c>
      <c r="F237" s="541" t="s">
        <v>2614</v>
      </c>
      <c r="G237" s="541" t="s">
        <v>2614</v>
      </c>
      <c r="H237" s="541" t="s">
        <v>2586</v>
      </c>
    </row>
    <row r="238" spans="1:8" x14ac:dyDescent="0.2">
      <c r="A238" s="541" t="s">
        <v>2585</v>
      </c>
      <c r="B238" s="541" t="s">
        <v>3486</v>
      </c>
      <c r="C238" s="541" t="s">
        <v>3487</v>
      </c>
      <c r="D238" s="541" t="s">
        <v>3488</v>
      </c>
      <c r="E238" s="541" t="s">
        <v>3489</v>
      </c>
      <c r="F238" s="541" t="s">
        <v>3490</v>
      </c>
      <c r="G238" s="541" t="s">
        <v>3491</v>
      </c>
      <c r="H238" s="541" t="s">
        <v>2586</v>
      </c>
    </row>
    <row r="239" spans="1:8" x14ac:dyDescent="0.2">
      <c r="A239" s="541" t="s">
        <v>2585</v>
      </c>
      <c r="B239" s="541" t="s">
        <v>3492</v>
      </c>
      <c r="C239" s="541" t="s">
        <v>3493</v>
      </c>
      <c r="D239" s="541" t="s">
        <v>3494</v>
      </c>
      <c r="E239" s="541" t="s">
        <v>3495</v>
      </c>
      <c r="F239" s="541" t="s">
        <v>3496</v>
      </c>
      <c r="G239" s="541" t="s">
        <v>3497</v>
      </c>
      <c r="H239" s="541" t="s">
        <v>2586</v>
      </c>
    </row>
    <row r="240" spans="1:8" x14ac:dyDescent="0.2">
      <c r="A240" s="541" t="s">
        <v>2585</v>
      </c>
      <c r="B240" s="541" t="s">
        <v>3498</v>
      </c>
      <c r="C240" s="541" t="s">
        <v>3499</v>
      </c>
      <c r="D240" s="541" t="s">
        <v>3500</v>
      </c>
      <c r="E240" s="541" t="s">
        <v>3501</v>
      </c>
      <c r="F240" s="541" t="s">
        <v>3502</v>
      </c>
      <c r="G240" s="541" t="s">
        <v>3503</v>
      </c>
      <c r="H240" s="541" t="s">
        <v>2586</v>
      </c>
    </row>
    <row r="241" spans="1:8" x14ac:dyDescent="0.2">
      <c r="A241" s="541" t="s">
        <v>2585</v>
      </c>
      <c r="B241" s="541" t="s">
        <v>3504</v>
      </c>
      <c r="C241" s="541" t="s">
        <v>3505</v>
      </c>
      <c r="D241" s="541" t="s">
        <v>3506</v>
      </c>
      <c r="E241" s="541" t="s">
        <v>3507</v>
      </c>
      <c r="F241" s="541" t="s">
        <v>3508</v>
      </c>
      <c r="G241" s="541" t="s">
        <v>3509</v>
      </c>
      <c r="H241" s="541" t="s">
        <v>2586</v>
      </c>
    </row>
    <row r="242" spans="1:8" x14ac:dyDescent="0.2">
      <c r="A242" s="541" t="s">
        <v>2585</v>
      </c>
      <c r="B242" s="541" t="s">
        <v>3510</v>
      </c>
      <c r="C242" s="541" t="s">
        <v>3511</v>
      </c>
      <c r="D242" s="541" t="s">
        <v>3512</v>
      </c>
      <c r="E242" s="541" t="s">
        <v>3513</v>
      </c>
      <c r="F242" s="541" t="s">
        <v>3514</v>
      </c>
      <c r="G242" s="541" t="s">
        <v>3515</v>
      </c>
      <c r="H242" s="541" t="s">
        <v>2586</v>
      </c>
    </row>
    <row r="243" spans="1:8" x14ac:dyDescent="0.2">
      <c r="A243" s="541" t="s">
        <v>2585</v>
      </c>
      <c r="B243" s="541" t="s">
        <v>3516</v>
      </c>
      <c r="C243" s="541" t="s">
        <v>3517</v>
      </c>
      <c r="D243" s="541" t="s">
        <v>3518</v>
      </c>
      <c r="E243" s="541" t="s">
        <v>3519</v>
      </c>
      <c r="F243" s="541" t="s">
        <v>3520</v>
      </c>
      <c r="G243" s="541" t="s">
        <v>3521</v>
      </c>
      <c r="H243" s="541" t="s">
        <v>2586</v>
      </c>
    </row>
    <row r="244" spans="1:8" x14ac:dyDescent="0.2">
      <c r="A244" s="541" t="s">
        <v>2585</v>
      </c>
      <c r="B244" s="541" t="s">
        <v>3522</v>
      </c>
      <c r="C244" s="541" t="s">
        <v>3523</v>
      </c>
      <c r="D244" s="541" t="s">
        <v>3524</v>
      </c>
      <c r="E244" s="541" t="s">
        <v>3525</v>
      </c>
      <c r="F244" s="541" t="s">
        <v>3526</v>
      </c>
      <c r="G244" s="541" t="s">
        <v>3527</v>
      </c>
      <c r="H244" s="541" t="s">
        <v>2586</v>
      </c>
    </row>
    <row r="245" spans="1:8" x14ac:dyDescent="0.2">
      <c r="A245" s="541" t="s">
        <v>2585</v>
      </c>
      <c r="B245" s="541" t="s">
        <v>3528</v>
      </c>
      <c r="C245" s="541" t="s">
        <v>3529</v>
      </c>
      <c r="D245" s="541" t="s">
        <v>3530</v>
      </c>
      <c r="E245" s="541" t="s">
        <v>3531</v>
      </c>
      <c r="F245" s="541" t="s">
        <v>3532</v>
      </c>
      <c r="G245" s="541" t="s">
        <v>3533</v>
      </c>
      <c r="H245" s="541" t="s">
        <v>2586</v>
      </c>
    </row>
    <row r="246" spans="1:8" x14ac:dyDescent="0.2">
      <c r="A246" s="541" t="s">
        <v>2585</v>
      </c>
      <c r="B246" s="541" t="s">
        <v>3534</v>
      </c>
      <c r="C246" s="541" t="s">
        <v>3535</v>
      </c>
      <c r="D246" s="541" t="s">
        <v>3536</v>
      </c>
      <c r="E246" s="541" t="s">
        <v>3537</v>
      </c>
      <c r="F246" s="541" t="s">
        <v>3538</v>
      </c>
      <c r="G246" s="541" t="s">
        <v>3539</v>
      </c>
      <c r="H246" s="541" t="s">
        <v>2586</v>
      </c>
    </row>
    <row r="247" spans="1:8" x14ac:dyDescent="0.2">
      <c r="A247" s="541" t="s">
        <v>2585</v>
      </c>
      <c r="B247" s="541" t="s">
        <v>3540</v>
      </c>
      <c r="C247" s="541" t="s">
        <v>3541</v>
      </c>
      <c r="D247" s="541" t="s">
        <v>3542</v>
      </c>
      <c r="E247" s="541" t="s">
        <v>3543</v>
      </c>
      <c r="F247" s="541" t="s">
        <v>3544</v>
      </c>
      <c r="G247" s="541" t="s">
        <v>3545</v>
      </c>
      <c r="H247" s="541" t="s">
        <v>2586</v>
      </c>
    </row>
    <row r="248" spans="1:8" x14ac:dyDescent="0.2">
      <c r="A248" s="541" t="s">
        <v>2585</v>
      </c>
      <c r="B248" s="541" t="s">
        <v>3546</v>
      </c>
      <c r="C248" s="541" t="s">
        <v>3547</v>
      </c>
      <c r="D248" s="541" t="s">
        <v>3548</v>
      </c>
      <c r="E248" s="541" t="s">
        <v>3646</v>
      </c>
      <c r="F248" s="541" t="s">
        <v>3549</v>
      </c>
      <c r="G248" s="541" t="s">
        <v>3647</v>
      </c>
      <c r="H248" s="541" t="s">
        <v>2586</v>
      </c>
    </row>
    <row r="249" spans="1:8" x14ac:dyDescent="0.2">
      <c r="A249" s="541" t="s">
        <v>2725</v>
      </c>
      <c r="B249" s="541" t="s">
        <v>3550</v>
      </c>
      <c r="C249" s="541" t="s">
        <v>2614</v>
      </c>
      <c r="D249" s="541" t="s">
        <v>2614</v>
      </c>
      <c r="E249" s="541" t="s">
        <v>2614</v>
      </c>
      <c r="F249" s="541" t="s">
        <v>2614</v>
      </c>
      <c r="G249" s="541" t="s">
        <v>2614</v>
      </c>
      <c r="H249" s="541" t="s">
        <v>2586</v>
      </c>
    </row>
    <row r="250" spans="1:8" x14ac:dyDescent="0.2">
      <c r="A250" s="541" t="s">
        <v>2585</v>
      </c>
      <c r="B250" s="541" t="s">
        <v>3551</v>
      </c>
      <c r="C250" s="541" t="s">
        <v>3552</v>
      </c>
      <c r="D250" s="541" t="s">
        <v>3553</v>
      </c>
      <c r="E250" s="541" t="s">
        <v>3554</v>
      </c>
      <c r="F250" s="541" t="s">
        <v>3555</v>
      </c>
      <c r="G250" s="541" t="s">
        <v>3556</v>
      </c>
      <c r="H250" s="541" t="s">
        <v>2586</v>
      </c>
    </row>
    <row r="251" spans="1:8" x14ac:dyDescent="0.2">
      <c r="A251" s="541" t="s">
        <v>2585</v>
      </c>
      <c r="B251" s="541" t="s">
        <v>3557</v>
      </c>
      <c r="C251" s="541" t="s">
        <v>3558</v>
      </c>
      <c r="D251" s="541" t="s">
        <v>3559</v>
      </c>
      <c r="E251" s="541" t="s">
        <v>3560</v>
      </c>
      <c r="F251" s="541" t="s">
        <v>3561</v>
      </c>
      <c r="G251" s="541" t="s">
        <v>3562</v>
      </c>
      <c r="H251" s="541" t="s">
        <v>2586</v>
      </c>
    </row>
    <row r="252" spans="1:8" x14ac:dyDescent="0.2">
      <c r="A252" s="541" t="s">
        <v>2585</v>
      </c>
      <c r="B252" s="541" t="s">
        <v>3563</v>
      </c>
      <c r="C252" s="541" t="s">
        <v>3648</v>
      </c>
      <c r="D252" s="541" t="s">
        <v>3565</v>
      </c>
      <c r="E252" s="541" t="s">
        <v>3566</v>
      </c>
      <c r="F252" s="541" t="s">
        <v>3567</v>
      </c>
      <c r="G252" s="541" t="s">
        <v>3649</v>
      </c>
      <c r="H252" s="541" t="s">
        <v>2586</v>
      </c>
    </row>
    <row r="253" spans="1:8" x14ac:dyDescent="0.2">
      <c r="A253" s="541" t="s">
        <v>2585</v>
      </c>
      <c r="B253" s="541" t="s">
        <v>3568</v>
      </c>
      <c r="C253" s="541" t="s">
        <v>3650</v>
      </c>
      <c r="D253" s="541" t="s">
        <v>3570</v>
      </c>
      <c r="E253" s="541" t="s">
        <v>3571</v>
      </c>
      <c r="F253" s="541" t="s">
        <v>3572</v>
      </c>
      <c r="G253" s="541" t="s">
        <v>3573</v>
      </c>
      <c r="H253" s="541" t="s">
        <v>2586</v>
      </c>
    </row>
    <row r="254" spans="1:8" x14ac:dyDescent="0.2">
      <c r="A254" s="541" t="s">
        <v>2585</v>
      </c>
      <c r="B254" s="541" t="s">
        <v>3574</v>
      </c>
      <c r="C254" s="541" t="s">
        <v>3575</v>
      </c>
      <c r="D254" s="541" t="s">
        <v>3576</v>
      </c>
      <c r="E254" s="541" t="s">
        <v>3651</v>
      </c>
      <c r="F254" s="541" t="s">
        <v>3577</v>
      </c>
      <c r="G254" s="541" t="s">
        <v>3578</v>
      </c>
      <c r="H254" s="541" t="s">
        <v>2586</v>
      </c>
    </row>
    <row r="255" spans="1:8" x14ac:dyDescent="0.2">
      <c r="A255" s="541" t="s">
        <v>2585</v>
      </c>
      <c r="B255" s="541" t="s">
        <v>3579</v>
      </c>
      <c r="C255" s="541" t="s">
        <v>3580</v>
      </c>
      <c r="D255" s="541" t="s">
        <v>3581</v>
      </c>
      <c r="E255" s="541" t="s">
        <v>3582</v>
      </c>
      <c r="F255" s="541" t="s">
        <v>3583</v>
      </c>
      <c r="G255" s="541" t="s">
        <v>3584</v>
      </c>
      <c r="H255" s="541" t="s">
        <v>2586</v>
      </c>
    </row>
    <row r="256" spans="1:8" x14ac:dyDescent="0.2">
      <c r="A256" s="541" t="s">
        <v>2585</v>
      </c>
      <c r="B256" s="541" t="s">
        <v>3585</v>
      </c>
      <c r="C256" s="541" t="s">
        <v>3586</v>
      </c>
      <c r="D256" s="541" t="s">
        <v>3587</v>
      </c>
      <c r="E256" s="541" t="s">
        <v>3588</v>
      </c>
      <c r="F256" s="541" t="s">
        <v>3589</v>
      </c>
      <c r="G256" s="541" t="s">
        <v>3590</v>
      </c>
      <c r="H256" s="541" t="s">
        <v>2586</v>
      </c>
    </row>
    <row r="257" spans="1:8" x14ac:dyDescent="0.2">
      <c r="A257" s="541" t="s">
        <v>2585</v>
      </c>
      <c r="B257" s="541" t="s">
        <v>2615</v>
      </c>
      <c r="C257" s="541" t="s">
        <v>2614</v>
      </c>
      <c r="D257" s="541" t="s">
        <v>2614</v>
      </c>
      <c r="E257" s="541" t="s">
        <v>2614</v>
      </c>
      <c r="F257" s="541" t="s">
        <v>2614</v>
      </c>
      <c r="G257" s="541" t="s">
        <v>2614</v>
      </c>
      <c r="H257" s="541" t="s">
        <v>2586</v>
      </c>
    </row>
    <row r="258" spans="1:8" x14ac:dyDescent="0.2">
      <c r="A258" s="541" t="s">
        <v>2585</v>
      </c>
      <c r="B258" s="541" t="s">
        <v>2662</v>
      </c>
      <c r="C258" s="541" t="s">
        <v>2614</v>
      </c>
      <c r="D258" s="541" t="s">
        <v>2614</v>
      </c>
      <c r="E258" s="541" t="s">
        <v>2614</v>
      </c>
      <c r="F258" s="541" t="s">
        <v>2614</v>
      </c>
      <c r="G258" s="541" t="s">
        <v>2614</v>
      </c>
      <c r="H258" s="541" t="s">
        <v>2586</v>
      </c>
    </row>
    <row r="259" spans="1:8" x14ac:dyDescent="0.2">
      <c r="A259" s="541" t="s">
        <v>2587</v>
      </c>
    </row>
    <row r="260" spans="1:8" x14ac:dyDescent="0.2">
      <c r="A260" s="541" t="s">
        <v>3263</v>
      </c>
    </row>
    <row r="262" spans="1:8" x14ac:dyDescent="0.2">
      <c r="A262" s="541" t="s">
        <v>2665</v>
      </c>
    </row>
    <row r="263" spans="1:8" x14ac:dyDescent="0.2">
      <c r="A263" s="541" t="s">
        <v>2580</v>
      </c>
    </row>
    <row r="264" spans="1:8" x14ac:dyDescent="0.2">
      <c r="A264" s="541" t="s">
        <v>2581</v>
      </c>
    </row>
    <row r="265" spans="1:8" x14ac:dyDescent="0.2">
      <c r="A265" s="541" t="s">
        <v>2582</v>
      </c>
    </row>
    <row r="266" spans="1:8" x14ac:dyDescent="0.2">
      <c r="A266" s="541" t="s">
        <v>2583</v>
      </c>
    </row>
    <row r="267" spans="1:8" x14ac:dyDescent="0.2">
      <c r="A267" s="541" t="s">
        <v>2671</v>
      </c>
    </row>
    <row r="268" spans="1:8" x14ac:dyDescent="0.2">
      <c r="A268" s="541" t="s">
        <v>2669</v>
      </c>
    </row>
    <row r="269" spans="1:8" x14ac:dyDescent="0.2">
      <c r="A269" s="541" t="s">
        <v>2724</v>
      </c>
    </row>
    <row r="270" spans="1:8" x14ac:dyDescent="0.2">
      <c r="A270" s="541" t="s">
        <v>2670</v>
      </c>
    </row>
    <row r="272" spans="1:8" x14ac:dyDescent="0.2">
      <c r="A272" s="541" t="s">
        <v>2502</v>
      </c>
    </row>
    <row r="273" spans="1:1" x14ac:dyDescent="0.2">
      <c r="A273" s="541" t="s">
        <v>2503</v>
      </c>
    </row>
    <row r="274" spans="1:1" x14ac:dyDescent="0.2">
      <c r="A274" s="541" t="s">
        <v>2511</v>
      </c>
    </row>
    <row r="275" spans="1:1" x14ac:dyDescent="0.2">
      <c r="A275" s="541" t="s">
        <v>2504</v>
      </c>
    </row>
    <row r="276" spans="1:1" x14ac:dyDescent="0.2">
      <c r="A276" s="541" t="s">
        <v>2505</v>
      </c>
    </row>
    <row r="277" spans="1:1" x14ac:dyDescent="0.2">
      <c r="A277" s="541" t="s">
        <v>2506</v>
      </c>
    </row>
    <row r="278" spans="1:1" x14ac:dyDescent="0.2">
      <c r="A278" s="541" t="s">
        <v>2507</v>
      </c>
    </row>
    <row r="279" spans="1:1" x14ac:dyDescent="0.2">
      <c r="A279" s="541" t="s">
        <v>2508</v>
      </c>
    </row>
    <row r="280" spans="1:1" x14ac:dyDescent="0.2">
      <c r="A280" s="541" t="s">
        <v>2512</v>
      </c>
    </row>
    <row r="281" spans="1:1" x14ac:dyDescent="0.2">
      <c r="A281" s="541" t="s">
        <v>2509</v>
      </c>
    </row>
    <row r="282" spans="1:1" x14ac:dyDescent="0.2">
      <c r="A282" s="541" t="s">
        <v>2510</v>
      </c>
    </row>
    <row r="284" spans="1:1" x14ac:dyDescent="0.2">
      <c r="A284" s="541" t="s">
        <v>2513</v>
      </c>
    </row>
    <row r="285" spans="1:1" x14ac:dyDescent="0.2">
      <c r="A285" s="541" t="s">
        <v>2503</v>
      </c>
    </row>
    <row r="286" spans="1:1" x14ac:dyDescent="0.2">
      <c r="A286" s="541" t="s">
        <v>2511</v>
      </c>
    </row>
    <row r="287" spans="1:1" x14ac:dyDescent="0.2">
      <c r="A287" s="541" t="s">
        <v>2504</v>
      </c>
    </row>
    <row r="288" spans="1:1" x14ac:dyDescent="0.2">
      <c r="A288" s="541" t="s">
        <v>2514</v>
      </c>
    </row>
    <row r="289" spans="1:1" x14ac:dyDescent="0.2">
      <c r="A289" s="541" t="s">
        <v>2506</v>
      </c>
    </row>
    <row r="290" spans="1:1" x14ac:dyDescent="0.2">
      <c r="A290" s="541" t="s">
        <v>2507</v>
      </c>
    </row>
    <row r="291" spans="1:1" x14ac:dyDescent="0.2">
      <c r="A291" s="541" t="s">
        <v>2508</v>
      </c>
    </row>
    <row r="292" spans="1:1" x14ac:dyDescent="0.2">
      <c r="A292" s="541" t="s">
        <v>2512</v>
      </c>
    </row>
    <row r="293" spans="1:1" x14ac:dyDescent="0.2">
      <c r="A293" s="541" t="s">
        <v>2509</v>
      </c>
    </row>
    <row r="294" spans="1:1" x14ac:dyDescent="0.2">
      <c r="A294" s="541" t="s">
        <v>2510</v>
      </c>
    </row>
    <row r="296" spans="1:1" x14ac:dyDescent="0.2">
      <c r="A296" s="541" t="s">
        <v>2796</v>
      </c>
    </row>
    <row r="297" spans="1:1" x14ac:dyDescent="0.2">
      <c r="A297" s="541" t="s">
        <v>2503</v>
      </c>
    </row>
    <row r="298" spans="1:1" x14ac:dyDescent="0.2">
      <c r="A298" s="541" t="s">
        <v>2511</v>
      </c>
    </row>
    <row r="299" spans="1:1" x14ac:dyDescent="0.2">
      <c r="A299" s="541" t="s">
        <v>2504</v>
      </c>
    </row>
    <row r="300" spans="1:1" x14ac:dyDescent="0.2">
      <c r="A300" s="541" t="s">
        <v>2505</v>
      </c>
    </row>
    <row r="301" spans="1:1" x14ac:dyDescent="0.2">
      <c r="A301" s="541" t="s">
        <v>2788</v>
      </c>
    </row>
    <row r="302" spans="1:1" x14ac:dyDescent="0.2">
      <c r="A302" s="541" t="s">
        <v>2797</v>
      </c>
    </row>
    <row r="303" spans="1:1" x14ac:dyDescent="0.2">
      <c r="A303" s="541" t="s">
        <v>2516</v>
      </c>
    </row>
    <row r="304" spans="1:1" x14ac:dyDescent="0.2">
      <c r="A304" s="541" t="s">
        <v>2506</v>
      </c>
    </row>
    <row r="305" spans="1:1" x14ac:dyDescent="0.2">
      <c r="A305" s="541" t="s">
        <v>2507</v>
      </c>
    </row>
    <row r="306" spans="1:1" x14ac:dyDescent="0.2">
      <c r="A306" s="541" t="s">
        <v>2508</v>
      </c>
    </row>
    <row r="307" spans="1:1" x14ac:dyDescent="0.2">
      <c r="A307" s="541" t="s">
        <v>2512</v>
      </c>
    </row>
    <row r="308" spans="1:1" x14ac:dyDescent="0.2">
      <c r="A308" s="541" t="s">
        <v>2509</v>
      </c>
    </row>
    <row r="309" spans="1:1" x14ac:dyDescent="0.2">
      <c r="A309" s="541" t="s">
        <v>2510</v>
      </c>
    </row>
    <row r="311" spans="1:1" x14ac:dyDescent="0.2">
      <c r="A311" s="541" t="s">
        <v>2798</v>
      </c>
    </row>
    <row r="312" spans="1:1" x14ac:dyDescent="0.2">
      <c r="A312" s="541" t="s">
        <v>2503</v>
      </c>
    </row>
    <row r="313" spans="1:1" x14ac:dyDescent="0.2">
      <c r="A313" s="541" t="s">
        <v>2511</v>
      </c>
    </row>
    <row r="314" spans="1:1" x14ac:dyDescent="0.2">
      <c r="A314" s="541" t="s">
        <v>2504</v>
      </c>
    </row>
    <row r="315" spans="1:1" x14ac:dyDescent="0.2">
      <c r="A315" s="541" t="s">
        <v>2514</v>
      </c>
    </row>
    <row r="316" spans="1:1" x14ac:dyDescent="0.2">
      <c r="A316" s="541" t="s">
        <v>2788</v>
      </c>
    </row>
    <row r="317" spans="1:1" x14ac:dyDescent="0.2">
      <c r="A317" s="541" t="s">
        <v>2797</v>
      </c>
    </row>
    <row r="318" spans="1:1" x14ac:dyDescent="0.2">
      <c r="A318" s="541" t="s">
        <v>2516</v>
      </c>
    </row>
    <row r="319" spans="1:1" x14ac:dyDescent="0.2">
      <c r="A319" s="541" t="s">
        <v>2506</v>
      </c>
    </row>
    <row r="320" spans="1:1" x14ac:dyDescent="0.2">
      <c r="A320" s="541" t="s">
        <v>2507</v>
      </c>
    </row>
    <row r="321" spans="1:1" x14ac:dyDescent="0.2">
      <c r="A321" s="541" t="s">
        <v>2508</v>
      </c>
    </row>
    <row r="322" spans="1:1" x14ac:dyDescent="0.2">
      <c r="A322" s="541" t="s">
        <v>2512</v>
      </c>
    </row>
    <row r="323" spans="1:1" x14ac:dyDescent="0.2">
      <c r="A323" s="541" t="s">
        <v>2509</v>
      </c>
    </row>
    <row r="324" spans="1:1" x14ac:dyDescent="0.2">
      <c r="A324" s="541" t="s">
        <v>2510</v>
      </c>
    </row>
    <row r="326" spans="1:1" x14ac:dyDescent="0.2">
      <c r="A326" s="541" t="s">
        <v>2799</v>
      </c>
    </row>
    <row r="327" spans="1:1" x14ac:dyDescent="0.2">
      <c r="A327" s="541" t="s">
        <v>2503</v>
      </c>
    </row>
    <row r="328" spans="1:1" x14ac:dyDescent="0.2">
      <c r="A328" s="541" t="s">
        <v>2511</v>
      </c>
    </row>
    <row r="329" spans="1:1" x14ac:dyDescent="0.2">
      <c r="A329" s="541" t="s">
        <v>2504</v>
      </c>
    </row>
    <row r="330" spans="1:1" x14ac:dyDescent="0.2">
      <c r="A330" s="541" t="s">
        <v>2505</v>
      </c>
    </row>
    <row r="331" spans="1:1" x14ac:dyDescent="0.2">
      <c r="A331" s="541" t="s">
        <v>2788</v>
      </c>
    </row>
    <row r="332" spans="1:1" x14ac:dyDescent="0.2">
      <c r="A332" s="541" t="s">
        <v>2800</v>
      </c>
    </row>
    <row r="333" spans="1:1" x14ac:dyDescent="0.2">
      <c r="A333" s="541" t="s">
        <v>2516</v>
      </c>
    </row>
    <row r="334" spans="1:1" x14ac:dyDescent="0.2">
      <c r="A334" s="541" t="s">
        <v>2506</v>
      </c>
    </row>
    <row r="335" spans="1:1" x14ac:dyDescent="0.2">
      <c r="A335" s="541" t="s">
        <v>2507</v>
      </c>
    </row>
    <row r="336" spans="1:1" x14ac:dyDescent="0.2">
      <c r="A336" s="541" t="s">
        <v>2508</v>
      </c>
    </row>
    <row r="337" spans="1:1" x14ac:dyDescent="0.2">
      <c r="A337" s="541" t="s">
        <v>2512</v>
      </c>
    </row>
    <row r="338" spans="1:1" x14ac:dyDescent="0.2">
      <c r="A338" s="541" t="s">
        <v>2509</v>
      </c>
    </row>
    <row r="339" spans="1:1" x14ac:dyDescent="0.2">
      <c r="A339" s="541" t="s">
        <v>2510</v>
      </c>
    </row>
    <row r="341" spans="1:1" x14ac:dyDescent="0.2">
      <c r="A341" s="541" t="s">
        <v>2801</v>
      </c>
    </row>
    <row r="342" spans="1:1" x14ac:dyDescent="0.2">
      <c r="A342" s="541" t="s">
        <v>2503</v>
      </c>
    </row>
    <row r="343" spans="1:1" x14ac:dyDescent="0.2">
      <c r="A343" s="541" t="s">
        <v>2511</v>
      </c>
    </row>
    <row r="344" spans="1:1" x14ac:dyDescent="0.2">
      <c r="A344" s="541" t="s">
        <v>2504</v>
      </c>
    </row>
    <row r="345" spans="1:1" x14ac:dyDescent="0.2">
      <c r="A345" s="541" t="s">
        <v>2514</v>
      </c>
    </row>
    <row r="346" spans="1:1" x14ac:dyDescent="0.2">
      <c r="A346" s="541" t="s">
        <v>2788</v>
      </c>
    </row>
    <row r="347" spans="1:1" x14ac:dyDescent="0.2">
      <c r="A347" s="541" t="s">
        <v>2802</v>
      </c>
    </row>
    <row r="348" spans="1:1" x14ac:dyDescent="0.2">
      <c r="A348" s="541" t="s">
        <v>2516</v>
      </c>
    </row>
    <row r="349" spans="1:1" x14ac:dyDescent="0.2">
      <c r="A349" s="541" t="s">
        <v>2506</v>
      </c>
    </row>
    <row r="350" spans="1:1" x14ac:dyDescent="0.2">
      <c r="A350" s="541" t="s">
        <v>2507</v>
      </c>
    </row>
    <row r="351" spans="1:1" x14ac:dyDescent="0.2">
      <c r="A351" s="541" t="s">
        <v>2508</v>
      </c>
    </row>
    <row r="352" spans="1:1" x14ac:dyDescent="0.2">
      <c r="A352" s="541" t="s">
        <v>2512</v>
      </c>
    </row>
    <row r="353" spans="1:1" x14ac:dyDescent="0.2">
      <c r="A353" s="541" t="s">
        <v>2509</v>
      </c>
    </row>
    <row r="354" spans="1:1" x14ac:dyDescent="0.2">
      <c r="A354" s="541" t="s">
        <v>2510</v>
      </c>
    </row>
    <row r="356" spans="1:1" x14ac:dyDescent="0.2">
      <c r="A356" s="541" t="s">
        <v>2589</v>
      </c>
    </row>
    <row r="357" spans="1:1" x14ac:dyDescent="0.2">
      <c r="A357" s="541" t="s">
        <v>2503</v>
      </c>
    </row>
    <row r="358" spans="1:1" x14ac:dyDescent="0.2">
      <c r="A358" s="541" t="s">
        <v>2511</v>
      </c>
    </row>
    <row r="359" spans="1:1" x14ac:dyDescent="0.2">
      <c r="A359" s="541" t="s">
        <v>2504</v>
      </c>
    </row>
    <row r="360" spans="1:1" x14ac:dyDescent="0.2">
      <c r="A360" s="541" t="s">
        <v>2505</v>
      </c>
    </row>
    <row r="361" spans="1:1" x14ac:dyDescent="0.2">
      <c r="A361" s="541" t="s">
        <v>2515</v>
      </c>
    </row>
    <row r="362" spans="1:1" x14ac:dyDescent="0.2">
      <c r="A362" s="541" t="s">
        <v>2590</v>
      </c>
    </row>
    <row r="363" spans="1:1" x14ac:dyDescent="0.2">
      <c r="A363" s="541" t="s">
        <v>2516</v>
      </c>
    </row>
    <row r="364" spans="1:1" x14ac:dyDescent="0.2">
      <c r="A364" s="541" t="s">
        <v>2506</v>
      </c>
    </row>
    <row r="365" spans="1:1" x14ac:dyDescent="0.2">
      <c r="A365" s="541" t="s">
        <v>2507</v>
      </c>
    </row>
    <row r="366" spans="1:1" x14ac:dyDescent="0.2">
      <c r="A366" s="541" t="s">
        <v>2508</v>
      </c>
    </row>
    <row r="367" spans="1:1" x14ac:dyDescent="0.2">
      <c r="A367" s="541" t="s">
        <v>2512</v>
      </c>
    </row>
    <row r="368" spans="1:1" x14ac:dyDescent="0.2">
      <c r="A368" s="541" t="s">
        <v>2509</v>
      </c>
    </row>
    <row r="369" spans="1:1" x14ac:dyDescent="0.2">
      <c r="A369" s="541" t="s">
        <v>2510</v>
      </c>
    </row>
    <row r="371" spans="1:1" x14ac:dyDescent="0.2">
      <c r="A371" s="541" t="s">
        <v>2591</v>
      </c>
    </row>
    <row r="372" spans="1:1" x14ac:dyDescent="0.2">
      <c r="A372" s="541" t="s">
        <v>2503</v>
      </c>
    </row>
    <row r="373" spans="1:1" x14ac:dyDescent="0.2">
      <c r="A373" s="541" t="s">
        <v>2511</v>
      </c>
    </row>
    <row r="374" spans="1:1" x14ac:dyDescent="0.2">
      <c r="A374" s="541" t="s">
        <v>2504</v>
      </c>
    </row>
    <row r="375" spans="1:1" x14ac:dyDescent="0.2">
      <c r="A375" s="541" t="s">
        <v>2514</v>
      </c>
    </row>
    <row r="376" spans="1:1" x14ac:dyDescent="0.2">
      <c r="A376" s="541" t="s">
        <v>2515</v>
      </c>
    </row>
    <row r="377" spans="1:1" x14ac:dyDescent="0.2">
      <c r="A377" s="541" t="s">
        <v>2590</v>
      </c>
    </row>
    <row r="378" spans="1:1" x14ac:dyDescent="0.2">
      <c r="A378" s="541" t="s">
        <v>2516</v>
      </c>
    </row>
    <row r="379" spans="1:1" x14ac:dyDescent="0.2">
      <c r="A379" s="541" t="s">
        <v>2506</v>
      </c>
    </row>
    <row r="380" spans="1:1" x14ac:dyDescent="0.2">
      <c r="A380" s="541" t="s">
        <v>2507</v>
      </c>
    </row>
    <row r="381" spans="1:1" x14ac:dyDescent="0.2">
      <c r="A381" s="541" t="s">
        <v>2508</v>
      </c>
    </row>
    <row r="382" spans="1:1" x14ac:dyDescent="0.2">
      <c r="A382" s="541" t="s">
        <v>2512</v>
      </c>
    </row>
    <row r="383" spans="1:1" x14ac:dyDescent="0.2">
      <c r="A383" s="541" t="s">
        <v>2509</v>
      </c>
    </row>
    <row r="384" spans="1:1" x14ac:dyDescent="0.2">
      <c r="A384" s="541" t="s">
        <v>2510</v>
      </c>
    </row>
    <row r="386" spans="1:1" x14ac:dyDescent="0.2">
      <c r="A386" s="541" t="s">
        <v>2592</v>
      </c>
    </row>
    <row r="387" spans="1:1" x14ac:dyDescent="0.2">
      <c r="A387" s="541" t="s">
        <v>2503</v>
      </c>
    </row>
    <row r="388" spans="1:1" x14ac:dyDescent="0.2">
      <c r="A388" s="541" t="s">
        <v>2511</v>
      </c>
    </row>
    <row r="389" spans="1:1" x14ac:dyDescent="0.2">
      <c r="A389" s="541" t="s">
        <v>2504</v>
      </c>
    </row>
    <row r="390" spans="1:1" x14ac:dyDescent="0.2">
      <c r="A390" s="541" t="s">
        <v>2505</v>
      </c>
    </row>
    <row r="391" spans="1:1" x14ac:dyDescent="0.2">
      <c r="A391" s="541" t="s">
        <v>2515</v>
      </c>
    </row>
    <row r="392" spans="1:1" x14ac:dyDescent="0.2">
      <c r="A392" s="541" t="s">
        <v>2593</v>
      </c>
    </row>
    <row r="393" spans="1:1" x14ac:dyDescent="0.2">
      <c r="A393" s="541" t="s">
        <v>2516</v>
      </c>
    </row>
    <row r="394" spans="1:1" x14ac:dyDescent="0.2">
      <c r="A394" s="541" t="s">
        <v>2506</v>
      </c>
    </row>
    <row r="395" spans="1:1" x14ac:dyDescent="0.2">
      <c r="A395" s="541" t="s">
        <v>2507</v>
      </c>
    </row>
    <row r="396" spans="1:1" x14ac:dyDescent="0.2">
      <c r="A396" s="541" t="s">
        <v>2508</v>
      </c>
    </row>
    <row r="397" spans="1:1" x14ac:dyDescent="0.2">
      <c r="A397" s="541" t="s">
        <v>2512</v>
      </c>
    </row>
    <row r="398" spans="1:1" x14ac:dyDescent="0.2">
      <c r="A398" s="541" t="s">
        <v>2509</v>
      </c>
    </row>
    <row r="399" spans="1:1" x14ac:dyDescent="0.2">
      <c r="A399" s="541" t="s">
        <v>2510</v>
      </c>
    </row>
    <row r="401" spans="1:1" x14ac:dyDescent="0.2">
      <c r="A401" s="541" t="s">
        <v>2594</v>
      </c>
    </row>
    <row r="402" spans="1:1" x14ac:dyDescent="0.2">
      <c r="A402" s="541" t="s">
        <v>2503</v>
      </c>
    </row>
    <row r="403" spans="1:1" x14ac:dyDescent="0.2">
      <c r="A403" s="541" t="s">
        <v>2511</v>
      </c>
    </row>
    <row r="404" spans="1:1" x14ac:dyDescent="0.2">
      <c r="A404" s="541" t="s">
        <v>2504</v>
      </c>
    </row>
    <row r="405" spans="1:1" x14ac:dyDescent="0.2">
      <c r="A405" s="541" t="s">
        <v>2514</v>
      </c>
    </row>
    <row r="406" spans="1:1" x14ac:dyDescent="0.2">
      <c r="A406" s="541" t="s">
        <v>2515</v>
      </c>
    </row>
    <row r="407" spans="1:1" x14ac:dyDescent="0.2">
      <c r="A407" s="541" t="s">
        <v>2593</v>
      </c>
    </row>
    <row r="408" spans="1:1" x14ac:dyDescent="0.2">
      <c r="A408" s="541" t="s">
        <v>2516</v>
      </c>
    </row>
    <row r="409" spans="1:1" x14ac:dyDescent="0.2">
      <c r="A409" s="541" t="s">
        <v>2506</v>
      </c>
    </row>
    <row r="410" spans="1:1" x14ac:dyDescent="0.2">
      <c r="A410" s="541" t="s">
        <v>2507</v>
      </c>
    </row>
    <row r="411" spans="1:1" x14ac:dyDescent="0.2">
      <c r="A411" s="541" t="s">
        <v>2508</v>
      </c>
    </row>
    <row r="412" spans="1:1" x14ac:dyDescent="0.2">
      <c r="A412" s="541" t="s">
        <v>2512</v>
      </c>
    </row>
    <row r="413" spans="1:1" x14ac:dyDescent="0.2">
      <c r="A413" s="541" t="s">
        <v>2509</v>
      </c>
    </row>
    <row r="414" spans="1:1" x14ac:dyDescent="0.2">
      <c r="A414" s="541" t="s">
        <v>2510</v>
      </c>
    </row>
    <row r="416" spans="1:1" x14ac:dyDescent="0.2">
      <c r="A416" s="541" t="s">
        <v>2595</v>
      </c>
    </row>
    <row r="417" spans="1:1" x14ac:dyDescent="0.2">
      <c r="A417" s="541" t="s">
        <v>2503</v>
      </c>
    </row>
    <row r="418" spans="1:1" x14ac:dyDescent="0.2">
      <c r="A418" s="541" t="s">
        <v>2511</v>
      </c>
    </row>
    <row r="419" spans="1:1" x14ac:dyDescent="0.2">
      <c r="A419" s="541" t="s">
        <v>2504</v>
      </c>
    </row>
    <row r="420" spans="1:1" x14ac:dyDescent="0.2">
      <c r="A420" s="541" t="s">
        <v>2505</v>
      </c>
    </row>
    <row r="421" spans="1:1" x14ac:dyDescent="0.2">
      <c r="A421" s="541" t="s">
        <v>2515</v>
      </c>
    </row>
    <row r="422" spans="1:1" x14ac:dyDescent="0.2">
      <c r="A422" s="541" t="s">
        <v>2596</v>
      </c>
    </row>
    <row r="423" spans="1:1" x14ac:dyDescent="0.2">
      <c r="A423" s="541" t="s">
        <v>2516</v>
      </c>
    </row>
    <row r="424" spans="1:1" x14ac:dyDescent="0.2">
      <c r="A424" s="541" t="s">
        <v>2506</v>
      </c>
    </row>
    <row r="425" spans="1:1" x14ac:dyDescent="0.2">
      <c r="A425" s="541" t="s">
        <v>2507</v>
      </c>
    </row>
    <row r="426" spans="1:1" x14ac:dyDescent="0.2">
      <c r="A426" s="541" t="s">
        <v>2508</v>
      </c>
    </row>
    <row r="427" spans="1:1" x14ac:dyDescent="0.2">
      <c r="A427" s="541" t="s">
        <v>2512</v>
      </c>
    </row>
    <row r="428" spans="1:1" x14ac:dyDescent="0.2">
      <c r="A428" s="541" t="s">
        <v>2509</v>
      </c>
    </row>
    <row r="429" spans="1:1" x14ac:dyDescent="0.2">
      <c r="A429" s="541" t="s">
        <v>2510</v>
      </c>
    </row>
    <row r="431" spans="1:1" x14ac:dyDescent="0.2">
      <c r="A431" s="541" t="s">
        <v>2597</v>
      </c>
    </row>
    <row r="432" spans="1:1" x14ac:dyDescent="0.2">
      <c r="A432" s="541" t="s">
        <v>2503</v>
      </c>
    </row>
    <row r="433" spans="1:1" x14ac:dyDescent="0.2">
      <c r="A433" s="541" t="s">
        <v>2511</v>
      </c>
    </row>
    <row r="434" spans="1:1" x14ac:dyDescent="0.2">
      <c r="A434" s="541" t="s">
        <v>2504</v>
      </c>
    </row>
    <row r="435" spans="1:1" x14ac:dyDescent="0.2">
      <c r="A435" s="541" t="s">
        <v>2514</v>
      </c>
    </row>
    <row r="436" spans="1:1" x14ac:dyDescent="0.2">
      <c r="A436" s="541" t="s">
        <v>2515</v>
      </c>
    </row>
    <row r="437" spans="1:1" x14ac:dyDescent="0.2">
      <c r="A437" s="541" t="s">
        <v>2596</v>
      </c>
    </row>
    <row r="438" spans="1:1" x14ac:dyDescent="0.2">
      <c r="A438" s="541" t="s">
        <v>2516</v>
      </c>
    </row>
    <row r="439" spans="1:1" x14ac:dyDescent="0.2">
      <c r="A439" s="541" t="s">
        <v>2506</v>
      </c>
    </row>
    <row r="440" spans="1:1" x14ac:dyDescent="0.2">
      <c r="A440" s="541" t="s">
        <v>2507</v>
      </c>
    </row>
    <row r="441" spans="1:1" x14ac:dyDescent="0.2">
      <c r="A441" s="541" t="s">
        <v>2508</v>
      </c>
    </row>
    <row r="442" spans="1:1" x14ac:dyDescent="0.2">
      <c r="A442" s="541" t="s">
        <v>2512</v>
      </c>
    </row>
    <row r="443" spans="1:1" x14ac:dyDescent="0.2">
      <c r="A443" s="541" t="s">
        <v>2509</v>
      </c>
    </row>
    <row r="444" spans="1:1" x14ac:dyDescent="0.2">
      <c r="A444" s="541" t="s">
        <v>2510</v>
      </c>
    </row>
    <row r="446" spans="1:1" x14ac:dyDescent="0.2">
      <c r="A446" s="541" t="s">
        <v>2598</v>
      </c>
    </row>
    <row r="447" spans="1:1" x14ac:dyDescent="0.2">
      <c r="A447" s="541" t="s">
        <v>2503</v>
      </c>
    </row>
    <row r="448" spans="1:1" x14ac:dyDescent="0.2">
      <c r="A448" s="541" t="s">
        <v>2511</v>
      </c>
    </row>
    <row r="449" spans="1:1" x14ac:dyDescent="0.2">
      <c r="A449" s="541" t="s">
        <v>2504</v>
      </c>
    </row>
    <row r="450" spans="1:1" x14ac:dyDescent="0.2">
      <c r="A450" s="541" t="s">
        <v>2505</v>
      </c>
    </row>
    <row r="451" spans="1:1" x14ac:dyDescent="0.2">
      <c r="A451" s="541" t="s">
        <v>2517</v>
      </c>
    </row>
    <row r="452" spans="1:1" x14ac:dyDescent="0.2">
      <c r="A452" s="541" t="s">
        <v>2599</v>
      </c>
    </row>
    <row r="453" spans="1:1" x14ac:dyDescent="0.2">
      <c r="A453" s="541" t="s">
        <v>2516</v>
      </c>
    </row>
    <row r="454" spans="1:1" x14ac:dyDescent="0.2">
      <c r="A454" s="541" t="s">
        <v>2506</v>
      </c>
    </row>
    <row r="455" spans="1:1" x14ac:dyDescent="0.2">
      <c r="A455" s="541" t="s">
        <v>2507</v>
      </c>
    </row>
    <row r="456" spans="1:1" x14ac:dyDescent="0.2">
      <c r="A456" s="541" t="s">
        <v>2508</v>
      </c>
    </row>
    <row r="457" spans="1:1" x14ac:dyDescent="0.2">
      <c r="A457" s="541" t="s">
        <v>2512</v>
      </c>
    </row>
    <row r="458" spans="1:1" x14ac:dyDescent="0.2">
      <c r="A458" s="541" t="s">
        <v>2509</v>
      </c>
    </row>
    <row r="459" spans="1:1" x14ac:dyDescent="0.2">
      <c r="A459" s="541" t="s">
        <v>2510</v>
      </c>
    </row>
    <row r="461" spans="1:1" x14ac:dyDescent="0.2">
      <c r="A461" s="541" t="s">
        <v>2600</v>
      </c>
    </row>
    <row r="462" spans="1:1" x14ac:dyDescent="0.2">
      <c r="A462" s="541" t="s">
        <v>2503</v>
      </c>
    </row>
    <row r="463" spans="1:1" x14ac:dyDescent="0.2">
      <c r="A463" s="541" t="s">
        <v>2511</v>
      </c>
    </row>
    <row r="464" spans="1:1" x14ac:dyDescent="0.2">
      <c r="A464" s="541" t="s">
        <v>2504</v>
      </c>
    </row>
    <row r="465" spans="1:1" x14ac:dyDescent="0.2">
      <c r="A465" s="541" t="s">
        <v>2514</v>
      </c>
    </row>
    <row r="466" spans="1:1" x14ac:dyDescent="0.2">
      <c r="A466" s="541" t="s">
        <v>2517</v>
      </c>
    </row>
    <row r="467" spans="1:1" x14ac:dyDescent="0.2">
      <c r="A467" s="541" t="s">
        <v>2599</v>
      </c>
    </row>
    <row r="468" spans="1:1" x14ac:dyDescent="0.2">
      <c r="A468" s="541" t="s">
        <v>2516</v>
      </c>
    </row>
    <row r="469" spans="1:1" x14ac:dyDescent="0.2">
      <c r="A469" s="541" t="s">
        <v>2506</v>
      </c>
    </row>
    <row r="470" spans="1:1" x14ac:dyDescent="0.2">
      <c r="A470" s="541" t="s">
        <v>2507</v>
      </c>
    </row>
    <row r="471" spans="1:1" x14ac:dyDescent="0.2">
      <c r="A471" s="541" t="s">
        <v>2508</v>
      </c>
    </row>
    <row r="472" spans="1:1" x14ac:dyDescent="0.2">
      <c r="A472" s="541" t="s">
        <v>2512</v>
      </c>
    </row>
    <row r="473" spans="1:1" x14ac:dyDescent="0.2">
      <c r="A473" s="541" t="s">
        <v>2509</v>
      </c>
    </row>
    <row r="474" spans="1:1" x14ac:dyDescent="0.2">
      <c r="A474" s="541" t="s">
        <v>2510</v>
      </c>
    </row>
    <row r="476" spans="1:1" x14ac:dyDescent="0.2">
      <c r="A476" s="541" t="s">
        <v>2601</v>
      </c>
    </row>
    <row r="477" spans="1:1" x14ac:dyDescent="0.2">
      <c r="A477" s="541" t="s">
        <v>2503</v>
      </c>
    </row>
    <row r="478" spans="1:1" x14ac:dyDescent="0.2">
      <c r="A478" s="541" t="s">
        <v>2511</v>
      </c>
    </row>
    <row r="479" spans="1:1" x14ac:dyDescent="0.2">
      <c r="A479" s="541" t="s">
        <v>2504</v>
      </c>
    </row>
    <row r="480" spans="1:1" x14ac:dyDescent="0.2">
      <c r="A480" s="541" t="s">
        <v>2505</v>
      </c>
    </row>
    <row r="481" spans="1:1" x14ac:dyDescent="0.2">
      <c r="A481" s="541" t="s">
        <v>2517</v>
      </c>
    </row>
    <row r="482" spans="1:1" x14ac:dyDescent="0.2">
      <c r="A482" s="541" t="s">
        <v>2602</v>
      </c>
    </row>
    <row r="483" spans="1:1" x14ac:dyDescent="0.2">
      <c r="A483" s="541" t="s">
        <v>2516</v>
      </c>
    </row>
    <row r="484" spans="1:1" x14ac:dyDescent="0.2">
      <c r="A484" s="541" t="s">
        <v>2506</v>
      </c>
    </row>
    <row r="485" spans="1:1" x14ac:dyDescent="0.2">
      <c r="A485" s="541" t="s">
        <v>2507</v>
      </c>
    </row>
    <row r="486" spans="1:1" x14ac:dyDescent="0.2">
      <c r="A486" s="541" t="s">
        <v>2508</v>
      </c>
    </row>
    <row r="487" spans="1:1" x14ac:dyDescent="0.2">
      <c r="A487" s="541" t="s">
        <v>2512</v>
      </c>
    </row>
    <row r="488" spans="1:1" x14ac:dyDescent="0.2">
      <c r="A488" s="541" t="s">
        <v>2509</v>
      </c>
    </row>
    <row r="489" spans="1:1" x14ac:dyDescent="0.2">
      <c r="A489" s="541" t="s">
        <v>2510</v>
      </c>
    </row>
    <row r="491" spans="1:1" x14ac:dyDescent="0.2">
      <c r="A491" s="541" t="s">
        <v>2603</v>
      </c>
    </row>
    <row r="492" spans="1:1" x14ac:dyDescent="0.2">
      <c r="A492" s="541" t="s">
        <v>2503</v>
      </c>
    </row>
    <row r="493" spans="1:1" x14ac:dyDescent="0.2">
      <c r="A493" s="541" t="s">
        <v>2511</v>
      </c>
    </row>
    <row r="494" spans="1:1" x14ac:dyDescent="0.2">
      <c r="A494" s="541" t="s">
        <v>2504</v>
      </c>
    </row>
    <row r="495" spans="1:1" x14ac:dyDescent="0.2">
      <c r="A495" s="541" t="s">
        <v>2514</v>
      </c>
    </row>
    <row r="496" spans="1:1" x14ac:dyDescent="0.2">
      <c r="A496" s="541" t="s">
        <v>2517</v>
      </c>
    </row>
    <row r="497" spans="1:1" x14ac:dyDescent="0.2">
      <c r="A497" s="541" t="s">
        <v>2602</v>
      </c>
    </row>
    <row r="498" spans="1:1" x14ac:dyDescent="0.2">
      <c r="A498" s="541" t="s">
        <v>2516</v>
      </c>
    </row>
    <row r="499" spans="1:1" x14ac:dyDescent="0.2">
      <c r="A499" s="541" t="s">
        <v>2506</v>
      </c>
    </row>
    <row r="500" spans="1:1" x14ac:dyDescent="0.2">
      <c r="A500" s="541" t="s">
        <v>2507</v>
      </c>
    </row>
    <row r="501" spans="1:1" x14ac:dyDescent="0.2">
      <c r="A501" s="541" t="s">
        <v>2508</v>
      </c>
    </row>
    <row r="502" spans="1:1" x14ac:dyDescent="0.2">
      <c r="A502" s="541" t="s">
        <v>2512</v>
      </c>
    </row>
    <row r="503" spans="1:1" x14ac:dyDescent="0.2">
      <c r="A503" s="541" t="s">
        <v>2509</v>
      </c>
    </row>
    <row r="504" spans="1:1" x14ac:dyDescent="0.2">
      <c r="A504" s="541" t="s">
        <v>2510</v>
      </c>
    </row>
    <row r="506" spans="1:1" x14ac:dyDescent="0.2">
      <c r="A506" s="541" t="s">
        <v>2604</v>
      </c>
    </row>
    <row r="507" spans="1:1" x14ac:dyDescent="0.2">
      <c r="A507" s="541" t="s">
        <v>2503</v>
      </c>
    </row>
    <row r="508" spans="1:1" x14ac:dyDescent="0.2">
      <c r="A508" s="541" t="s">
        <v>2511</v>
      </c>
    </row>
    <row r="509" spans="1:1" x14ac:dyDescent="0.2">
      <c r="A509" s="541" t="s">
        <v>2504</v>
      </c>
    </row>
    <row r="510" spans="1:1" x14ac:dyDescent="0.2">
      <c r="A510" s="541" t="s">
        <v>2505</v>
      </c>
    </row>
    <row r="511" spans="1:1" x14ac:dyDescent="0.2">
      <c r="A511" s="541" t="s">
        <v>2517</v>
      </c>
    </row>
    <row r="512" spans="1:1" x14ac:dyDescent="0.2">
      <c r="A512" s="541" t="s">
        <v>2605</v>
      </c>
    </row>
    <row r="513" spans="1:1" x14ac:dyDescent="0.2">
      <c r="A513" s="541" t="s">
        <v>2516</v>
      </c>
    </row>
    <row r="514" spans="1:1" x14ac:dyDescent="0.2">
      <c r="A514" s="541" t="s">
        <v>2506</v>
      </c>
    </row>
    <row r="515" spans="1:1" x14ac:dyDescent="0.2">
      <c r="A515" s="541" t="s">
        <v>2507</v>
      </c>
    </row>
    <row r="516" spans="1:1" x14ac:dyDescent="0.2">
      <c r="A516" s="541" t="s">
        <v>2508</v>
      </c>
    </row>
    <row r="517" spans="1:1" x14ac:dyDescent="0.2">
      <c r="A517" s="541" t="s">
        <v>2512</v>
      </c>
    </row>
    <row r="518" spans="1:1" x14ac:dyDescent="0.2">
      <c r="A518" s="541" t="s">
        <v>2509</v>
      </c>
    </row>
    <row r="519" spans="1:1" x14ac:dyDescent="0.2">
      <c r="A519" s="541" t="s">
        <v>2510</v>
      </c>
    </row>
    <row r="521" spans="1:1" x14ac:dyDescent="0.2">
      <c r="A521" s="541" t="s">
        <v>2606</v>
      </c>
    </row>
    <row r="522" spans="1:1" x14ac:dyDescent="0.2">
      <c r="A522" s="541" t="s">
        <v>2503</v>
      </c>
    </row>
    <row r="523" spans="1:1" x14ac:dyDescent="0.2">
      <c r="A523" s="541" t="s">
        <v>2511</v>
      </c>
    </row>
    <row r="524" spans="1:1" x14ac:dyDescent="0.2">
      <c r="A524" s="541" t="s">
        <v>2504</v>
      </c>
    </row>
    <row r="525" spans="1:1" x14ac:dyDescent="0.2">
      <c r="A525" s="541" t="s">
        <v>2514</v>
      </c>
    </row>
    <row r="526" spans="1:1" x14ac:dyDescent="0.2">
      <c r="A526" s="541" t="s">
        <v>2517</v>
      </c>
    </row>
    <row r="527" spans="1:1" x14ac:dyDescent="0.2">
      <c r="A527" s="541" t="s">
        <v>2605</v>
      </c>
    </row>
    <row r="528" spans="1:1" x14ac:dyDescent="0.2">
      <c r="A528" s="541" t="s">
        <v>2516</v>
      </c>
    </row>
    <row r="529" spans="1:1" x14ac:dyDescent="0.2">
      <c r="A529" s="541" t="s">
        <v>2506</v>
      </c>
    </row>
    <row r="530" spans="1:1" x14ac:dyDescent="0.2">
      <c r="A530" s="541" t="s">
        <v>2507</v>
      </c>
    </row>
    <row r="531" spans="1:1" x14ac:dyDescent="0.2">
      <c r="A531" s="541" t="s">
        <v>2508</v>
      </c>
    </row>
    <row r="532" spans="1:1" x14ac:dyDescent="0.2">
      <c r="A532" s="541" t="s">
        <v>2512</v>
      </c>
    </row>
    <row r="533" spans="1:1" x14ac:dyDescent="0.2">
      <c r="A533" s="541" t="s">
        <v>2509</v>
      </c>
    </row>
    <row r="534" spans="1:1" x14ac:dyDescent="0.2">
      <c r="A534" s="541" t="s">
        <v>2510</v>
      </c>
    </row>
    <row r="536" spans="1:1" x14ac:dyDescent="0.2">
      <c r="A536" s="541" t="s">
        <v>2766</v>
      </c>
    </row>
    <row r="537" spans="1:1" x14ac:dyDescent="0.2">
      <c r="A537" s="541" t="s">
        <v>2503</v>
      </c>
    </row>
    <row r="538" spans="1:1" x14ac:dyDescent="0.2">
      <c r="A538" s="541" t="s">
        <v>2511</v>
      </c>
    </row>
    <row r="539" spans="1:1" x14ac:dyDescent="0.2">
      <c r="A539" s="541" t="s">
        <v>2504</v>
      </c>
    </row>
    <row r="540" spans="1:1" x14ac:dyDescent="0.2">
      <c r="A540" s="541" t="s">
        <v>2518</v>
      </c>
    </row>
    <row r="541" spans="1:1" x14ac:dyDescent="0.2">
      <c r="A541" s="541" t="s">
        <v>2607</v>
      </c>
    </row>
    <row r="542" spans="1:1" x14ac:dyDescent="0.2">
      <c r="A542" s="541" t="s">
        <v>2516</v>
      </c>
    </row>
    <row r="543" spans="1:1" x14ac:dyDescent="0.2">
      <c r="A543" s="541" t="s">
        <v>2505</v>
      </c>
    </row>
    <row r="544" spans="1:1" x14ac:dyDescent="0.2">
      <c r="A544" s="541" t="s">
        <v>2519</v>
      </c>
    </row>
    <row r="545" spans="1:1" x14ac:dyDescent="0.2">
      <c r="A545" s="541" t="s">
        <v>2506</v>
      </c>
    </row>
    <row r="546" spans="1:1" x14ac:dyDescent="0.2">
      <c r="A546" s="541" t="s">
        <v>2507</v>
      </c>
    </row>
    <row r="547" spans="1:1" x14ac:dyDescent="0.2">
      <c r="A547" s="541" t="s">
        <v>2508</v>
      </c>
    </row>
    <row r="548" spans="1:1" x14ac:dyDescent="0.2">
      <c r="A548" s="541" t="s">
        <v>2512</v>
      </c>
    </row>
    <row r="549" spans="1:1" x14ac:dyDescent="0.2">
      <c r="A549" s="541" t="s">
        <v>2509</v>
      </c>
    </row>
    <row r="550" spans="1:1" x14ac:dyDescent="0.2">
      <c r="A550" s="541" t="s">
        <v>2510</v>
      </c>
    </row>
    <row r="552" spans="1:1" x14ac:dyDescent="0.2">
      <c r="A552" s="541" t="s">
        <v>2767</v>
      </c>
    </row>
    <row r="553" spans="1:1" x14ac:dyDescent="0.2">
      <c r="A553" s="541" t="s">
        <v>2503</v>
      </c>
    </row>
    <row r="554" spans="1:1" x14ac:dyDescent="0.2">
      <c r="A554" s="541" t="s">
        <v>2511</v>
      </c>
    </row>
    <row r="555" spans="1:1" x14ac:dyDescent="0.2">
      <c r="A555" s="541" t="s">
        <v>2504</v>
      </c>
    </row>
    <row r="556" spans="1:1" x14ac:dyDescent="0.2">
      <c r="A556" s="541" t="s">
        <v>2518</v>
      </c>
    </row>
    <row r="557" spans="1:1" x14ac:dyDescent="0.2">
      <c r="A557" s="541" t="s">
        <v>2607</v>
      </c>
    </row>
    <row r="558" spans="1:1" x14ac:dyDescent="0.2">
      <c r="A558" s="541" t="s">
        <v>2516</v>
      </c>
    </row>
    <row r="559" spans="1:1" x14ac:dyDescent="0.2">
      <c r="A559" s="541" t="s">
        <v>2514</v>
      </c>
    </row>
    <row r="560" spans="1:1" x14ac:dyDescent="0.2">
      <c r="A560" s="541" t="s">
        <v>2519</v>
      </c>
    </row>
    <row r="561" spans="1:1" x14ac:dyDescent="0.2">
      <c r="A561" s="541" t="s">
        <v>2506</v>
      </c>
    </row>
    <row r="562" spans="1:1" x14ac:dyDescent="0.2">
      <c r="A562" s="541" t="s">
        <v>2507</v>
      </c>
    </row>
    <row r="563" spans="1:1" x14ac:dyDescent="0.2">
      <c r="A563" s="541" t="s">
        <v>2508</v>
      </c>
    </row>
    <row r="564" spans="1:1" x14ac:dyDescent="0.2">
      <c r="A564" s="541" t="s">
        <v>2512</v>
      </c>
    </row>
    <row r="565" spans="1:1" x14ac:dyDescent="0.2">
      <c r="A565" s="541" t="s">
        <v>2509</v>
      </c>
    </row>
    <row r="566" spans="1:1" x14ac:dyDescent="0.2">
      <c r="A566" s="541" t="s">
        <v>2510</v>
      </c>
    </row>
    <row r="568" spans="1:1" x14ac:dyDescent="0.2">
      <c r="A568" s="541" t="s">
        <v>2768</v>
      </c>
    </row>
    <row r="569" spans="1:1" x14ac:dyDescent="0.2">
      <c r="A569" s="541" t="s">
        <v>2503</v>
      </c>
    </row>
    <row r="570" spans="1:1" x14ac:dyDescent="0.2">
      <c r="A570" s="541" t="s">
        <v>2511</v>
      </c>
    </row>
    <row r="571" spans="1:1" x14ac:dyDescent="0.2">
      <c r="A571" s="541" t="s">
        <v>2504</v>
      </c>
    </row>
    <row r="572" spans="1:1" x14ac:dyDescent="0.2">
      <c r="A572" s="541" t="s">
        <v>2518</v>
      </c>
    </row>
    <row r="573" spans="1:1" x14ac:dyDescent="0.2">
      <c r="A573" s="541" t="s">
        <v>2608</v>
      </c>
    </row>
    <row r="574" spans="1:1" x14ac:dyDescent="0.2">
      <c r="A574" s="541" t="s">
        <v>2516</v>
      </c>
    </row>
    <row r="575" spans="1:1" x14ac:dyDescent="0.2">
      <c r="A575" s="541" t="s">
        <v>2505</v>
      </c>
    </row>
    <row r="576" spans="1:1" x14ac:dyDescent="0.2">
      <c r="A576" s="541" t="s">
        <v>2519</v>
      </c>
    </row>
    <row r="577" spans="1:1" x14ac:dyDescent="0.2">
      <c r="A577" s="541" t="s">
        <v>2506</v>
      </c>
    </row>
    <row r="578" spans="1:1" x14ac:dyDescent="0.2">
      <c r="A578" s="541" t="s">
        <v>2507</v>
      </c>
    </row>
    <row r="579" spans="1:1" x14ac:dyDescent="0.2">
      <c r="A579" s="541" t="s">
        <v>2508</v>
      </c>
    </row>
    <row r="580" spans="1:1" x14ac:dyDescent="0.2">
      <c r="A580" s="541" t="s">
        <v>2512</v>
      </c>
    </row>
    <row r="581" spans="1:1" x14ac:dyDescent="0.2">
      <c r="A581" s="541" t="s">
        <v>2509</v>
      </c>
    </row>
    <row r="582" spans="1:1" x14ac:dyDescent="0.2">
      <c r="A582" s="541" t="s">
        <v>2510</v>
      </c>
    </row>
    <row r="585" spans="1:1" x14ac:dyDescent="0.2">
      <c r="A585" s="541" t="s">
        <v>2769</v>
      </c>
    </row>
    <row r="586" spans="1:1" x14ac:dyDescent="0.2">
      <c r="A586" s="541" t="s">
        <v>2503</v>
      </c>
    </row>
    <row r="587" spans="1:1" x14ac:dyDescent="0.2">
      <c r="A587" s="541" t="s">
        <v>2511</v>
      </c>
    </row>
    <row r="588" spans="1:1" x14ac:dyDescent="0.2">
      <c r="A588" s="541" t="s">
        <v>2504</v>
      </c>
    </row>
    <row r="589" spans="1:1" x14ac:dyDescent="0.2">
      <c r="A589" s="541" t="s">
        <v>2518</v>
      </c>
    </row>
    <row r="590" spans="1:1" x14ac:dyDescent="0.2">
      <c r="A590" s="541" t="s">
        <v>2608</v>
      </c>
    </row>
    <row r="591" spans="1:1" x14ac:dyDescent="0.2">
      <c r="A591" s="541" t="s">
        <v>2516</v>
      </c>
    </row>
    <row r="592" spans="1:1" x14ac:dyDescent="0.2">
      <c r="A592" s="541" t="s">
        <v>2514</v>
      </c>
    </row>
    <row r="593" spans="1:1" x14ac:dyDescent="0.2">
      <c r="A593" s="541" t="s">
        <v>2519</v>
      </c>
    </row>
    <row r="594" spans="1:1" x14ac:dyDescent="0.2">
      <c r="A594" s="541" t="s">
        <v>2506</v>
      </c>
    </row>
    <row r="595" spans="1:1" x14ac:dyDescent="0.2">
      <c r="A595" s="541" t="s">
        <v>2507</v>
      </c>
    </row>
    <row r="596" spans="1:1" x14ac:dyDescent="0.2">
      <c r="A596" s="541" t="s">
        <v>2508</v>
      </c>
    </row>
    <row r="597" spans="1:1" x14ac:dyDescent="0.2">
      <c r="A597" s="541" t="s">
        <v>2512</v>
      </c>
    </row>
    <row r="598" spans="1:1" x14ac:dyDescent="0.2">
      <c r="A598" s="541" t="s">
        <v>2509</v>
      </c>
    </row>
    <row r="599" spans="1:1" x14ac:dyDescent="0.2">
      <c r="A599" s="541" t="s">
        <v>2510</v>
      </c>
    </row>
    <row r="601" spans="1:1" x14ac:dyDescent="0.2">
      <c r="A601" s="541" t="s">
        <v>2770</v>
      </c>
    </row>
    <row r="602" spans="1:1" x14ac:dyDescent="0.2">
      <c r="A602" s="541" t="s">
        <v>2503</v>
      </c>
    </row>
    <row r="603" spans="1:1" x14ac:dyDescent="0.2">
      <c r="A603" s="541" t="s">
        <v>2511</v>
      </c>
    </row>
    <row r="604" spans="1:1" x14ac:dyDescent="0.2">
      <c r="A604" s="541" t="s">
        <v>2504</v>
      </c>
    </row>
    <row r="605" spans="1:1" x14ac:dyDescent="0.2">
      <c r="A605" s="541" t="s">
        <v>2518</v>
      </c>
    </row>
    <row r="606" spans="1:1" x14ac:dyDescent="0.2">
      <c r="A606" s="541" t="s">
        <v>2609</v>
      </c>
    </row>
    <row r="607" spans="1:1" x14ac:dyDescent="0.2">
      <c r="A607" s="541" t="s">
        <v>2516</v>
      </c>
    </row>
    <row r="608" spans="1:1" x14ac:dyDescent="0.2">
      <c r="A608" s="541" t="s">
        <v>2505</v>
      </c>
    </row>
    <row r="609" spans="1:1" x14ac:dyDescent="0.2">
      <c r="A609" s="541" t="s">
        <v>2519</v>
      </c>
    </row>
    <row r="610" spans="1:1" x14ac:dyDescent="0.2">
      <c r="A610" s="541" t="s">
        <v>2506</v>
      </c>
    </row>
    <row r="611" spans="1:1" x14ac:dyDescent="0.2">
      <c r="A611" s="541" t="s">
        <v>2507</v>
      </c>
    </row>
    <row r="612" spans="1:1" x14ac:dyDescent="0.2">
      <c r="A612" s="541" t="s">
        <v>2508</v>
      </c>
    </row>
    <row r="613" spans="1:1" x14ac:dyDescent="0.2">
      <c r="A613" s="541" t="s">
        <v>2512</v>
      </c>
    </row>
    <row r="614" spans="1:1" x14ac:dyDescent="0.2">
      <c r="A614" s="541" t="s">
        <v>2509</v>
      </c>
    </row>
    <row r="615" spans="1:1" x14ac:dyDescent="0.2">
      <c r="A615" s="541" t="s">
        <v>2510</v>
      </c>
    </row>
    <row r="617" spans="1:1" x14ac:dyDescent="0.2">
      <c r="A617" s="541" t="s">
        <v>2771</v>
      </c>
    </row>
    <row r="618" spans="1:1" x14ac:dyDescent="0.2">
      <c r="A618" s="541" t="s">
        <v>2503</v>
      </c>
    </row>
    <row r="619" spans="1:1" x14ac:dyDescent="0.2">
      <c r="A619" s="541" t="s">
        <v>2511</v>
      </c>
    </row>
    <row r="620" spans="1:1" x14ac:dyDescent="0.2">
      <c r="A620" s="541" t="s">
        <v>2504</v>
      </c>
    </row>
    <row r="621" spans="1:1" x14ac:dyDescent="0.2">
      <c r="A621" s="541" t="s">
        <v>2518</v>
      </c>
    </row>
    <row r="622" spans="1:1" x14ac:dyDescent="0.2">
      <c r="A622" s="541" t="s">
        <v>2609</v>
      </c>
    </row>
    <row r="623" spans="1:1" x14ac:dyDescent="0.2">
      <c r="A623" s="541" t="s">
        <v>2516</v>
      </c>
    </row>
    <row r="624" spans="1:1" x14ac:dyDescent="0.2">
      <c r="A624" s="541" t="s">
        <v>2514</v>
      </c>
    </row>
    <row r="625" spans="1:1" x14ac:dyDescent="0.2">
      <c r="A625" s="541" t="s">
        <v>2519</v>
      </c>
    </row>
    <row r="626" spans="1:1" x14ac:dyDescent="0.2">
      <c r="A626" s="541" t="s">
        <v>2506</v>
      </c>
    </row>
    <row r="627" spans="1:1" x14ac:dyDescent="0.2">
      <c r="A627" s="541" t="s">
        <v>2507</v>
      </c>
    </row>
    <row r="628" spans="1:1" x14ac:dyDescent="0.2">
      <c r="A628" s="541" t="s">
        <v>2508</v>
      </c>
    </row>
    <row r="629" spans="1:1" x14ac:dyDescent="0.2">
      <c r="A629" s="541" t="s">
        <v>2512</v>
      </c>
    </row>
    <row r="630" spans="1:1" x14ac:dyDescent="0.2">
      <c r="A630" s="541" t="s">
        <v>2509</v>
      </c>
    </row>
    <row r="631" spans="1:1" x14ac:dyDescent="0.2">
      <c r="A631" s="541" t="s">
        <v>2510</v>
      </c>
    </row>
    <row r="633" spans="1:1" x14ac:dyDescent="0.2">
      <c r="A633" s="541" t="s">
        <v>2772</v>
      </c>
    </row>
    <row r="634" spans="1:1" x14ac:dyDescent="0.2">
      <c r="A634" s="541" t="s">
        <v>2503</v>
      </c>
    </row>
    <row r="635" spans="1:1" x14ac:dyDescent="0.2">
      <c r="A635" s="541" t="s">
        <v>2511</v>
      </c>
    </row>
    <row r="636" spans="1:1" x14ac:dyDescent="0.2">
      <c r="A636" s="541" t="s">
        <v>2504</v>
      </c>
    </row>
    <row r="637" spans="1:1" x14ac:dyDescent="0.2">
      <c r="A637" s="541" t="s">
        <v>2518</v>
      </c>
    </row>
    <row r="638" spans="1:1" x14ac:dyDescent="0.2">
      <c r="A638" s="541" t="s">
        <v>2610</v>
      </c>
    </row>
    <row r="639" spans="1:1" x14ac:dyDescent="0.2">
      <c r="A639" s="541" t="s">
        <v>2516</v>
      </c>
    </row>
    <row r="640" spans="1:1" x14ac:dyDescent="0.2">
      <c r="A640" s="541" t="s">
        <v>2505</v>
      </c>
    </row>
    <row r="641" spans="1:1" x14ac:dyDescent="0.2">
      <c r="A641" s="541" t="s">
        <v>2519</v>
      </c>
    </row>
    <row r="642" spans="1:1" x14ac:dyDescent="0.2">
      <c r="A642" s="541" t="s">
        <v>2506</v>
      </c>
    </row>
    <row r="643" spans="1:1" x14ac:dyDescent="0.2">
      <c r="A643" s="541" t="s">
        <v>2507</v>
      </c>
    </row>
    <row r="644" spans="1:1" x14ac:dyDescent="0.2">
      <c r="A644" s="541" t="s">
        <v>2508</v>
      </c>
    </row>
    <row r="645" spans="1:1" x14ac:dyDescent="0.2">
      <c r="A645" s="541" t="s">
        <v>2512</v>
      </c>
    </row>
    <row r="646" spans="1:1" x14ac:dyDescent="0.2">
      <c r="A646" s="541" t="s">
        <v>2509</v>
      </c>
    </row>
    <row r="647" spans="1:1" x14ac:dyDescent="0.2">
      <c r="A647" s="541" t="s">
        <v>2510</v>
      </c>
    </row>
    <row r="649" spans="1:1" x14ac:dyDescent="0.2">
      <c r="A649" s="541" t="s">
        <v>2773</v>
      </c>
    </row>
    <row r="650" spans="1:1" x14ac:dyDescent="0.2">
      <c r="A650" s="541" t="s">
        <v>2503</v>
      </c>
    </row>
    <row r="651" spans="1:1" x14ac:dyDescent="0.2">
      <c r="A651" s="541" t="s">
        <v>2511</v>
      </c>
    </row>
    <row r="652" spans="1:1" x14ac:dyDescent="0.25">
      <c r="A652" s="540" t="s">
        <v>2504</v>
      </c>
    </row>
    <row r="653" spans="1:1" x14ac:dyDescent="0.25">
      <c r="A653" s="540" t="s">
        <v>2518</v>
      </c>
    </row>
    <row r="654" spans="1:1" x14ac:dyDescent="0.25">
      <c r="A654" s="540" t="s">
        <v>2610</v>
      </c>
    </row>
    <row r="655" spans="1:1" x14ac:dyDescent="0.25">
      <c r="A655" s="540" t="s">
        <v>2516</v>
      </c>
    </row>
    <row r="656" spans="1:1" x14ac:dyDescent="0.25">
      <c r="A656" s="540" t="s">
        <v>2514</v>
      </c>
    </row>
    <row r="657" spans="1:1" x14ac:dyDescent="0.25">
      <c r="A657" s="540" t="s">
        <v>2519</v>
      </c>
    </row>
    <row r="658" spans="1:1" x14ac:dyDescent="0.25">
      <c r="A658" s="540" t="s">
        <v>2506</v>
      </c>
    </row>
    <row r="659" spans="1:1" x14ac:dyDescent="0.25">
      <c r="A659" s="540" t="s">
        <v>2507</v>
      </c>
    </row>
    <row r="660" spans="1:1" x14ac:dyDescent="0.2">
      <c r="A660" s="541" t="s">
        <v>2508</v>
      </c>
    </row>
    <row r="661" spans="1:1" x14ac:dyDescent="0.2">
      <c r="A661" s="541" t="s">
        <v>2512</v>
      </c>
    </row>
    <row r="662" spans="1:1" x14ac:dyDescent="0.2">
      <c r="A662" s="541" t="s">
        <v>2509</v>
      </c>
    </row>
    <row r="663" spans="1:1" x14ac:dyDescent="0.2">
      <c r="A663" s="541" t="s">
        <v>2510</v>
      </c>
    </row>
    <row r="665" spans="1:1" x14ac:dyDescent="0.2">
      <c r="A665" s="541" t="s">
        <v>2774</v>
      </c>
    </row>
    <row r="666" spans="1:1" x14ac:dyDescent="0.2">
      <c r="A666" s="541" t="s">
        <v>2503</v>
      </c>
    </row>
    <row r="667" spans="1:1" x14ac:dyDescent="0.2">
      <c r="A667" s="541" t="s">
        <v>2511</v>
      </c>
    </row>
    <row r="668" spans="1:1" x14ac:dyDescent="0.2">
      <c r="A668" s="541" t="s">
        <v>2504</v>
      </c>
    </row>
    <row r="669" spans="1:1" x14ac:dyDescent="0.2">
      <c r="A669" s="541" t="s">
        <v>2518</v>
      </c>
    </row>
    <row r="670" spans="1:1" x14ac:dyDescent="0.2">
      <c r="A670" s="541" t="s">
        <v>2611</v>
      </c>
    </row>
    <row r="671" spans="1:1" x14ac:dyDescent="0.2">
      <c r="A671" s="541" t="s">
        <v>2516</v>
      </c>
    </row>
    <row r="672" spans="1:1" x14ac:dyDescent="0.2">
      <c r="A672" s="541" t="s">
        <v>2505</v>
      </c>
    </row>
    <row r="673" spans="1:1" x14ac:dyDescent="0.2">
      <c r="A673" s="541" t="s">
        <v>2519</v>
      </c>
    </row>
    <row r="674" spans="1:1" x14ac:dyDescent="0.2">
      <c r="A674" s="541" t="s">
        <v>2506</v>
      </c>
    </row>
    <row r="675" spans="1:1" x14ac:dyDescent="0.2">
      <c r="A675" s="541" t="s">
        <v>2507</v>
      </c>
    </row>
    <row r="676" spans="1:1" x14ac:dyDescent="0.2">
      <c r="A676" s="541" t="s">
        <v>2508</v>
      </c>
    </row>
    <row r="677" spans="1:1" x14ac:dyDescent="0.2">
      <c r="A677" s="541" t="s">
        <v>2512</v>
      </c>
    </row>
    <row r="678" spans="1:1" x14ac:dyDescent="0.2">
      <c r="A678" s="541" t="s">
        <v>2509</v>
      </c>
    </row>
    <row r="679" spans="1:1" x14ac:dyDescent="0.2">
      <c r="A679" s="541" t="s">
        <v>2510</v>
      </c>
    </row>
    <row r="681" spans="1:1" x14ac:dyDescent="0.2">
      <c r="A681" s="541" t="s">
        <v>2775</v>
      </c>
    </row>
    <row r="682" spans="1:1" x14ac:dyDescent="0.2">
      <c r="A682" s="541" t="s">
        <v>2503</v>
      </c>
    </row>
    <row r="683" spans="1:1" x14ac:dyDescent="0.2">
      <c r="A683" s="541" t="s">
        <v>2511</v>
      </c>
    </row>
    <row r="684" spans="1:1" x14ac:dyDescent="0.2">
      <c r="A684" s="541" t="s">
        <v>2504</v>
      </c>
    </row>
    <row r="685" spans="1:1" x14ac:dyDescent="0.2">
      <c r="A685" s="541" t="s">
        <v>2518</v>
      </c>
    </row>
    <row r="686" spans="1:1" x14ac:dyDescent="0.2">
      <c r="A686" s="541" t="s">
        <v>2611</v>
      </c>
    </row>
    <row r="687" spans="1:1" x14ac:dyDescent="0.2">
      <c r="A687" s="541" t="s">
        <v>2516</v>
      </c>
    </row>
    <row r="688" spans="1:1" x14ac:dyDescent="0.2">
      <c r="A688" s="541" t="s">
        <v>2514</v>
      </c>
    </row>
    <row r="689" spans="1:1" x14ac:dyDescent="0.2">
      <c r="A689" s="541" t="s">
        <v>2519</v>
      </c>
    </row>
    <row r="690" spans="1:1" x14ac:dyDescent="0.2">
      <c r="A690" s="541" t="s">
        <v>2506</v>
      </c>
    </row>
    <row r="691" spans="1:1" x14ac:dyDescent="0.2">
      <c r="A691" s="541" t="s">
        <v>2507</v>
      </c>
    </row>
    <row r="692" spans="1:1" x14ac:dyDescent="0.2">
      <c r="A692" s="541" t="s">
        <v>2508</v>
      </c>
    </row>
    <row r="693" spans="1:1" x14ac:dyDescent="0.2">
      <c r="A693" s="541" t="s">
        <v>2512</v>
      </c>
    </row>
    <row r="694" spans="1:1" x14ac:dyDescent="0.2">
      <c r="A694" s="541" t="s">
        <v>2509</v>
      </c>
    </row>
    <row r="695" spans="1:1" x14ac:dyDescent="0.2">
      <c r="A695" s="541" t="s">
        <v>2510</v>
      </c>
    </row>
    <row r="697" spans="1:1" x14ac:dyDescent="0.2">
      <c r="A697" s="541" t="s">
        <v>2776</v>
      </c>
    </row>
    <row r="698" spans="1:1" x14ac:dyDescent="0.2">
      <c r="A698" s="541" t="s">
        <v>2503</v>
      </c>
    </row>
    <row r="699" spans="1:1" x14ac:dyDescent="0.2">
      <c r="A699" s="541" t="s">
        <v>2511</v>
      </c>
    </row>
    <row r="700" spans="1:1" x14ac:dyDescent="0.2">
      <c r="A700" s="541" t="s">
        <v>2504</v>
      </c>
    </row>
    <row r="701" spans="1:1" x14ac:dyDescent="0.2">
      <c r="A701" s="541" t="s">
        <v>2518</v>
      </c>
    </row>
    <row r="702" spans="1:1" x14ac:dyDescent="0.2">
      <c r="A702" s="541" t="s">
        <v>2612</v>
      </c>
    </row>
    <row r="703" spans="1:1" x14ac:dyDescent="0.2">
      <c r="A703" s="541" t="s">
        <v>2516</v>
      </c>
    </row>
    <row r="704" spans="1:1" x14ac:dyDescent="0.2">
      <c r="A704" s="541" t="s">
        <v>2505</v>
      </c>
    </row>
    <row r="705" spans="1:1" x14ac:dyDescent="0.2">
      <c r="A705" s="541" t="s">
        <v>2520</v>
      </c>
    </row>
    <row r="706" spans="1:1" x14ac:dyDescent="0.2">
      <c r="A706" s="541" t="s">
        <v>2506</v>
      </c>
    </row>
    <row r="707" spans="1:1" x14ac:dyDescent="0.2">
      <c r="A707" s="541" t="s">
        <v>2507</v>
      </c>
    </row>
    <row r="708" spans="1:1" x14ac:dyDescent="0.2">
      <c r="A708" s="541" t="s">
        <v>2508</v>
      </c>
    </row>
    <row r="709" spans="1:1" x14ac:dyDescent="0.2">
      <c r="A709" s="541" t="s">
        <v>2512</v>
      </c>
    </row>
    <row r="710" spans="1:1" x14ac:dyDescent="0.2">
      <c r="A710" s="541" t="s">
        <v>2509</v>
      </c>
    </row>
    <row r="711" spans="1:1" x14ac:dyDescent="0.2">
      <c r="A711" s="541" t="s">
        <v>2510</v>
      </c>
    </row>
    <row r="713" spans="1:1" x14ac:dyDescent="0.2">
      <c r="A713" s="541" t="s">
        <v>2777</v>
      </c>
    </row>
    <row r="714" spans="1:1" x14ac:dyDescent="0.2">
      <c r="A714" s="541" t="s">
        <v>2503</v>
      </c>
    </row>
    <row r="715" spans="1:1" x14ac:dyDescent="0.2">
      <c r="A715" s="541" t="s">
        <v>2511</v>
      </c>
    </row>
    <row r="716" spans="1:1" x14ac:dyDescent="0.2">
      <c r="A716" s="541" t="s">
        <v>2504</v>
      </c>
    </row>
    <row r="717" spans="1:1" x14ac:dyDescent="0.2">
      <c r="A717" s="541" t="s">
        <v>2518</v>
      </c>
    </row>
    <row r="718" spans="1:1" x14ac:dyDescent="0.2">
      <c r="A718" s="541" t="s">
        <v>2612</v>
      </c>
    </row>
    <row r="719" spans="1:1" x14ac:dyDescent="0.2">
      <c r="A719" s="541" t="s">
        <v>2516</v>
      </c>
    </row>
    <row r="720" spans="1:1" x14ac:dyDescent="0.2">
      <c r="A720" s="541" t="s">
        <v>2514</v>
      </c>
    </row>
    <row r="721" spans="1:1" x14ac:dyDescent="0.2">
      <c r="A721" s="541" t="s">
        <v>2520</v>
      </c>
    </row>
    <row r="722" spans="1:1" x14ac:dyDescent="0.2">
      <c r="A722" s="541" t="s">
        <v>2506</v>
      </c>
    </row>
    <row r="723" spans="1:1" x14ac:dyDescent="0.2">
      <c r="A723" s="541" t="s">
        <v>2507</v>
      </c>
    </row>
    <row r="724" spans="1:1" x14ac:dyDescent="0.2">
      <c r="A724" s="541" t="s">
        <v>2508</v>
      </c>
    </row>
    <row r="725" spans="1:1" x14ac:dyDescent="0.2">
      <c r="A725" s="541" t="s">
        <v>2512</v>
      </c>
    </row>
    <row r="726" spans="1:1" x14ac:dyDescent="0.2">
      <c r="A726" s="541" t="s">
        <v>2509</v>
      </c>
    </row>
    <row r="727" spans="1:1" x14ac:dyDescent="0.2">
      <c r="A727" s="541" t="s">
        <v>2510</v>
      </c>
    </row>
    <row r="729" spans="1:1" x14ac:dyDescent="0.2">
      <c r="A729" s="541" t="s">
        <v>3178</v>
      </c>
    </row>
    <row r="730" spans="1:1" x14ac:dyDescent="0.2">
      <c r="A730" s="541" t="s">
        <v>2503</v>
      </c>
    </row>
    <row r="731" spans="1:1" x14ac:dyDescent="0.2">
      <c r="A731" s="541" t="s">
        <v>2511</v>
      </c>
    </row>
    <row r="732" spans="1:1" x14ac:dyDescent="0.2">
      <c r="A732" s="541" t="s">
        <v>2504</v>
      </c>
    </row>
    <row r="733" spans="1:1" x14ac:dyDescent="0.2">
      <c r="A733" s="541" t="s">
        <v>3179</v>
      </c>
    </row>
    <row r="734" spans="1:1" x14ac:dyDescent="0.2">
      <c r="A734" s="541" t="s">
        <v>2506</v>
      </c>
    </row>
    <row r="735" spans="1:1" x14ac:dyDescent="0.2">
      <c r="A735" s="541" t="s">
        <v>2507</v>
      </c>
    </row>
    <row r="736" spans="1:1" x14ac:dyDescent="0.2">
      <c r="A736" s="541" t="s">
        <v>2508</v>
      </c>
    </row>
    <row r="737" spans="1:1" x14ac:dyDescent="0.2">
      <c r="A737" s="541" t="s">
        <v>2512</v>
      </c>
    </row>
    <row r="738" spans="1:1" x14ac:dyDescent="0.2">
      <c r="A738" s="541" t="s">
        <v>2509</v>
      </c>
    </row>
    <row r="739" spans="1:1" x14ac:dyDescent="0.2">
      <c r="A739" s="541" t="s">
        <v>2510</v>
      </c>
    </row>
    <row r="741" spans="1:1" x14ac:dyDescent="0.2">
      <c r="A741" s="541" t="s">
        <v>3199</v>
      </c>
    </row>
    <row r="742" spans="1:1" x14ac:dyDescent="0.2">
      <c r="A742" s="541" t="s">
        <v>2503</v>
      </c>
    </row>
    <row r="743" spans="1:1" x14ac:dyDescent="0.2">
      <c r="A743" s="541" t="s">
        <v>2511</v>
      </c>
    </row>
    <row r="744" spans="1:1" x14ac:dyDescent="0.2">
      <c r="A744" s="541" t="s">
        <v>2504</v>
      </c>
    </row>
    <row r="745" spans="1:1" x14ac:dyDescent="0.2">
      <c r="A745" s="541" t="s">
        <v>3179</v>
      </c>
    </row>
    <row r="746" spans="1:1" x14ac:dyDescent="0.2">
      <c r="A746" s="541" t="s">
        <v>2788</v>
      </c>
    </row>
    <row r="747" spans="1:1" x14ac:dyDescent="0.2">
      <c r="A747" s="541" t="s">
        <v>3200</v>
      </c>
    </row>
    <row r="748" spans="1:1" x14ac:dyDescent="0.2">
      <c r="A748" s="541" t="s">
        <v>2516</v>
      </c>
    </row>
    <row r="749" spans="1:1" x14ac:dyDescent="0.2">
      <c r="A749" s="541" t="s">
        <v>2506</v>
      </c>
    </row>
    <row r="750" spans="1:1" x14ac:dyDescent="0.2">
      <c r="A750" s="541" t="s">
        <v>2507</v>
      </c>
    </row>
    <row r="751" spans="1:1" x14ac:dyDescent="0.2">
      <c r="A751" s="541" t="s">
        <v>2508</v>
      </c>
    </row>
    <row r="752" spans="1:1" x14ac:dyDescent="0.2">
      <c r="A752" s="541" t="s">
        <v>2512</v>
      </c>
    </row>
    <row r="753" spans="1:1" x14ac:dyDescent="0.2">
      <c r="A753" s="541" t="s">
        <v>2509</v>
      </c>
    </row>
    <row r="754" spans="1:1" x14ac:dyDescent="0.2">
      <c r="A754" s="541" t="s">
        <v>2510</v>
      </c>
    </row>
    <row r="756" spans="1:1" x14ac:dyDescent="0.2">
      <c r="A756" s="541" t="s">
        <v>3201</v>
      </c>
    </row>
    <row r="757" spans="1:1" x14ac:dyDescent="0.2">
      <c r="A757" s="541" t="s">
        <v>2503</v>
      </c>
    </row>
    <row r="758" spans="1:1" x14ac:dyDescent="0.2">
      <c r="A758" s="541" t="s">
        <v>2511</v>
      </c>
    </row>
    <row r="759" spans="1:1" x14ac:dyDescent="0.2">
      <c r="A759" s="541" t="s">
        <v>2504</v>
      </c>
    </row>
    <row r="760" spans="1:1" x14ac:dyDescent="0.2">
      <c r="A760" s="541" t="s">
        <v>3179</v>
      </c>
    </row>
    <row r="761" spans="1:1" x14ac:dyDescent="0.2">
      <c r="A761" s="541" t="s">
        <v>2788</v>
      </c>
    </row>
    <row r="762" spans="1:1" x14ac:dyDescent="0.2">
      <c r="A762" s="541" t="s">
        <v>3202</v>
      </c>
    </row>
    <row r="763" spans="1:1" x14ac:dyDescent="0.2">
      <c r="A763" s="541" t="s">
        <v>2516</v>
      </c>
    </row>
    <row r="764" spans="1:1" x14ac:dyDescent="0.2">
      <c r="A764" s="541" t="s">
        <v>2506</v>
      </c>
    </row>
    <row r="765" spans="1:1" x14ac:dyDescent="0.2">
      <c r="A765" s="541" t="s">
        <v>2507</v>
      </c>
    </row>
    <row r="766" spans="1:1" x14ac:dyDescent="0.2">
      <c r="A766" s="541" t="s">
        <v>2508</v>
      </c>
    </row>
    <row r="767" spans="1:1" x14ac:dyDescent="0.2">
      <c r="A767" s="541" t="s">
        <v>2512</v>
      </c>
    </row>
    <row r="768" spans="1:1" x14ac:dyDescent="0.2">
      <c r="A768" s="541" t="s">
        <v>2509</v>
      </c>
    </row>
    <row r="769" spans="1:1" x14ac:dyDescent="0.2">
      <c r="A769" s="541" t="s">
        <v>2510</v>
      </c>
    </row>
    <row r="771" spans="1:1" x14ac:dyDescent="0.2">
      <c r="A771" s="541" t="s">
        <v>3203</v>
      </c>
    </row>
    <row r="772" spans="1:1" x14ac:dyDescent="0.2">
      <c r="A772" s="541" t="s">
        <v>2503</v>
      </c>
    </row>
    <row r="773" spans="1:1" x14ac:dyDescent="0.2">
      <c r="A773" s="541" t="s">
        <v>2511</v>
      </c>
    </row>
    <row r="774" spans="1:1" x14ac:dyDescent="0.2">
      <c r="A774" s="541" t="s">
        <v>2504</v>
      </c>
    </row>
    <row r="775" spans="1:1" x14ac:dyDescent="0.2">
      <c r="A775" s="541" t="s">
        <v>3179</v>
      </c>
    </row>
    <row r="776" spans="1:1" x14ac:dyDescent="0.2">
      <c r="A776" s="541" t="s">
        <v>2788</v>
      </c>
    </row>
    <row r="777" spans="1:1" x14ac:dyDescent="0.2">
      <c r="A777" s="541" t="s">
        <v>3204</v>
      </c>
    </row>
    <row r="778" spans="1:1" x14ac:dyDescent="0.2">
      <c r="A778" s="541" t="s">
        <v>2516</v>
      </c>
    </row>
    <row r="779" spans="1:1" x14ac:dyDescent="0.2">
      <c r="A779" s="541" t="s">
        <v>2506</v>
      </c>
    </row>
    <row r="780" spans="1:1" x14ac:dyDescent="0.2">
      <c r="A780" s="541" t="s">
        <v>2507</v>
      </c>
    </row>
    <row r="781" spans="1:1" x14ac:dyDescent="0.2">
      <c r="A781" s="541" t="s">
        <v>2508</v>
      </c>
    </row>
    <row r="782" spans="1:1" x14ac:dyDescent="0.2">
      <c r="A782" s="541" t="s">
        <v>2512</v>
      </c>
    </row>
    <row r="783" spans="1:1" x14ac:dyDescent="0.2">
      <c r="A783" s="541" t="s">
        <v>2509</v>
      </c>
    </row>
    <row r="784" spans="1:1" x14ac:dyDescent="0.2">
      <c r="A784" s="541" t="s">
        <v>2510</v>
      </c>
    </row>
    <row r="786" spans="1:1" x14ac:dyDescent="0.2">
      <c r="A786" s="541" t="s">
        <v>3205</v>
      </c>
    </row>
    <row r="787" spans="1:1" x14ac:dyDescent="0.2">
      <c r="A787" s="541" t="s">
        <v>2503</v>
      </c>
    </row>
    <row r="788" spans="1:1" x14ac:dyDescent="0.2">
      <c r="A788" s="541" t="s">
        <v>2511</v>
      </c>
    </row>
    <row r="789" spans="1:1" x14ac:dyDescent="0.2">
      <c r="A789" s="541" t="s">
        <v>2504</v>
      </c>
    </row>
    <row r="790" spans="1:1" x14ac:dyDescent="0.2">
      <c r="A790" s="541" t="s">
        <v>3179</v>
      </c>
    </row>
    <row r="791" spans="1:1" x14ac:dyDescent="0.2">
      <c r="A791" s="541" t="s">
        <v>3206</v>
      </c>
    </row>
    <row r="792" spans="1:1" x14ac:dyDescent="0.2">
      <c r="A792" s="541" t="s">
        <v>3207</v>
      </c>
    </row>
    <row r="793" spans="1:1" x14ac:dyDescent="0.2">
      <c r="A793" s="541" t="s">
        <v>2516</v>
      </c>
    </row>
    <row r="794" spans="1:1" x14ac:dyDescent="0.2">
      <c r="A794" s="541" t="s">
        <v>2506</v>
      </c>
    </row>
    <row r="795" spans="1:1" x14ac:dyDescent="0.2">
      <c r="A795" s="541" t="s">
        <v>2507</v>
      </c>
    </row>
    <row r="796" spans="1:1" x14ac:dyDescent="0.2">
      <c r="A796" s="541" t="s">
        <v>2508</v>
      </c>
    </row>
    <row r="797" spans="1:1" x14ac:dyDescent="0.2">
      <c r="A797" s="541" t="s">
        <v>2512</v>
      </c>
    </row>
    <row r="798" spans="1:1" x14ac:dyDescent="0.2">
      <c r="A798" s="541" t="s">
        <v>2509</v>
      </c>
    </row>
    <row r="799" spans="1:1" x14ac:dyDescent="0.2">
      <c r="A799" s="541" t="s">
        <v>2510</v>
      </c>
    </row>
    <row r="801" spans="1:1" x14ac:dyDescent="0.2">
      <c r="A801" s="541" t="s">
        <v>3208</v>
      </c>
    </row>
    <row r="802" spans="1:1" x14ac:dyDescent="0.2">
      <c r="A802" s="541" t="s">
        <v>2503</v>
      </c>
    </row>
    <row r="803" spans="1:1" x14ac:dyDescent="0.2">
      <c r="A803" s="541" t="s">
        <v>2511</v>
      </c>
    </row>
    <row r="804" spans="1:1" x14ac:dyDescent="0.2">
      <c r="A804" s="541" t="s">
        <v>2504</v>
      </c>
    </row>
    <row r="805" spans="1:1" x14ac:dyDescent="0.2">
      <c r="A805" s="541" t="s">
        <v>3179</v>
      </c>
    </row>
    <row r="806" spans="1:1" x14ac:dyDescent="0.2">
      <c r="A806" s="541" t="s">
        <v>3206</v>
      </c>
    </row>
    <row r="807" spans="1:1" x14ac:dyDescent="0.2">
      <c r="A807" s="541" t="s">
        <v>3209</v>
      </c>
    </row>
    <row r="808" spans="1:1" x14ac:dyDescent="0.2">
      <c r="A808" s="541" t="s">
        <v>2516</v>
      </c>
    </row>
    <row r="809" spans="1:1" x14ac:dyDescent="0.2">
      <c r="A809" s="541" t="s">
        <v>2506</v>
      </c>
    </row>
    <row r="810" spans="1:1" x14ac:dyDescent="0.2">
      <c r="A810" s="541" t="s">
        <v>2507</v>
      </c>
    </row>
    <row r="811" spans="1:1" x14ac:dyDescent="0.2">
      <c r="A811" s="541" t="s">
        <v>2508</v>
      </c>
    </row>
    <row r="812" spans="1:1" x14ac:dyDescent="0.2">
      <c r="A812" s="541" t="s">
        <v>2512</v>
      </c>
    </row>
    <row r="813" spans="1:1" x14ac:dyDescent="0.2">
      <c r="A813" s="541" t="s">
        <v>2509</v>
      </c>
    </row>
    <row r="814" spans="1:1" x14ac:dyDescent="0.2">
      <c r="A814" s="541" t="s">
        <v>2510</v>
      </c>
    </row>
    <row r="816" spans="1:1" x14ac:dyDescent="0.2">
      <c r="A816" s="541" t="s">
        <v>3210</v>
      </c>
    </row>
    <row r="817" spans="1:1" x14ac:dyDescent="0.2">
      <c r="A817" s="541" t="s">
        <v>2503</v>
      </c>
    </row>
    <row r="818" spans="1:1" x14ac:dyDescent="0.2">
      <c r="A818" s="541" t="s">
        <v>2511</v>
      </c>
    </row>
    <row r="819" spans="1:1" x14ac:dyDescent="0.2">
      <c r="A819" s="541" t="s">
        <v>2504</v>
      </c>
    </row>
    <row r="820" spans="1:1" x14ac:dyDescent="0.2">
      <c r="A820" s="541" t="s">
        <v>3392</v>
      </c>
    </row>
    <row r="821" spans="1:1" x14ac:dyDescent="0.2">
      <c r="A821" s="541" t="s">
        <v>3179</v>
      </c>
    </row>
    <row r="822" spans="1:1" x14ac:dyDescent="0.2">
      <c r="A822" s="541" t="s">
        <v>2506</v>
      </c>
    </row>
    <row r="823" spans="1:1" x14ac:dyDescent="0.2">
      <c r="A823" s="541" t="s">
        <v>2507</v>
      </c>
    </row>
    <row r="824" spans="1:1" x14ac:dyDescent="0.2">
      <c r="A824" s="541" t="s">
        <v>2508</v>
      </c>
    </row>
    <row r="825" spans="1:1" x14ac:dyDescent="0.2">
      <c r="A825" s="541" t="s">
        <v>2512</v>
      </c>
    </row>
    <row r="826" spans="1:1" x14ac:dyDescent="0.2">
      <c r="A826" s="541" t="s">
        <v>2509</v>
      </c>
    </row>
    <row r="827" spans="1:1" x14ac:dyDescent="0.2">
      <c r="A827" s="541" t="s">
        <v>2510</v>
      </c>
    </row>
    <row r="829" spans="1:1" x14ac:dyDescent="0.2">
      <c r="A829" s="541" t="s">
        <v>3211</v>
      </c>
    </row>
    <row r="830" spans="1:1" x14ac:dyDescent="0.2">
      <c r="A830" s="541" t="s">
        <v>2503</v>
      </c>
    </row>
    <row r="831" spans="1:1" x14ac:dyDescent="0.2">
      <c r="A831" s="541" t="s">
        <v>2511</v>
      </c>
    </row>
    <row r="832" spans="1:1" x14ac:dyDescent="0.2">
      <c r="A832" s="541" t="s">
        <v>2504</v>
      </c>
    </row>
    <row r="833" spans="1:1" x14ac:dyDescent="0.2">
      <c r="A833" s="541" t="s">
        <v>2519</v>
      </c>
    </row>
    <row r="834" spans="1:1" x14ac:dyDescent="0.2">
      <c r="A834" s="541" t="s">
        <v>3179</v>
      </c>
    </row>
    <row r="835" spans="1:1" x14ac:dyDescent="0.2">
      <c r="A835" s="541" t="s">
        <v>2506</v>
      </c>
    </row>
    <row r="836" spans="1:1" x14ac:dyDescent="0.2">
      <c r="A836" s="541" t="s">
        <v>2507</v>
      </c>
    </row>
    <row r="837" spans="1:1" x14ac:dyDescent="0.2">
      <c r="A837" s="541" t="s">
        <v>2508</v>
      </c>
    </row>
    <row r="838" spans="1:1" x14ac:dyDescent="0.2">
      <c r="A838" s="541" t="s">
        <v>2512</v>
      </c>
    </row>
    <row r="839" spans="1:1" x14ac:dyDescent="0.2">
      <c r="A839" s="541" t="s">
        <v>2509</v>
      </c>
    </row>
    <row r="840" spans="1:1" x14ac:dyDescent="0.2">
      <c r="A840" s="541" t="s">
        <v>2510</v>
      </c>
    </row>
    <row r="842" spans="1:1" x14ac:dyDescent="0.2">
      <c r="A842" s="541" t="s">
        <v>3212</v>
      </c>
    </row>
    <row r="843" spans="1:1" x14ac:dyDescent="0.2">
      <c r="A843" s="541" t="s">
        <v>2503</v>
      </c>
    </row>
    <row r="844" spans="1:1" x14ac:dyDescent="0.2">
      <c r="A844" s="541" t="s">
        <v>2511</v>
      </c>
    </row>
    <row r="845" spans="1:1" x14ac:dyDescent="0.2">
      <c r="A845" s="541" t="s">
        <v>2504</v>
      </c>
    </row>
    <row r="846" spans="1:1" x14ac:dyDescent="0.2">
      <c r="A846" s="541" t="s">
        <v>3393</v>
      </c>
    </row>
    <row r="847" spans="1:1" x14ac:dyDescent="0.2">
      <c r="A847" s="541" t="s">
        <v>3179</v>
      </c>
    </row>
    <row r="848" spans="1:1" x14ac:dyDescent="0.2">
      <c r="A848" s="541" t="s">
        <v>2506</v>
      </c>
    </row>
    <row r="849" spans="1:1" x14ac:dyDescent="0.2">
      <c r="A849" s="541" t="s">
        <v>2507</v>
      </c>
    </row>
    <row r="850" spans="1:1" x14ac:dyDescent="0.2">
      <c r="A850" s="541" t="s">
        <v>2508</v>
      </c>
    </row>
    <row r="851" spans="1:1" x14ac:dyDescent="0.2">
      <c r="A851" s="541" t="s">
        <v>2512</v>
      </c>
    </row>
    <row r="852" spans="1:1" x14ac:dyDescent="0.2">
      <c r="A852" s="541" t="s">
        <v>2509</v>
      </c>
    </row>
    <row r="853" spans="1:1" x14ac:dyDescent="0.2">
      <c r="A853" s="541" t="s">
        <v>2510</v>
      </c>
    </row>
    <row r="855" spans="1:1" x14ac:dyDescent="0.2">
      <c r="A855" s="541" t="s">
        <v>3213</v>
      </c>
    </row>
    <row r="856" spans="1:1" x14ac:dyDescent="0.2">
      <c r="A856" s="541" t="s">
        <v>2503</v>
      </c>
    </row>
    <row r="857" spans="1:1" x14ac:dyDescent="0.2">
      <c r="A857" s="541" t="s">
        <v>2511</v>
      </c>
    </row>
    <row r="858" spans="1:1" x14ac:dyDescent="0.2">
      <c r="A858" s="541" t="s">
        <v>2504</v>
      </c>
    </row>
    <row r="859" spans="1:1" x14ac:dyDescent="0.2">
      <c r="A859" s="541" t="s">
        <v>3394</v>
      </c>
    </row>
    <row r="860" spans="1:1" x14ac:dyDescent="0.2">
      <c r="A860" s="541" t="s">
        <v>3179</v>
      </c>
    </row>
    <row r="861" spans="1:1" x14ac:dyDescent="0.2">
      <c r="A861" s="541" t="s">
        <v>2506</v>
      </c>
    </row>
    <row r="862" spans="1:1" x14ac:dyDescent="0.2">
      <c r="A862" s="541" t="s">
        <v>2507</v>
      </c>
    </row>
    <row r="863" spans="1:1" x14ac:dyDescent="0.2">
      <c r="A863" s="541" t="s">
        <v>2508</v>
      </c>
    </row>
    <row r="864" spans="1:1" x14ac:dyDescent="0.2">
      <c r="A864" s="541" t="s">
        <v>2512</v>
      </c>
    </row>
    <row r="865" spans="1:1" x14ac:dyDescent="0.2">
      <c r="A865" s="541" t="s">
        <v>2509</v>
      </c>
    </row>
    <row r="866" spans="1:1" x14ac:dyDescent="0.2">
      <c r="A866" s="541" t="s">
        <v>2510</v>
      </c>
    </row>
    <row r="868" spans="1:1" x14ac:dyDescent="0.2">
      <c r="A868" s="541" t="s">
        <v>3214</v>
      </c>
    </row>
    <row r="869" spans="1:1" x14ac:dyDescent="0.2">
      <c r="A869" s="541" t="s">
        <v>2503</v>
      </c>
    </row>
    <row r="870" spans="1:1" x14ac:dyDescent="0.2">
      <c r="A870" s="541" t="s">
        <v>2511</v>
      </c>
    </row>
    <row r="871" spans="1:1" x14ac:dyDescent="0.2">
      <c r="A871" s="541" t="s">
        <v>2504</v>
      </c>
    </row>
    <row r="872" spans="1:1" x14ac:dyDescent="0.2">
      <c r="A872" s="541" t="s">
        <v>3395</v>
      </c>
    </row>
    <row r="873" spans="1:1" x14ac:dyDescent="0.2">
      <c r="A873" s="541" t="s">
        <v>3179</v>
      </c>
    </row>
    <row r="874" spans="1:1" x14ac:dyDescent="0.2">
      <c r="A874" s="541" t="s">
        <v>2506</v>
      </c>
    </row>
    <row r="875" spans="1:1" x14ac:dyDescent="0.2">
      <c r="A875" s="541" t="s">
        <v>2507</v>
      </c>
    </row>
    <row r="876" spans="1:1" x14ac:dyDescent="0.2">
      <c r="A876" s="541" t="s">
        <v>2508</v>
      </c>
    </row>
    <row r="877" spans="1:1" x14ac:dyDescent="0.2">
      <c r="A877" s="541" t="s">
        <v>2512</v>
      </c>
    </row>
    <row r="878" spans="1:1" x14ac:dyDescent="0.2">
      <c r="A878" s="541" t="s">
        <v>2509</v>
      </c>
    </row>
    <row r="879" spans="1:1" x14ac:dyDescent="0.2">
      <c r="A879" s="541" t="s">
        <v>2510</v>
      </c>
    </row>
    <row r="881" spans="1:1" x14ac:dyDescent="0.2">
      <c r="A881" s="541" t="s">
        <v>3215</v>
      </c>
    </row>
    <row r="882" spans="1:1" x14ac:dyDescent="0.2">
      <c r="A882" s="541" t="s">
        <v>2503</v>
      </c>
    </row>
    <row r="883" spans="1:1" x14ac:dyDescent="0.2">
      <c r="A883" s="541" t="s">
        <v>2511</v>
      </c>
    </row>
    <row r="884" spans="1:1" x14ac:dyDescent="0.2">
      <c r="A884" s="541" t="s">
        <v>2504</v>
      </c>
    </row>
    <row r="885" spans="1:1" x14ac:dyDescent="0.2">
      <c r="A885" s="541" t="s">
        <v>3216</v>
      </c>
    </row>
    <row r="886" spans="1:1" x14ac:dyDescent="0.2">
      <c r="A886" s="541" t="s">
        <v>2506</v>
      </c>
    </row>
    <row r="887" spans="1:1" x14ac:dyDescent="0.2">
      <c r="A887" s="541" t="s">
        <v>2507</v>
      </c>
    </row>
    <row r="888" spans="1:1" x14ac:dyDescent="0.2">
      <c r="A888" s="541" t="s">
        <v>2508</v>
      </c>
    </row>
    <row r="889" spans="1:1" x14ac:dyDescent="0.2">
      <c r="A889" s="541" t="s">
        <v>2512</v>
      </c>
    </row>
    <row r="890" spans="1:1" x14ac:dyDescent="0.2">
      <c r="A890" s="541" t="s">
        <v>2509</v>
      </c>
    </row>
    <row r="891" spans="1:1" x14ac:dyDescent="0.2">
      <c r="A891" s="541" t="s">
        <v>2510</v>
      </c>
    </row>
    <row r="893" spans="1:1" x14ac:dyDescent="0.2">
      <c r="A893" s="541" t="s">
        <v>3217</v>
      </c>
    </row>
    <row r="894" spans="1:1" x14ac:dyDescent="0.2">
      <c r="A894" s="541" t="s">
        <v>2503</v>
      </c>
    </row>
    <row r="895" spans="1:1" x14ac:dyDescent="0.2">
      <c r="A895" s="541" t="s">
        <v>2511</v>
      </c>
    </row>
    <row r="896" spans="1:1" x14ac:dyDescent="0.2">
      <c r="A896" s="541" t="s">
        <v>2504</v>
      </c>
    </row>
    <row r="897" spans="1:1" x14ac:dyDescent="0.2">
      <c r="A897" s="541" t="s">
        <v>3179</v>
      </c>
    </row>
    <row r="898" spans="1:1" x14ac:dyDescent="0.2">
      <c r="A898" s="541" t="s">
        <v>2788</v>
      </c>
    </row>
    <row r="899" spans="1:1" x14ac:dyDescent="0.2">
      <c r="A899" s="541" t="s">
        <v>3200</v>
      </c>
    </row>
    <row r="900" spans="1:1" x14ac:dyDescent="0.2">
      <c r="A900" s="541" t="s">
        <v>2516</v>
      </c>
    </row>
    <row r="901" spans="1:1" x14ac:dyDescent="0.2">
      <c r="A901" s="541" t="s">
        <v>2506</v>
      </c>
    </row>
    <row r="902" spans="1:1" x14ac:dyDescent="0.2">
      <c r="A902" s="541" t="s">
        <v>2507</v>
      </c>
    </row>
    <row r="903" spans="1:1" x14ac:dyDescent="0.2">
      <c r="A903" s="541" t="s">
        <v>2508</v>
      </c>
    </row>
    <row r="904" spans="1:1" x14ac:dyDescent="0.2">
      <c r="A904" s="541" t="s">
        <v>2512</v>
      </c>
    </row>
    <row r="905" spans="1:1" x14ac:dyDescent="0.2">
      <c r="A905" s="541" t="s">
        <v>2509</v>
      </c>
    </row>
    <row r="906" spans="1:1" x14ac:dyDescent="0.2">
      <c r="A906" s="541" t="s">
        <v>2510</v>
      </c>
    </row>
    <row r="908" spans="1:1" x14ac:dyDescent="0.2">
      <c r="A908" s="541" t="s">
        <v>3218</v>
      </c>
    </row>
    <row r="909" spans="1:1" x14ac:dyDescent="0.2">
      <c r="A909" s="541" t="s">
        <v>2503</v>
      </c>
    </row>
    <row r="910" spans="1:1" x14ac:dyDescent="0.2">
      <c r="A910" s="541" t="s">
        <v>2511</v>
      </c>
    </row>
    <row r="911" spans="1:1" x14ac:dyDescent="0.2">
      <c r="A911" s="541" t="s">
        <v>2504</v>
      </c>
    </row>
    <row r="912" spans="1:1" x14ac:dyDescent="0.2">
      <c r="A912" s="541" t="s">
        <v>3179</v>
      </c>
    </row>
    <row r="913" spans="1:1" x14ac:dyDescent="0.2">
      <c r="A913" s="541" t="s">
        <v>2788</v>
      </c>
    </row>
    <row r="914" spans="1:1" x14ac:dyDescent="0.2">
      <c r="A914" s="541" t="s">
        <v>3202</v>
      </c>
    </row>
    <row r="915" spans="1:1" x14ac:dyDescent="0.2">
      <c r="A915" s="541" t="s">
        <v>2516</v>
      </c>
    </row>
    <row r="916" spans="1:1" x14ac:dyDescent="0.2">
      <c r="A916" s="541" t="s">
        <v>2506</v>
      </c>
    </row>
    <row r="917" spans="1:1" x14ac:dyDescent="0.2">
      <c r="A917" s="541" t="s">
        <v>2507</v>
      </c>
    </row>
    <row r="918" spans="1:1" x14ac:dyDescent="0.2">
      <c r="A918" s="541" t="s">
        <v>2508</v>
      </c>
    </row>
    <row r="919" spans="1:1" x14ac:dyDescent="0.2">
      <c r="A919" s="541" t="s">
        <v>2512</v>
      </c>
    </row>
    <row r="920" spans="1:1" x14ac:dyDescent="0.2">
      <c r="A920" s="541" t="s">
        <v>2509</v>
      </c>
    </row>
    <row r="921" spans="1:1" x14ac:dyDescent="0.2">
      <c r="A921" s="541" t="s">
        <v>2510</v>
      </c>
    </row>
    <row r="923" spans="1:1" x14ac:dyDescent="0.2">
      <c r="A923" s="541" t="s">
        <v>3219</v>
      </c>
    </row>
    <row r="924" spans="1:1" x14ac:dyDescent="0.2">
      <c r="A924" s="541" t="s">
        <v>2503</v>
      </c>
    </row>
    <row r="925" spans="1:1" x14ac:dyDescent="0.2">
      <c r="A925" s="541" t="s">
        <v>2511</v>
      </c>
    </row>
    <row r="926" spans="1:1" x14ac:dyDescent="0.2">
      <c r="A926" s="541" t="s">
        <v>2504</v>
      </c>
    </row>
    <row r="927" spans="1:1" x14ac:dyDescent="0.2">
      <c r="A927" s="541" t="s">
        <v>3179</v>
      </c>
    </row>
    <row r="928" spans="1:1" x14ac:dyDescent="0.2">
      <c r="A928" s="541" t="s">
        <v>2788</v>
      </c>
    </row>
    <row r="929" spans="1:1" x14ac:dyDescent="0.2">
      <c r="A929" s="541" t="s">
        <v>3204</v>
      </c>
    </row>
    <row r="930" spans="1:1" x14ac:dyDescent="0.2">
      <c r="A930" s="541" t="s">
        <v>2516</v>
      </c>
    </row>
    <row r="931" spans="1:1" x14ac:dyDescent="0.2">
      <c r="A931" s="541" t="s">
        <v>2506</v>
      </c>
    </row>
    <row r="932" spans="1:1" x14ac:dyDescent="0.2">
      <c r="A932" s="541" t="s">
        <v>2507</v>
      </c>
    </row>
    <row r="933" spans="1:1" x14ac:dyDescent="0.2">
      <c r="A933" s="541" t="s">
        <v>2508</v>
      </c>
    </row>
    <row r="934" spans="1:1" x14ac:dyDescent="0.2">
      <c r="A934" s="541" t="s">
        <v>2512</v>
      </c>
    </row>
    <row r="935" spans="1:1" x14ac:dyDescent="0.2">
      <c r="A935" s="541" t="s">
        <v>2509</v>
      </c>
    </row>
    <row r="936" spans="1:1" x14ac:dyDescent="0.2">
      <c r="A936" s="541" t="s">
        <v>2510</v>
      </c>
    </row>
    <row r="938" spans="1:1" x14ac:dyDescent="0.2">
      <c r="A938" s="541" t="s">
        <v>3220</v>
      </c>
    </row>
    <row r="939" spans="1:1" x14ac:dyDescent="0.2">
      <c r="A939" s="541" t="s">
        <v>2503</v>
      </c>
    </row>
    <row r="940" spans="1:1" x14ac:dyDescent="0.2">
      <c r="A940" s="541" t="s">
        <v>2511</v>
      </c>
    </row>
    <row r="941" spans="1:1" x14ac:dyDescent="0.2">
      <c r="A941" s="541" t="s">
        <v>2504</v>
      </c>
    </row>
    <row r="942" spans="1:1" x14ac:dyDescent="0.2">
      <c r="A942" s="541" t="s">
        <v>3179</v>
      </c>
    </row>
    <row r="943" spans="1:1" x14ac:dyDescent="0.2">
      <c r="A943" s="541" t="s">
        <v>3206</v>
      </c>
    </row>
    <row r="944" spans="1:1" x14ac:dyDescent="0.2">
      <c r="A944" s="541" t="s">
        <v>3207</v>
      </c>
    </row>
    <row r="945" spans="1:1" x14ac:dyDescent="0.2">
      <c r="A945" s="541" t="s">
        <v>2516</v>
      </c>
    </row>
    <row r="946" spans="1:1" x14ac:dyDescent="0.2">
      <c r="A946" s="541" t="s">
        <v>2506</v>
      </c>
    </row>
    <row r="947" spans="1:1" x14ac:dyDescent="0.2">
      <c r="A947" s="541" t="s">
        <v>2507</v>
      </c>
    </row>
    <row r="948" spans="1:1" x14ac:dyDescent="0.2">
      <c r="A948" s="541" t="s">
        <v>2508</v>
      </c>
    </row>
    <row r="949" spans="1:1" x14ac:dyDescent="0.2">
      <c r="A949" s="541" t="s">
        <v>2512</v>
      </c>
    </row>
    <row r="950" spans="1:1" x14ac:dyDescent="0.2">
      <c r="A950" s="541" t="s">
        <v>2509</v>
      </c>
    </row>
    <row r="951" spans="1:1" x14ac:dyDescent="0.2">
      <c r="A951" s="541" t="s">
        <v>2510</v>
      </c>
    </row>
    <row r="953" spans="1:1" x14ac:dyDescent="0.2">
      <c r="A953" s="541" t="s">
        <v>3221</v>
      </c>
    </row>
    <row r="954" spans="1:1" x14ac:dyDescent="0.2">
      <c r="A954" s="541" t="s">
        <v>2503</v>
      </c>
    </row>
    <row r="955" spans="1:1" x14ac:dyDescent="0.2">
      <c r="A955" s="541" t="s">
        <v>2511</v>
      </c>
    </row>
    <row r="956" spans="1:1" x14ac:dyDescent="0.2">
      <c r="A956" s="541" t="s">
        <v>2504</v>
      </c>
    </row>
    <row r="957" spans="1:1" x14ac:dyDescent="0.2">
      <c r="A957" s="541" t="s">
        <v>3179</v>
      </c>
    </row>
    <row r="958" spans="1:1" x14ac:dyDescent="0.2">
      <c r="A958" s="541" t="s">
        <v>3206</v>
      </c>
    </row>
    <row r="959" spans="1:1" x14ac:dyDescent="0.2">
      <c r="A959" s="541" t="s">
        <v>3209</v>
      </c>
    </row>
    <row r="960" spans="1:1" x14ac:dyDescent="0.2">
      <c r="A960" s="541" t="s">
        <v>2516</v>
      </c>
    </row>
    <row r="961" spans="1:1" x14ac:dyDescent="0.2">
      <c r="A961" s="541" t="s">
        <v>2506</v>
      </c>
    </row>
    <row r="962" spans="1:1" x14ac:dyDescent="0.2">
      <c r="A962" s="541" t="s">
        <v>2507</v>
      </c>
    </row>
    <row r="963" spans="1:1" x14ac:dyDescent="0.2">
      <c r="A963" s="541" t="s">
        <v>2508</v>
      </c>
    </row>
    <row r="964" spans="1:1" x14ac:dyDescent="0.2">
      <c r="A964" s="541" t="s">
        <v>2512</v>
      </c>
    </row>
    <row r="965" spans="1:1" x14ac:dyDescent="0.2">
      <c r="A965" s="541" t="s">
        <v>2509</v>
      </c>
    </row>
    <row r="966" spans="1:1" x14ac:dyDescent="0.2">
      <c r="A966" s="541" t="s">
        <v>2510</v>
      </c>
    </row>
    <row r="968" spans="1:1" x14ac:dyDescent="0.2">
      <c r="A968" s="541" t="s">
        <v>3222</v>
      </c>
    </row>
    <row r="969" spans="1:1" x14ac:dyDescent="0.2">
      <c r="A969" s="541" t="s">
        <v>2503</v>
      </c>
    </row>
    <row r="970" spans="1:1" x14ac:dyDescent="0.2">
      <c r="A970" s="541" t="s">
        <v>2511</v>
      </c>
    </row>
    <row r="971" spans="1:1" x14ac:dyDescent="0.2">
      <c r="A971" s="541" t="s">
        <v>2504</v>
      </c>
    </row>
    <row r="972" spans="1:1" x14ac:dyDescent="0.2">
      <c r="A972" s="541" t="s">
        <v>3392</v>
      </c>
    </row>
    <row r="973" spans="1:1" x14ac:dyDescent="0.2">
      <c r="A973" s="541" t="s">
        <v>3216</v>
      </c>
    </row>
    <row r="974" spans="1:1" x14ac:dyDescent="0.2">
      <c r="A974" s="541" t="s">
        <v>2506</v>
      </c>
    </row>
    <row r="975" spans="1:1" x14ac:dyDescent="0.2">
      <c r="A975" s="541" t="s">
        <v>2507</v>
      </c>
    </row>
    <row r="976" spans="1:1" x14ac:dyDescent="0.2">
      <c r="A976" s="541" t="s">
        <v>2508</v>
      </c>
    </row>
    <row r="977" spans="1:1" x14ac:dyDescent="0.2">
      <c r="A977" s="541" t="s">
        <v>2512</v>
      </c>
    </row>
    <row r="978" spans="1:1" x14ac:dyDescent="0.2">
      <c r="A978" s="541" t="s">
        <v>2509</v>
      </c>
    </row>
    <row r="979" spans="1:1" x14ac:dyDescent="0.2">
      <c r="A979" s="541" t="s">
        <v>2510</v>
      </c>
    </row>
    <row r="981" spans="1:1" x14ac:dyDescent="0.2">
      <c r="A981" s="541" t="s">
        <v>3223</v>
      </c>
    </row>
    <row r="982" spans="1:1" x14ac:dyDescent="0.2">
      <c r="A982" s="541" t="s">
        <v>2503</v>
      </c>
    </row>
    <row r="983" spans="1:1" x14ac:dyDescent="0.2">
      <c r="A983" s="541" t="s">
        <v>2511</v>
      </c>
    </row>
    <row r="984" spans="1:1" x14ac:dyDescent="0.2">
      <c r="A984" s="541" t="s">
        <v>2504</v>
      </c>
    </row>
    <row r="985" spans="1:1" x14ac:dyDescent="0.2">
      <c r="A985" s="541" t="s">
        <v>2519</v>
      </c>
    </row>
    <row r="986" spans="1:1" x14ac:dyDescent="0.2">
      <c r="A986" s="541" t="s">
        <v>3216</v>
      </c>
    </row>
    <row r="987" spans="1:1" x14ac:dyDescent="0.2">
      <c r="A987" s="541" t="s">
        <v>2506</v>
      </c>
    </row>
    <row r="988" spans="1:1" x14ac:dyDescent="0.2">
      <c r="A988" s="541" t="s">
        <v>2507</v>
      </c>
    </row>
    <row r="989" spans="1:1" x14ac:dyDescent="0.2">
      <c r="A989" s="541" t="s">
        <v>2508</v>
      </c>
    </row>
    <row r="990" spans="1:1" x14ac:dyDescent="0.2">
      <c r="A990" s="541" t="s">
        <v>2512</v>
      </c>
    </row>
    <row r="991" spans="1:1" x14ac:dyDescent="0.2">
      <c r="A991" s="541" t="s">
        <v>2509</v>
      </c>
    </row>
    <row r="992" spans="1:1" x14ac:dyDescent="0.2">
      <c r="A992" s="541" t="s">
        <v>2510</v>
      </c>
    </row>
    <row r="994" spans="1:1" x14ac:dyDescent="0.2">
      <c r="A994" s="541" t="s">
        <v>3224</v>
      </c>
    </row>
    <row r="995" spans="1:1" x14ac:dyDescent="0.2">
      <c r="A995" s="541" t="s">
        <v>2503</v>
      </c>
    </row>
    <row r="996" spans="1:1" x14ac:dyDescent="0.2">
      <c r="A996" s="541" t="s">
        <v>2511</v>
      </c>
    </row>
    <row r="997" spans="1:1" x14ac:dyDescent="0.2">
      <c r="A997" s="541" t="s">
        <v>2504</v>
      </c>
    </row>
    <row r="998" spans="1:1" x14ac:dyDescent="0.2">
      <c r="A998" s="541" t="s">
        <v>3393</v>
      </c>
    </row>
    <row r="999" spans="1:1" x14ac:dyDescent="0.2">
      <c r="A999" s="541" t="s">
        <v>3216</v>
      </c>
    </row>
    <row r="1000" spans="1:1" x14ac:dyDescent="0.2">
      <c r="A1000" s="541" t="s">
        <v>2506</v>
      </c>
    </row>
    <row r="1001" spans="1:1" x14ac:dyDescent="0.2">
      <c r="A1001" s="541" t="s">
        <v>2507</v>
      </c>
    </row>
    <row r="1002" spans="1:1" x14ac:dyDescent="0.2">
      <c r="A1002" s="541" t="s">
        <v>2508</v>
      </c>
    </row>
    <row r="1003" spans="1:1" x14ac:dyDescent="0.2">
      <c r="A1003" s="541" t="s">
        <v>2512</v>
      </c>
    </row>
    <row r="1004" spans="1:1" x14ac:dyDescent="0.2">
      <c r="A1004" s="541" t="s">
        <v>2509</v>
      </c>
    </row>
    <row r="1005" spans="1:1" x14ac:dyDescent="0.2">
      <c r="A1005" s="541" t="s">
        <v>2510</v>
      </c>
    </row>
    <row r="1007" spans="1:1" x14ac:dyDescent="0.2">
      <c r="A1007" s="541" t="s">
        <v>3225</v>
      </c>
    </row>
    <row r="1008" spans="1:1" x14ac:dyDescent="0.2">
      <c r="A1008" s="541" t="s">
        <v>2503</v>
      </c>
    </row>
    <row r="1009" spans="1:1" x14ac:dyDescent="0.2">
      <c r="A1009" s="541" t="s">
        <v>2511</v>
      </c>
    </row>
    <row r="1010" spans="1:1" x14ac:dyDescent="0.2">
      <c r="A1010" s="541" t="s">
        <v>2504</v>
      </c>
    </row>
    <row r="1011" spans="1:1" x14ac:dyDescent="0.2">
      <c r="A1011" s="541" t="s">
        <v>3394</v>
      </c>
    </row>
    <row r="1012" spans="1:1" x14ac:dyDescent="0.2">
      <c r="A1012" s="541" t="s">
        <v>3216</v>
      </c>
    </row>
    <row r="1013" spans="1:1" x14ac:dyDescent="0.2">
      <c r="A1013" s="541" t="s">
        <v>2506</v>
      </c>
    </row>
    <row r="1014" spans="1:1" x14ac:dyDescent="0.2">
      <c r="A1014" s="541" t="s">
        <v>2507</v>
      </c>
    </row>
    <row r="1015" spans="1:1" x14ac:dyDescent="0.2">
      <c r="A1015" s="541" t="s">
        <v>2508</v>
      </c>
    </row>
    <row r="1016" spans="1:1" x14ac:dyDescent="0.2">
      <c r="A1016" s="541" t="s">
        <v>2512</v>
      </c>
    </row>
    <row r="1017" spans="1:1" x14ac:dyDescent="0.2">
      <c r="A1017" s="541" t="s">
        <v>2509</v>
      </c>
    </row>
    <row r="1018" spans="1:1" x14ac:dyDescent="0.2">
      <c r="A1018" s="541" t="s">
        <v>2510</v>
      </c>
    </row>
    <row r="1020" spans="1:1" x14ac:dyDescent="0.2">
      <c r="A1020" s="541" t="s">
        <v>3226</v>
      </c>
    </row>
    <row r="1021" spans="1:1" x14ac:dyDescent="0.2">
      <c r="A1021" s="541" t="s">
        <v>2503</v>
      </c>
    </row>
    <row r="1022" spans="1:1" x14ac:dyDescent="0.2">
      <c r="A1022" s="541" t="s">
        <v>2511</v>
      </c>
    </row>
    <row r="1023" spans="1:1" x14ac:dyDescent="0.2">
      <c r="A1023" s="541" t="s">
        <v>2504</v>
      </c>
    </row>
    <row r="1024" spans="1:1" x14ac:dyDescent="0.2">
      <c r="A1024" s="541" t="s">
        <v>3395</v>
      </c>
    </row>
    <row r="1025" spans="1:1" x14ac:dyDescent="0.2">
      <c r="A1025" s="541" t="s">
        <v>3216</v>
      </c>
    </row>
    <row r="1026" spans="1:1" x14ac:dyDescent="0.2">
      <c r="A1026" s="541" t="s">
        <v>2506</v>
      </c>
    </row>
    <row r="1027" spans="1:1" x14ac:dyDescent="0.2">
      <c r="A1027" s="541" t="s">
        <v>2507</v>
      </c>
    </row>
    <row r="1028" spans="1:1" x14ac:dyDescent="0.2">
      <c r="A1028" s="541" t="s">
        <v>2508</v>
      </c>
    </row>
    <row r="1029" spans="1:1" x14ac:dyDescent="0.2">
      <c r="A1029" s="541" t="s">
        <v>2512</v>
      </c>
    </row>
    <row r="1030" spans="1:1" x14ac:dyDescent="0.2">
      <c r="A1030" s="541" t="s">
        <v>2509</v>
      </c>
    </row>
    <row r="1031" spans="1:1" x14ac:dyDescent="0.2">
      <c r="A1031" s="541" t="s">
        <v>2510</v>
      </c>
    </row>
    <row r="1033" spans="1:1" x14ac:dyDescent="0.2">
      <c r="A1033" s="541" t="s">
        <v>3227</v>
      </c>
    </row>
    <row r="1034" spans="1:1" x14ac:dyDescent="0.2">
      <c r="A1034" s="541" t="s">
        <v>2503</v>
      </c>
    </row>
    <row r="1035" spans="1:1" x14ac:dyDescent="0.2">
      <c r="A1035" s="541" t="s">
        <v>2511</v>
      </c>
    </row>
    <row r="1036" spans="1:1" x14ac:dyDescent="0.2">
      <c r="A1036" s="541" t="s">
        <v>2504</v>
      </c>
    </row>
    <row r="1037" spans="1:1" x14ac:dyDescent="0.2">
      <c r="A1037" s="541" t="s">
        <v>3228</v>
      </c>
    </row>
    <row r="1038" spans="1:1" x14ac:dyDescent="0.2">
      <c r="A1038" s="541" t="s">
        <v>2506</v>
      </c>
    </row>
    <row r="1039" spans="1:1" x14ac:dyDescent="0.2">
      <c r="A1039" s="541" t="s">
        <v>2507</v>
      </c>
    </row>
    <row r="1040" spans="1:1" x14ac:dyDescent="0.2">
      <c r="A1040" s="541" t="s">
        <v>2508</v>
      </c>
    </row>
    <row r="1041" spans="1:1" x14ac:dyDescent="0.2">
      <c r="A1041" s="541" t="s">
        <v>2512</v>
      </c>
    </row>
    <row r="1042" spans="1:1" x14ac:dyDescent="0.2">
      <c r="A1042" s="541" t="s">
        <v>2509</v>
      </c>
    </row>
    <row r="1043" spans="1:1" x14ac:dyDescent="0.2">
      <c r="A1043" s="541" t="s">
        <v>2510</v>
      </c>
    </row>
    <row r="1045" spans="1:1" x14ac:dyDescent="0.2">
      <c r="A1045" s="541" t="s">
        <v>3229</v>
      </c>
    </row>
    <row r="1046" spans="1:1" x14ac:dyDescent="0.2">
      <c r="A1046" s="541" t="s">
        <v>2503</v>
      </c>
    </row>
    <row r="1047" spans="1:1" x14ac:dyDescent="0.2">
      <c r="A1047" s="541" t="s">
        <v>2511</v>
      </c>
    </row>
    <row r="1048" spans="1:1" x14ac:dyDescent="0.2">
      <c r="A1048" s="541" t="s">
        <v>2504</v>
      </c>
    </row>
    <row r="1049" spans="1:1" x14ac:dyDescent="0.2">
      <c r="A1049" s="541" t="s">
        <v>3179</v>
      </c>
    </row>
    <row r="1050" spans="1:1" x14ac:dyDescent="0.2">
      <c r="A1050" s="541" t="s">
        <v>2788</v>
      </c>
    </row>
    <row r="1051" spans="1:1" x14ac:dyDescent="0.2">
      <c r="A1051" s="541" t="s">
        <v>3200</v>
      </c>
    </row>
    <row r="1052" spans="1:1" x14ac:dyDescent="0.2">
      <c r="A1052" s="541" t="s">
        <v>2516</v>
      </c>
    </row>
    <row r="1053" spans="1:1" x14ac:dyDescent="0.2">
      <c r="A1053" s="541" t="s">
        <v>2506</v>
      </c>
    </row>
    <row r="1054" spans="1:1" x14ac:dyDescent="0.2">
      <c r="A1054" s="541" t="s">
        <v>2507</v>
      </c>
    </row>
    <row r="1055" spans="1:1" x14ac:dyDescent="0.2">
      <c r="A1055" s="541" t="s">
        <v>2508</v>
      </c>
    </row>
    <row r="1056" spans="1:1" x14ac:dyDescent="0.2">
      <c r="A1056" s="541" t="s">
        <v>2512</v>
      </c>
    </row>
    <row r="1057" spans="1:1" x14ac:dyDescent="0.2">
      <c r="A1057" s="541" t="s">
        <v>2509</v>
      </c>
    </row>
    <row r="1058" spans="1:1" x14ac:dyDescent="0.2">
      <c r="A1058" s="541" t="s">
        <v>2510</v>
      </c>
    </row>
    <row r="1060" spans="1:1" x14ac:dyDescent="0.2">
      <c r="A1060" s="541" t="s">
        <v>3230</v>
      </c>
    </row>
    <row r="1061" spans="1:1" x14ac:dyDescent="0.2">
      <c r="A1061" s="541" t="s">
        <v>2503</v>
      </c>
    </row>
    <row r="1062" spans="1:1" x14ac:dyDescent="0.2">
      <c r="A1062" s="541" t="s">
        <v>2511</v>
      </c>
    </row>
    <row r="1063" spans="1:1" x14ac:dyDescent="0.2">
      <c r="A1063" s="541" t="s">
        <v>2504</v>
      </c>
    </row>
    <row r="1064" spans="1:1" x14ac:dyDescent="0.2">
      <c r="A1064" s="541" t="s">
        <v>3179</v>
      </c>
    </row>
    <row r="1065" spans="1:1" x14ac:dyDescent="0.2">
      <c r="A1065" s="541" t="s">
        <v>2788</v>
      </c>
    </row>
    <row r="1066" spans="1:1" x14ac:dyDescent="0.2">
      <c r="A1066" s="541" t="s">
        <v>3202</v>
      </c>
    </row>
    <row r="1067" spans="1:1" x14ac:dyDescent="0.2">
      <c r="A1067" s="541" t="s">
        <v>2516</v>
      </c>
    </row>
    <row r="1068" spans="1:1" x14ac:dyDescent="0.2">
      <c r="A1068" s="541" t="s">
        <v>2506</v>
      </c>
    </row>
    <row r="1069" spans="1:1" x14ac:dyDescent="0.2">
      <c r="A1069" s="541" t="s">
        <v>2507</v>
      </c>
    </row>
    <row r="1070" spans="1:1" x14ac:dyDescent="0.2">
      <c r="A1070" s="541" t="s">
        <v>2508</v>
      </c>
    </row>
    <row r="1071" spans="1:1" x14ac:dyDescent="0.2">
      <c r="A1071" s="541" t="s">
        <v>2512</v>
      </c>
    </row>
    <row r="1072" spans="1:1" x14ac:dyDescent="0.2">
      <c r="A1072" s="541" t="s">
        <v>2509</v>
      </c>
    </row>
    <row r="1073" spans="1:1" x14ac:dyDescent="0.2">
      <c r="A1073" s="541" t="s">
        <v>2510</v>
      </c>
    </row>
    <row r="1075" spans="1:1" x14ac:dyDescent="0.2">
      <c r="A1075" s="541" t="s">
        <v>3231</v>
      </c>
    </row>
    <row r="1076" spans="1:1" x14ac:dyDescent="0.2">
      <c r="A1076" s="541" t="s">
        <v>2503</v>
      </c>
    </row>
    <row r="1077" spans="1:1" x14ac:dyDescent="0.2">
      <c r="A1077" s="541" t="s">
        <v>2511</v>
      </c>
    </row>
    <row r="1078" spans="1:1" x14ac:dyDescent="0.2">
      <c r="A1078" s="541" t="s">
        <v>2504</v>
      </c>
    </row>
    <row r="1079" spans="1:1" x14ac:dyDescent="0.2">
      <c r="A1079" s="541" t="s">
        <v>3179</v>
      </c>
    </row>
    <row r="1080" spans="1:1" x14ac:dyDescent="0.2">
      <c r="A1080" s="541" t="s">
        <v>2788</v>
      </c>
    </row>
    <row r="1081" spans="1:1" x14ac:dyDescent="0.2">
      <c r="A1081" s="541" t="s">
        <v>3204</v>
      </c>
    </row>
    <row r="1082" spans="1:1" x14ac:dyDescent="0.2">
      <c r="A1082" s="541" t="s">
        <v>2516</v>
      </c>
    </row>
    <row r="1083" spans="1:1" x14ac:dyDescent="0.2">
      <c r="A1083" s="541" t="s">
        <v>2506</v>
      </c>
    </row>
    <row r="1084" spans="1:1" x14ac:dyDescent="0.2">
      <c r="A1084" s="541" t="s">
        <v>2507</v>
      </c>
    </row>
    <row r="1085" spans="1:1" x14ac:dyDescent="0.2">
      <c r="A1085" s="541" t="s">
        <v>2508</v>
      </c>
    </row>
    <row r="1086" spans="1:1" x14ac:dyDescent="0.2">
      <c r="A1086" s="541" t="s">
        <v>2512</v>
      </c>
    </row>
    <row r="1087" spans="1:1" x14ac:dyDescent="0.2">
      <c r="A1087" s="541" t="s">
        <v>2509</v>
      </c>
    </row>
    <row r="1088" spans="1:1" x14ac:dyDescent="0.2">
      <c r="A1088" s="541" t="s">
        <v>2510</v>
      </c>
    </row>
    <row r="1090" spans="1:1" x14ac:dyDescent="0.2">
      <c r="A1090" s="541" t="s">
        <v>3232</v>
      </c>
    </row>
    <row r="1091" spans="1:1" x14ac:dyDescent="0.2">
      <c r="A1091" s="541" t="s">
        <v>2503</v>
      </c>
    </row>
    <row r="1092" spans="1:1" x14ac:dyDescent="0.2">
      <c r="A1092" s="541" t="s">
        <v>2511</v>
      </c>
    </row>
    <row r="1093" spans="1:1" x14ac:dyDescent="0.2">
      <c r="A1093" s="541" t="s">
        <v>2504</v>
      </c>
    </row>
    <row r="1094" spans="1:1" x14ac:dyDescent="0.2">
      <c r="A1094" s="541" t="s">
        <v>3179</v>
      </c>
    </row>
    <row r="1095" spans="1:1" x14ac:dyDescent="0.2">
      <c r="A1095" s="541" t="s">
        <v>3206</v>
      </c>
    </row>
    <row r="1096" spans="1:1" x14ac:dyDescent="0.2">
      <c r="A1096" s="541" t="s">
        <v>3207</v>
      </c>
    </row>
    <row r="1097" spans="1:1" x14ac:dyDescent="0.2">
      <c r="A1097" s="541" t="s">
        <v>2516</v>
      </c>
    </row>
    <row r="1098" spans="1:1" x14ac:dyDescent="0.2">
      <c r="A1098" s="541" t="s">
        <v>2506</v>
      </c>
    </row>
    <row r="1099" spans="1:1" x14ac:dyDescent="0.2">
      <c r="A1099" s="541" t="s">
        <v>2507</v>
      </c>
    </row>
    <row r="1100" spans="1:1" x14ac:dyDescent="0.2">
      <c r="A1100" s="541" t="s">
        <v>2508</v>
      </c>
    </row>
    <row r="1101" spans="1:1" x14ac:dyDescent="0.2">
      <c r="A1101" s="541" t="s">
        <v>2512</v>
      </c>
    </row>
    <row r="1102" spans="1:1" x14ac:dyDescent="0.2">
      <c r="A1102" s="541" t="s">
        <v>2509</v>
      </c>
    </row>
    <row r="1103" spans="1:1" x14ac:dyDescent="0.2">
      <c r="A1103" s="541" t="s">
        <v>2510</v>
      </c>
    </row>
    <row r="1105" spans="1:1" x14ac:dyDescent="0.2">
      <c r="A1105" s="541" t="s">
        <v>3233</v>
      </c>
    </row>
    <row r="1106" spans="1:1" x14ac:dyDescent="0.2">
      <c r="A1106" s="541" t="s">
        <v>2503</v>
      </c>
    </row>
    <row r="1107" spans="1:1" x14ac:dyDescent="0.2">
      <c r="A1107" s="541" t="s">
        <v>2511</v>
      </c>
    </row>
    <row r="1108" spans="1:1" x14ac:dyDescent="0.2">
      <c r="A1108" s="541" t="s">
        <v>2504</v>
      </c>
    </row>
    <row r="1109" spans="1:1" x14ac:dyDescent="0.2">
      <c r="A1109" s="541" t="s">
        <v>3179</v>
      </c>
    </row>
    <row r="1110" spans="1:1" x14ac:dyDescent="0.2">
      <c r="A1110" s="541" t="s">
        <v>3206</v>
      </c>
    </row>
    <row r="1111" spans="1:1" x14ac:dyDescent="0.2">
      <c r="A1111" s="541" t="s">
        <v>3209</v>
      </c>
    </row>
    <row r="1112" spans="1:1" x14ac:dyDescent="0.2">
      <c r="A1112" s="541" t="s">
        <v>2516</v>
      </c>
    </row>
    <row r="1113" spans="1:1" x14ac:dyDescent="0.2">
      <c r="A1113" s="541" t="s">
        <v>2506</v>
      </c>
    </row>
    <row r="1114" spans="1:1" x14ac:dyDescent="0.2">
      <c r="A1114" s="541" t="s">
        <v>2507</v>
      </c>
    </row>
    <row r="1115" spans="1:1" x14ac:dyDescent="0.2">
      <c r="A1115" s="541" t="s">
        <v>2508</v>
      </c>
    </row>
    <row r="1116" spans="1:1" x14ac:dyDescent="0.2">
      <c r="A1116" s="541" t="s">
        <v>2512</v>
      </c>
    </row>
    <row r="1117" spans="1:1" x14ac:dyDescent="0.2">
      <c r="A1117" s="541" t="s">
        <v>2509</v>
      </c>
    </row>
    <row r="1118" spans="1:1" x14ac:dyDescent="0.2">
      <c r="A1118" s="541" t="s">
        <v>2510</v>
      </c>
    </row>
    <row r="1120" spans="1:1" x14ac:dyDescent="0.2">
      <c r="A1120" s="541" t="s">
        <v>3234</v>
      </c>
    </row>
    <row r="1121" spans="1:1" x14ac:dyDescent="0.2">
      <c r="A1121" s="541" t="s">
        <v>2503</v>
      </c>
    </row>
    <row r="1122" spans="1:1" x14ac:dyDescent="0.2">
      <c r="A1122" s="541" t="s">
        <v>2511</v>
      </c>
    </row>
    <row r="1123" spans="1:1" x14ac:dyDescent="0.2">
      <c r="A1123" s="541" t="s">
        <v>2504</v>
      </c>
    </row>
    <row r="1124" spans="1:1" x14ac:dyDescent="0.2">
      <c r="A1124" s="541" t="s">
        <v>3392</v>
      </c>
    </row>
    <row r="1125" spans="1:1" x14ac:dyDescent="0.2">
      <c r="A1125" s="541" t="s">
        <v>3228</v>
      </c>
    </row>
    <row r="1126" spans="1:1" x14ac:dyDescent="0.2">
      <c r="A1126" s="541" t="s">
        <v>2506</v>
      </c>
    </row>
    <row r="1127" spans="1:1" x14ac:dyDescent="0.2">
      <c r="A1127" s="541" t="s">
        <v>2507</v>
      </c>
    </row>
    <row r="1128" spans="1:1" x14ac:dyDescent="0.2">
      <c r="A1128" s="541" t="s">
        <v>2508</v>
      </c>
    </row>
    <row r="1129" spans="1:1" x14ac:dyDescent="0.2">
      <c r="A1129" s="541" t="s">
        <v>2512</v>
      </c>
    </row>
    <row r="1130" spans="1:1" x14ac:dyDescent="0.2">
      <c r="A1130" s="541" t="s">
        <v>2509</v>
      </c>
    </row>
    <row r="1131" spans="1:1" x14ac:dyDescent="0.2">
      <c r="A1131" s="541" t="s">
        <v>2510</v>
      </c>
    </row>
    <row r="1133" spans="1:1" x14ac:dyDescent="0.2">
      <c r="A1133" s="541" t="s">
        <v>3235</v>
      </c>
    </row>
    <row r="1134" spans="1:1" x14ac:dyDescent="0.2">
      <c r="A1134" s="541" t="s">
        <v>2503</v>
      </c>
    </row>
    <row r="1135" spans="1:1" x14ac:dyDescent="0.2">
      <c r="A1135" s="541" t="s">
        <v>2511</v>
      </c>
    </row>
    <row r="1136" spans="1:1" x14ac:dyDescent="0.2">
      <c r="A1136" s="541" t="s">
        <v>2504</v>
      </c>
    </row>
    <row r="1137" spans="1:1" x14ac:dyDescent="0.2">
      <c r="A1137" s="541" t="s">
        <v>2519</v>
      </c>
    </row>
    <row r="1138" spans="1:1" x14ac:dyDescent="0.2">
      <c r="A1138" s="541" t="s">
        <v>3228</v>
      </c>
    </row>
    <row r="1139" spans="1:1" x14ac:dyDescent="0.2">
      <c r="A1139" s="541" t="s">
        <v>2506</v>
      </c>
    </row>
    <row r="1140" spans="1:1" x14ac:dyDescent="0.2">
      <c r="A1140" s="541" t="s">
        <v>2507</v>
      </c>
    </row>
    <row r="1141" spans="1:1" x14ac:dyDescent="0.2">
      <c r="A1141" s="541" t="s">
        <v>2508</v>
      </c>
    </row>
    <row r="1142" spans="1:1" x14ac:dyDescent="0.2">
      <c r="A1142" s="541" t="s">
        <v>2512</v>
      </c>
    </row>
    <row r="1143" spans="1:1" x14ac:dyDescent="0.2">
      <c r="A1143" s="541" t="s">
        <v>2509</v>
      </c>
    </row>
    <row r="1144" spans="1:1" x14ac:dyDescent="0.2">
      <c r="A1144" s="541" t="s">
        <v>2510</v>
      </c>
    </row>
    <row r="1146" spans="1:1" x14ac:dyDescent="0.2">
      <c r="A1146" s="541" t="s">
        <v>3236</v>
      </c>
    </row>
    <row r="1147" spans="1:1" x14ac:dyDescent="0.2">
      <c r="A1147" s="541" t="s">
        <v>2503</v>
      </c>
    </row>
    <row r="1148" spans="1:1" x14ac:dyDescent="0.2">
      <c r="A1148" s="541" t="s">
        <v>2511</v>
      </c>
    </row>
    <row r="1149" spans="1:1" x14ac:dyDescent="0.2">
      <c r="A1149" s="541" t="s">
        <v>2504</v>
      </c>
    </row>
    <row r="1150" spans="1:1" x14ac:dyDescent="0.2">
      <c r="A1150" s="541" t="s">
        <v>3393</v>
      </c>
    </row>
    <row r="1151" spans="1:1" x14ac:dyDescent="0.2">
      <c r="A1151" s="541" t="s">
        <v>3228</v>
      </c>
    </row>
    <row r="1152" spans="1:1" x14ac:dyDescent="0.2">
      <c r="A1152" s="541" t="s">
        <v>2506</v>
      </c>
    </row>
    <row r="1153" spans="1:1" x14ac:dyDescent="0.2">
      <c r="A1153" s="541" t="s">
        <v>2507</v>
      </c>
    </row>
    <row r="1154" spans="1:1" x14ac:dyDescent="0.2">
      <c r="A1154" s="541" t="s">
        <v>2508</v>
      </c>
    </row>
    <row r="1155" spans="1:1" x14ac:dyDescent="0.2">
      <c r="A1155" s="541" t="s">
        <v>2512</v>
      </c>
    </row>
    <row r="1156" spans="1:1" x14ac:dyDescent="0.2">
      <c r="A1156" s="541" t="s">
        <v>2509</v>
      </c>
    </row>
    <row r="1157" spans="1:1" x14ac:dyDescent="0.2">
      <c r="A1157" s="541" t="s">
        <v>2510</v>
      </c>
    </row>
    <row r="1159" spans="1:1" x14ac:dyDescent="0.2">
      <c r="A1159" s="541" t="s">
        <v>3237</v>
      </c>
    </row>
    <row r="1160" spans="1:1" x14ac:dyDescent="0.2">
      <c r="A1160" s="541" t="s">
        <v>2503</v>
      </c>
    </row>
    <row r="1161" spans="1:1" x14ac:dyDescent="0.2">
      <c r="A1161" s="541" t="s">
        <v>2511</v>
      </c>
    </row>
    <row r="1162" spans="1:1" x14ac:dyDescent="0.2">
      <c r="A1162" s="541" t="s">
        <v>2504</v>
      </c>
    </row>
    <row r="1163" spans="1:1" x14ac:dyDescent="0.2">
      <c r="A1163" s="541" t="s">
        <v>3394</v>
      </c>
    </row>
    <row r="1164" spans="1:1" x14ac:dyDescent="0.2">
      <c r="A1164" s="541" t="s">
        <v>3228</v>
      </c>
    </row>
    <row r="1165" spans="1:1" x14ac:dyDescent="0.2">
      <c r="A1165" s="541" t="s">
        <v>2506</v>
      </c>
    </row>
    <row r="1166" spans="1:1" x14ac:dyDescent="0.2">
      <c r="A1166" s="541" t="s">
        <v>2507</v>
      </c>
    </row>
    <row r="1167" spans="1:1" x14ac:dyDescent="0.2">
      <c r="A1167" s="541" t="s">
        <v>2508</v>
      </c>
    </row>
    <row r="1168" spans="1:1" x14ac:dyDescent="0.2">
      <c r="A1168" s="541" t="s">
        <v>2512</v>
      </c>
    </row>
    <row r="1169" spans="1:1" x14ac:dyDescent="0.2">
      <c r="A1169" s="541" t="s">
        <v>2509</v>
      </c>
    </row>
    <row r="1170" spans="1:1" x14ac:dyDescent="0.2">
      <c r="A1170" s="541" t="s">
        <v>2510</v>
      </c>
    </row>
    <row r="1172" spans="1:1" x14ac:dyDescent="0.2">
      <c r="A1172" s="541" t="s">
        <v>3238</v>
      </c>
    </row>
    <row r="1173" spans="1:1" x14ac:dyDescent="0.2">
      <c r="A1173" s="541" t="s">
        <v>2503</v>
      </c>
    </row>
    <row r="1174" spans="1:1" x14ac:dyDescent="0.2">
      <c r="A1174" s="541" t="s">
        <v>2511</v>
      </c>
    </row>
    <row r="1175" spans="1:1" x14ac:dyDescent="0.2">
      <c r="A1175" s="541" t="s">
        <v>2504</v>
      </c>
    </row>
    <row r="1176" spans="1:1" x14ac:dyDescent="0.2">
      <c r="A1176" s="541" t="s">
        <v>3395</v>
      </c>
    </row>
    <row r="1177" spans="1:1" x14ac:dyDescent="0.2">
      <c r="A1177" s="541" t="s">
        <v>3228</v>
      </c>
    </row>
    <row r="1178" spans="1:1" x14ac:dyDescent="0.2">
      <c r="A1178" s="541" t="s">
        <v>2506</v>
      </c>
    </row>
    <row r="1179" spans="1:1" x14ac:dyDescent="0.2">
      <c r="A1179" s="541" t="s">
        <v>2507</v>
      </c>
    </row>
    <row r="1180" spans="1:1" x14ac:dyDescent="0.2">
      <c r="A1180" s="541" t="s">
        <v>2508</v>
      </c>
    </row>
    <row r="1181" spans="1:1" x14ac:dyDescent="0.2">
      <c r="A1181" s="541" t="s">
        <v>2512</v>
      </c>
    </row>
    <row r="1182" spans="1:1" x14ac:dyDescent="0.2">
      <c r="A1182" s="541" t="s">
        <v>2509</v>
      </c>
    </row>
    <row r="1183" spans="1:1" x14ac:dyDescent="0.2">
      <c r="A1183" s="541" t="s">
        <v>2510</v>
      </c>
    </row>
    <row r="1185" spans="1:1" x14ac:dyDescent="0.2">
      <c r="A1185" s="541" t="s">
        <v>3239</v>
      </c>
    </row>
    <row r="1186" spans="1:1" x14ac:dyDescent="0.2">
      <c r="A1186" s="541" t="s">
        <v>2503</v>
      </c>
    </row>
    <row r="1187" spans="1:1" x14ac:dyDescent="0.2">
      <c r="A1187" s="541" t="s">
        <v>2511</v>
      </c>
    </row>
    <row r="1188" spans="1:1" x14ac:dyDescent="0.2">
      <c r="A1188" s="541" t="s">
        <v>2504</v>
      </c>
    </row>
    <row r="1189" spans="1:1" x14ac:dyDescent="0.2">
      <c r="A1189" s="541" t="s">
        <v>3240</v>
      </c>
    </row>
    <row r="1190" spans="1:1" x14ac:dyDescent="0.2">
      <c r="A1190" s="541" t="s">
        <v>2506</v>
      </c>
    </row>
    <row r="1191" spans="1:1" x14ac:dyDescent="0.2">
      <c r="A1191" s="541" t="s">
        <v>2507</v>
      </c>
    </row>
    <row r="1192" spans="1:1" x14ac:dyDescent="0.2">
      <c r="A1192" s="541" t="s">
        <v>2508</v>
      </c>
    </row>
    <row r="1193" spans="1:1" x14ac:dyDescent="0.2">
      <c r="A1193" s="541" t="s">
        <v>2512</v>
      </c>
    </row>
    <row r="1194" spans="1:1" x14ac:dyDescent="0.2">
      <c r="A1194" s="541" t="s">
        <v>2509</v>
      </c>
    </row>
    <row r="1195" spans="1:1" x14ac:dyDescent="0.2">
      <c r="A1195" s="541" t="s">
        <v>2510</v>
      </c>
    </row>
    <row r="1197" spans="1:1" x14ac:dyDescent="0.2">
      <c r="A1197" s="541" t="s">
        <v>3241</v>
      </c>
    </row>
    <row r="1198" spans="1:1" x14ac:dyDescent="0.2">
      <c r="A1198" s="541" t="s">
        <v>2503</v>
      </c>
    </row>
    <row r="1199" spans="1:1" x14ac:dyDescent="0.2">
      <c r="A1199" s="541" t="s">
        <v>2511</v>
      </c>
    </row>
    <row r="1200" spans="1:1" x14ac:dyDescent="0.2">
      <c r="A1200" s="541" t="s">
        <v>2504</v>
      </c>
    </row>
    <row r="1201" spans="1:1" x14ac:dyDescent="0.2">
      <c r="A1201" s="541" t="s">
        <v>3179</v>
      </c>
    </row>
    <row r="1202" spans="1:1" x14ac:dyDescent="0.2">
      <c r="A1202" s="541" t="s">
        <v>2788</v>
      </c>
    </row>
    <row r="1203" spans="1:1" x14ac:dyDescent="0.2">
      <c r="A1203" s="541" t="s">
        <v>3200</v>
      </c>
    </row>
    <row r="1204" spans="1:1" x14ac:dyDescent="0.2">
      <c r="A1204" s="541" t="s">
        <v>2516</v>
      </c>
    </row>
    <row r="1205" spans="1:1" x14ac:dyDescent="0.2">
      <c r="A1205" s="541" t="s">
        <v>2506</v>
      </c>
    </row>
    <row r="1206" spans="1:1" x14ac:dyDescent="0.2">
      <c r="A1206" s="541" t="s">
        <v>2507</v>
      </c>
    </row>
    <row r="1207" spans="1:1" x14ac:dyDescent="0.2">
      <c r="A1207" s="541" t="s">
        <v>2508</v>
      </c>
    </row>
    <row r="1208" spans="1:1" x14ac:dyDescent="0.2">
      <c r="A1208" s="541" t="s">
        <v>2512</v>
      </c>
    </row>
    <row r="1209" spans="1:1" x14ac:dyDescent="0.2">
      <c r="A1209" s="541" t="s">
        <v>2509</v>
      </c>
    </row>
    <row r="1210" spans="1:1" x14ac:dyDescent="0.2">
      <c r="A1210" s="541" t="s">
        <v>2510</v>
      </c>
    </row>
    <row r="1212" spans="1:1" x14ac:dyDescent="0.2">
      <c r="A1212" s="541" t="s">
        <v>3242</v>
      </c>
    </row>
    <row r="1213" spans="1:1" x14ac:dyDescent="0.2">
      <c r="A1213" s="541" t="s">
        <v>2503</v>
      </c>
    </row>
    <row r="1214" spans="1:1" x14ac:dyDescent="0.2">
      <c r="A1214" s="541" t="s">
        <v>2511</v>
      </c>
    </row>
    <row r="1215" spans="1:1" x14ac:dyDescent="0.2">
      <c r="A1215" s="541" t="s">
        <v>2504</v>
      </c>
    </row>
    <row r="1216" spans="1:1" x14ac:dyDescent="0.2">
      <c r="A1216" s="541" t="s">
        <v>3179</v>
      </c>
    </row>
    <row r="1217" spans="1:1" x14ac:dyDescent="0.2">
      <c r="A1217" s="541" t="s">
        <v>2788</v>
      </c>
    </row>
    <row r="1218" spans="1:1" x14ac:dyDescent="0.2">
      <c r="A1218" s="541" t="s">
        <v>3202</v>
      </c>
    </row>
    <row r="1219" spans="1:1" x14ac:dyDescent="0.2">
      <c r="A1219" s="541" t="s">
        <v>2516</v>
      </c>
    </row>
    <row r="1220" spans="1:1" x14ac:dyDescent="0.2">
      <c r="A1220" s="541" t="s">
        <v>2506</v>
      </c>
    </row>
    <row r="1221" spans="1:1" x14ac:dyDescent="0.2">
      <c r="A1221" s="541" t="s">
        <v>2507</v>
      </c>
    </row>
    <row r="1222" spans="1:1" x14ac:dyDescent="0.2">
      <c r="A1222" s="541" t="s">
        <v>2508</v>
      </c>
    </row>
    <row r="1223" spans="1:1" x14ac:dyDescent="0.2">
      <c r="A1223" s="541" t="s">
        <v>2512</v>
      </c>
    </row>
    <row r="1224" spans="1:1" x14ac:dyDescent="0.2">
      <c r="A1224" s="541" t="s">
        <v>2509</v>
      </c>
    </row>
    <row r="1225" spans="1:1" x14ac:dyDescent="0.2">
      <c r="A1225" s="541" t="s">
        <v>2510</v>
      </c>
    </row>
    <row r="1227" spans="1:1" x14ac:dyDescent="0.2">
      <c r="A1227" s="541" t="s">
        <v>3243</v>
      </c>
    </row>
    <row r="1228" spans="1:1" x14ac:dyDescent="0.2">
      <c r="A1228" s="541" t="s">
        <v>2503</v>
      </c>
    </row>
    <row r="1229" spans="1:1" x14ac:dyDescent="0.2">
      <c r="A1229" s="541" t="s">
        <v>2511</v>
      </c>
    </row>
    <row r="1230" spans="1:1" x14ac:dyDescent="0.2">
      <c r="A1230" s="541" t="s">
        <v>2504</v>
      </c>
    </row>
    <row r="1231" spans="1:1" x14ac:dyDescent="0.2">
      <c r="A1231" s="541" t="s">
        <v>3179</v>
      </c>
    </row>
    <row r="1232" spans="1:1" x14ac:dyDescent="0.2">
      <c r="A1232" s="541" t="s">
        <v>2788</v>
      </c>
    </row>
    <row r="1233" spans="1:1" x14ac:dyDescent="0.2">
      <c r="A1233" s="541" t="s">
        <v>3204</v>
      </c>
    </row>
    <row r="1234" spans="1:1" x14ac:dyDescent="0.2">
      <c r="A1234" s="541" t="s">
        <v>2516</v>
      </c>
    </row>
    <row r="1235" spans="1:1" x14ac:dyDescent="0.2">
      <c r="A1235" s="541" t="s">
        <v>2506</v>
      </c>
    </row>
    <row r="1236" spans="1:1" x14ac:dyDescent="0.2">
      <c r="A1236" s="541" t="s">
        <v>2507</v>
      </c>
    </row>
    <row r="1237" spans="1:1" x14ac:dyDescent="0.2">
      <c r="A1237" s="541" t="s">
        <v>2508</v>
      </c>
    </row>
    <row r="1238" spans="1:1" x14ac:dyDescent="0.2">
      <c r="A1238" s="541" t="s">
        <v>2512</v>
      </c>
    </row>
    <row r="1239" spans="1:1" x14ac:dyDescent="0.2">
      <c r="A1239" s="541" t="s">
        <v>2509</v>
      </c>
    </row>
    <row r="1240" spans="1:1" x14ac:dyDescent="0.2">
      <c r="A1240" s="541" t="s">
        <v>2510</v>
      </c>
    </row>
    <row r="1242" spans="1:1" x14ac:dyDescent="0.2">
      <c r="A1242" s="541" t="s">
        <v>3244</v>
      </c>
    </row>
    <row r="1243" spans="1:1" x14ac:dyDescent="0.2">
      <c r="A1243" s="541" t="s">
        <v>2503</v>
      </c>
    </row>
    <row r="1244" spans="1:1" x14ac:dyDescent="0.2">
      <c r="A1244" s="541" t="s">
        <v>2511</v>
      </c>
    </row>
    <row r="1245" spans="1:1" x14ac:dyDescent="0.2">
      <c r="A1245" s="541" t="s">
        <v>2504</v>
      </c>
    </row>
    <row r="1246" spans="1:1" x14ac:dyDescent="0.2">
      <c r="A1246" s="541" t="s">
        <v>3179</v>
      </c>
    </row>
    <row r="1247" spans="1:1" x14ac:dyDescent="0.2">
      <c r="A1247" s="541" t="s">
        <v>3206</v>
      </c>
    </row>
    <row r="1248" spans="1:1" x14ac:dyDescent="0.2">
      <c r="A1248" s="541" t="s">
        <v>3207</v>
      </c>
    </row>
    <row r="1249" spans="1:1" x14ac:dyDescent="0.2">
      <c r="A1249" s="541" t="s">
        <v>2516</v>
      </c>
    </row>
    <row r="1250" spans="1:1" x14ac:dyDescent="0.2">
      <c r="A1250" s="541" t="s">
        <v>2506</v>
      </c>
    </row>
    <row r="1251" spans="1:1" x14ac:dyDescent="0.2">
      <c r="A1251" s="541" t="s">
        <v>2507</v>
      </c>
    </row>
    <row r="1252" spans="1:1" x14ac:dyDescent="0.2">
      <c r="A1252" s="541" t="s">
        <v>2508</v>
      </c>
    </row>
    <row r="1253" spans="1:1" x14ac:dyDescent="0.2">
      <c r="A1253" s="541" t="s">
        <v>2512</v>
      </c>
    </row>
    <row r="1254" spans="1:1" x14ac:dyDescent="0.2">
      <c r="A1254" s="541" t="s">
        <v>2509</v>
      </c>
    </row>
    <row r="1255" spans="1:1" x14ac:dyDescent="0.2">
      <c r="A1255" s="541" t="s">
        <v>2510</v>
      </c>
    </row>
    <row r="1257" spans="1:1" x14ac:dyDescent="0.2">
      <c r="A1257" s="541" t="s">
        <v>3245</v>
      </c>
    </row>
    <row r="1258" spans="1:1" x14ac:dyDescent="0.2">
      <c r="A1258" s="541" t="s">
        <v>2503</v>
      </c>
    </row>
    <row r="1259" spans="1:1" x14ac:dyDescent="0.2">
      <c r="A1259" s="541" t="s">
        <v>2511</v>
      </c>
    </row>
    <row r="1260" spans="1:1" x14ac:dyDescent="0.2">
      <c r="A1260" s="541" t="s">
        <v>2504</v>
      </c>
    </row>
    <row r="1261" spans="1:1" x14ac:dyDescent="0.2">
      <c r="A1261" s="541" t="s">
        <v>3179</v>
      </c>
    </row>
    <row r="1262" spans="1:1" x14ac:dyDescent="0.2">
      <c r="A1262" s="541" t="s">
        <v>3206</v>
      </c>
    </row>
    <row r="1263" spans="1:1" x14ac:dyDescent="0.2">
      <c r="A1263" s="541" t="s">
        <v>3209</v>
      </c>
    </row>
    <row r="1264" spans="1:1" x14ac:dyDescent="0.2">
      <c r="A1264" s="541" t="s">
        <v>2516</v>
      </c>
    </row>
    <row r="1265" spans="1:1" x14ac:dyDescent="0.2">
      <c r="A1265" s="541" t="s">
        <v>2506</v>
      </c>
    </row>
    <row r="1266" spans="1:1" x14ac:dyDescent="0.2">
      <c r="A1266" s="541" t="s">
        <v>2507</v>
      </c>
    </row>
    <row r="1267" spans="1:1" x14ac:dyDescent="0.2">
      <c r="A1267" s="541" t="s">
        <v>2508</v>
      </c>
    </row>
    <row r="1268" spans="1:1" x14ac:dyDescent="0.2">
      <c r="A1268" s="541" t="s">
        <v>2512</v>
      </c>
    </row>
    <row r="1269" spans="1:1" x14ac:dyDescent="0.2">
      <c r="A1269" s="541" t="s">
        <v>2509</v>
      </c>
    </row>
    <row r="1270" spans="1:1" x14ac:dyDescent="0.2">
      <c r="A1270" s="541" t="s">
        <v>2510</v>
      </c>
    </row>
    <row r="1272" spans="1:1" x14ac:dyDescent="0.2">
      <c r="A1272" s="541" t="s">
        <v>3246</v>
      </c>
    </row>
    <row r="1273" spans="1:1" x14ac:dyDescent="0.2">
      <c r="A1273" s="541" t="s">
        <v>2503</v>
      </c>
    </row>
    <row r="1274" spans="1:1" x14ac:dyDescent="0.2">
      <c r="A1274" s="541" t="s">
        <v>2511</v>
      </c>
    </row>
    <row r="1275" spans="1:1" x14ac:dyDescent="0.2">
      <c r="A1275" s="541" t="s">
        <v>2504</v>
      </c>
    </row>
    <row r="1276" spans="1:1" x14ac:dyDescent="0.2">
      <c r="A1276" s="541" t="s">
        <v>3392</v>
      </c>
    </row>
    <row r="1277" spans="1:1" x14ac:dyDescent="0.2">
      <c r="A1277" s="541" t="s">
        <v>3240</v>
      </c>
    </row>
    <row r="1278" spans="1:1" x14ac:dyDescent="0.2">
      <c r="A1278" s="541" t="s">
        <v>2506</v>
      </c>
    </row>
    <row r="1279" spans="1:1" x14ac:dyDescent="0.2">
      <c r="A1279" s="541" t="s">
        <v>2507</v>
      </c>
    </row>
    <row r="1280" spans="1:1" x14ac:dyDescent="0.2">
      <c r="A1280" s="541" t="s">
        <v>2508</v>
      </c>
    </row>
    <row r="1281" spans="1:1" x14ac:dyDescent="0.2">
      <c r="A1281" s="541" t="s">
        <v>2512</v>
      </c>
    </row>
    <row r="1282" spans="1:1" x14ac:dyDescent="0.2">
      <c r="A1282" s="541" t="s">
        <v>2509</v>
      </c>
    </row>
    <row r="1283" spans="1:1" x14ac:dyDescent="0.2">
      <c r="A1283" s="541" t="s">
        <v>2510</v>
      </c>
    </row>
    <row r="1285" spans="1:1" x14ac:dyDescent="0.2">
      <c r="A1285" s="541" t="s">
        <v>3247</v>
      </c>
    </row>
    <row r="1286" spans="1:1" x14ac:dyDescent="0.2">
      <c r="A1286" s="541" t="s">
        <v>2503</v>
      </c>
    </row>
    <row r="1287" spans="1:1" x14ac:dyDescent="0.2">
      <c r="A1287" s="541" t="s">
        <v>2511</v>
      </c>
    </row>
    <row r="1288" spans="1:1" x14ac:dyDescent="0.2">
      <c r="A1288" s="541" t="s">
        <v>2504</v>
      </c>
    </row>
    <row r="1289" spans="1:1" x14ac:dyDescent="0.2">
      <c r="A1289" s="541" t="s">
        <v>2519</v>
      </c>
    </row>
    <row r="1290" spans="1:1" x14ac:dyDescent="0.2">
      <c r="A1290" s="541" t="s">
        <v>3240</v>
      </c>
    </row>
    <row r="1291" spans="1:1" x14ac:dyDescent="0.2">
      <c r="A1291" s="541" t="s">
        <v>2506</v>
      </c>
    </row>
    <row r="1292" spans="1:1" x14ac:dyDescent="0.2">
      <c r="A1292" s="541" t="s">
        <v>2507</v>
      </c>
    </row>
    <row r="1293" spans="1:1" x14ac:dyDescent="0.2">
      <c r="A1293" s="541" t="s">
        <v>2508</v>
      </c>
    </row>
    <row r="1294" spans="1:1" x14ac:dyDescent="0.2">
      <c r="A1294" s="541" t="s">
        <v>2512</v>
      </c>
    </row>
    <row r="1295" spans="1:1" x14ac:dyDescent="0.2">
      <c r="A1295" s="541" t="s">
        <v>2509</v>
      </c>
    </row>
    <row r="1296" spans="1:1" x14ac:dyDescent="0.2">
      <c r="A1296" s="541" t="s">
        <v>2510</v>
      </c>
    </row>
    <row r="1298" spans="1:1" x14ac:dyDescent="0.2">
      <c r="A1298" s="541" t="s">
        <v>3248</v>
      </c>
    </row>
    <row r="1299" spans="1:1" x14ac:dyDescent="0.2">
      <c r="A1299" s="541" t="s">
        <v>2503</v>
      </c>
    </row>
    <row r="1300" spans="1:1" x14ac:dyDescent="0.2">
      <c r="A1300" s="541" t="s">
        <v>2511</v>
      </c>
    </row>
    <row r="1301" spans="1:1" x14ac:dyDescent="0.2">
      <c r="A1301" s="541" t="s">
        <v>2504</v>
      </c>
    </row>
    <row r="1302" spans="1:1" x14ac:dyDescent="0.2">
      <c r="A1302" s="541" t="s">
        <v>3393</v>
      </c>
    </row>
    <row r="1303" spans="1:1" x14ac:dyDescent="0.2">
      <c r="A1303" s="541" t="s">
        <v>3240</v>
      </c>
    </row>
    <row r="1304" spans="1:1" x14ac:dyDescent="0.2">
      <c r="A1304" s="541" t="s">
        <v>2506</v>
      </c>
    </row>
    <row r="1305" spans="1:1" x14ac:dyDescent="0.2">
      <c r="A1305" s="541" t="s">
        <v>2507</v>
      </c>
    </row>
    <row r="1306" spans="1:1" x14ac:dyDescent="0.2">
      <c r="A1306" s="541" t="s">
        <v>2508</v>
      </c>
    </row>
    <row r="1307" spans="1:1" x14ac:dyDescent="0.2">
      <c r="A1307" s="541" t="s">
        <v>2512</v>
      </c>
    </row>
    <row r="1308" spans="1:1" x14ac:dyDescent="0.2">
      <c r="A1308" s="541" t="s">
        <v>2509</v>
      </c>
    </row>
    <row r="1309" spans="1:1" x14ac:dyDescent="0.2">
      <c r="A1309" s="541" t="s">
        <v>2510</v>
      </c>
    </row>
    <row r="1311" spans="1:1" x14ac:dyDescent="0.2">
      <c r="A1311" s="541" t="s">
        <v>3249</v>
      </c>
    </row>
    <row r="1312" spans="1:1" x14ac:dyDescent="0.2">
      <c r="A1312" s="541" t="s">
        <v>2503</v>
      </c>
    </row>
    <row r="1313" spans="1:1" x14ac:dyDescent="0.2">
      <c r="A1313" s="541" t="s">
        <v>2511</v>
      </c>
    </row>
    <row r="1314" spans="1:1" x14ac:dyDescent="0.2">
      <c r="A1314" s="541" t="s">
        <v>2504</v>
      </c>
    </row>
    <row r="1315" spans="1:1" x14ac:dyDescent="0.2">
      <c r="A1315" s="541" t="s">
        <v>3394</v>
      </c>
    </row>
    <row r="1316" spans="1:1" x14ac:dyDescent="0.2">
      <c r="A1316" s="541" t="s">
        <v>3240</v>
      </c>
    </row>
    <row r="1317" spans="1:1" x14ac:dyDescent="0.2">
      <c r="A1317" s="541" t="s">
        <v>2506</v>
      </c>
    </row>
    <row r="1318" spans="1:1" x14ac:dyDescent="0.2">
      <c r="A1318" s="541" t="s">
        <v>2507</v>
      </c>
    </row>
    <row r="1319" spans="1:1" x14ac:dyDescent="0.2">
      <c r="A1319" s="541" t="s">
        <v>2508</v>
      </c>
    </row>
    <row r="1320" spans="1:1" x14ac:dyDescent="0.2">
      <c r="A1320" s="541" t="s">
        <v>2512</v>
      </c>
    </row>
    <row r="1321" spans="1:1" x14ac:dyDescent="0.2">
      <c r="A1321" s="541" t="s">
        <v>2509</v>
      </c>
    </row>
    <row r="1322" spans="1:1" x14ac:dyDescent="0.2">
      <c r="A1322" s="541" t="s">
        <v>2510</v>
      </c>
    </row>
    <row r="1324" spans="1:1" x14ac:dyDescent="0.2">
      <c r="A1324" s="541" t="s">
        <v>3250</v>
      </c>
    </row>
    <row r="1325" spans="1:1" x14ac:dyDescent="0.2">
      <c r="A1325" s="541" t="s">
        <v>2503</v>
      </c>
    </row>
    <row r="1326" spans="1:1" x14ac:dyDescent="0.2">
      <c r="A1326" s="541" t="s">
        <v>2511</v>
      </c>
    </row>
    <row r="1327" spans="1:1" x14ac:dyDescent="0.2">
      <c r="A1327" s="541" t="s">
        <v>2504</v>
      </c>
    </row>
    <row r="1328" spans="1:1" x14ac:dyDescent="0.2">
      <c r="A1328" s="541" t="s">
        <v>3395</v>
      </c>
    </row>
    <row r="1329" spans="1:1" x14ac:dyDescent="0.2">
      <c r="A1329" s="541" t="s">
        <v>3240</v>
      </c>
    </row>
    <row r="1330" spans="1:1" x14ac:dyDescent="0.2">
      <c r="A1330" s="541" t="s">
        <v>2506</v>
      </c>
    </row>
    <row r="1331" spans="1:1" x14ac:dyDescent="0.2">
      <c r="A1331" s="541" t="s">
        <v>2507</v>
      </c>
    </row>
    <row r="1332" spans="1:1" x14ac:dyDescent="0.2">
      <c r="A1332" s="541" t="s">
        <v>2508</v>
      </c>
    </row>
    <row r="1333" spans="1:1" x14ac:dyDescent="0.2">
      <c r="A1333" s="541" t="s">
        <v>2512</v>
      </c>
    </row>
    <row r="1334" spans="1:1" x14ac:dyDescent="0.2">
      <c r="A1334" s="541" t="s">
        <v>2509</v>
      </c>
    </row>
    <row r="1335" spans="1:1" x14ac:dyDescent="0.2">
      <c r="A1335" s="541" t="s">
        <v>2510</v>
      </c>
    </row>
    <row r="1337" spans="1:1" x14ac:dyDescent="0.2">
      <c r="A1337" s="541" t="s">
        <v>3251</v>
      </c>
    </row>
    <row r="1338" spans="1:1" x14ac:dyDescent="0.2">
      <c r="A1338" s="541" t="s">
        <v>2503</v>
      </c>
    </row>
    <row r="1339" spans="1:1" x14ac:dyDescent="0.2">
      <c r="A1339" s="541" t="s">
        <v>2511</v>
      </c>
    </row>
    <row r="1340" spans="1:1" x14ac:dyDescent="0.2">
      <c r="A1340" s="541" t="s">
        <v>2504</v>
      </c>
    </row>
    <row r="1341" spans="1:1" x14ac:dyDescent="0.2">
      <c r="A1341" s="541" t="s">
        <v>3252</v>
      </c>
    </row>
    <row r="1342" spans="1:1" x14ac:dyDescent="0.2">
      <c r="A1342" s="541" t="s">
        <v>2506</v>
      </c>
    </row>
    <row r="1343" spans="1:1" x14ac:dyDescent="0.2">
      <c r="A1343" s="541" t="s">
        <v>2507</v>
      </c>
    </row>
    <row r="1344" spans="1:1" x14ac:dyDescent="0.2">
      <c r="A1344" s="541" t="s">
        <v>2508</v>
      </c>
    </row>
    <row r="1345" spans="1:1" x14ac:dyDescent="0.2">
      <c r="A1345" s="541" t="s">
        <v>2512</v>
      </c>
    </row>
    <row r="1346" spans="1:1" x14ac:dyDescent="0.2">
      <c r="A1346" s="541" t="s">
        <v>2509</v>
      </c>
    </row>
    <row r="1347" spans="1:1" x14ac:dyDescent="0.2">
      <c r="A1347" s="541" t="s">
        <v>2510</v>
      </c>
    </row>
    <row r="1349" spans="1:1" x14ac:dyDescent="0.2">
      <c r="A1349" s="541" t="s">
        <v>3253</v>
      </c>
    </row>
    <row r="1350" spans="1:1" x14ac:dyDescent="0.2">
      <c r="A1350" s="541" t="s">
        <v>2503</v>
      </c>
    </row>
    <row r="1351" spans="1:1" x14ac:dyDescent="0.2">
      <c r="A1351" s="541" t="s">
        <v>2511</v>
      </c>
    </row>
    <row r="1352" spans="1:1" x14ac:dyDescent="0.2">
      <c r="A1352" s="541" t="s">
        <v>2504</v>
      </c>
    </row>
    <row r="1353" spans="1:1" x14ac:dyDescent="0.2">
      <c r="A1353" s="541" t="s">
        <v>3179</v>
      </c>
    </row>
    <row r="1354" spans="1:1" x14ac:dyDescent="0.2">
      <c r="A1354" s="541" t="s">
        <v>2788</v>
      </c>
    </row>
    <row r="1355" spans="1:1" x14ac:dyDescent="0.2">
      <c r="A1355" s="541" t="s">
        <v>3200</v>
      </c>
    </row>
    <row r="1356" spans="1:1" x14ac:dyDescent="0.2">
      <c r="A1356" s="541" t="s">
        <v>2516</v>
      </c>
    </row>
    <row r="1357" spans="1:1" x14ac:dyDescent="0.2">
      <c r="A1357" s="541" t="s">
        <v>2506</v>
      </c>
    </row>
    <row r="1358" spans="1:1" x14ac:dyDescent="0.2">
      <c r="A1358" s="541" t="s">
        <v>2507</v>
      </c>
    </row>
    <row r="1359" spans="1:1" x14ac:dyDescent="0.2">
      <c r="A1359" s="541" t="s">
        <v>2508</v>
      </c>
    </row>
    <row r="1360" spans="1:1" x14ac:dyDescent="0.2">
      <c r="A1360" s="541" t="s">
        <v>2512</v>
      </c>
    </row>
    <row r="1361" spans="1:1" x14ac:dyDescent="0.2">
      <c r="A1361" s="541" t="s">
        <v>2509</v>
      </c>
    </row>
    <row r="1362" spans="1:1" x14ac:dyDescent="0.2">
      <c r="A1362" s="541" t="s">
        <v>2510</v>
      </c>
    </row>
    <row r="1364" spans="1:1" x14ac:dyDescent="0.2">
      <c r="A1364" s="541" t="s">
        <v>3254</v>
      </c>
    </row>
    <row r="1365" spans="1:1" x14ac:dyDescent="0.2">
      <c r="A1365" s="541" t="s">
        <v>2503</v>
      </c>
    </row>
    <row r="1366" spans="1:1" x14ac:dyDescent="0.2">
      <c r="A1366" s="541" t="s">
        <v>2511</v>
      </c>
    </row>
    <row r="1367" spans="1:1" x14ac:dyDescent="0.2">
      <c r="A1367" s="541" t="s">
        <v>2504</v>
      </c>
    </row>
    <row r="1368" spans="1:1" x14ac:dyDescent="0.2">
      <c r="A1368" s="541" t="s">
        <v>3179</v>
      </c>
    </row>
    <row r="1369" spans="1:1" x14ac:dyDescent="0.2">
      <c r="A1369" s="541" t="s">
        <v>2788</v>
      </c>
    </row>
    <row r="1370" spans="1:1" x14ac:dyDescent="0.2">
      <c r="A1370" s="541" t="s">
        <v>3202</v>
      </c>
    </row>
    <row r="1371" spans="1:1" x14ac:dyDescent="0.2">
      <c r="A1371" s="541" t="s">
        <v>2516</v>
      </c>
    </row>
    <row r="1372" spans="1:1" x14ac:dyDescent="0.2">
      <c r="A1372" s="541" t="s">
        <v>2506</v>
      </c>
    </row>
    <row r="1373" spans="1:1" x14ac:dyDescent="0.2">
      <c r="A1373" s="541" t="s">
        <v>2507</v>
      </c>
    </row>
    <row r="1374" spans="1:1" x14ac:dyDescent="0.2">
      <c r="A1374" s="541" t="s">
        <v>2508</v>
      </c>
    </row>
    <row r="1375" spans="1:1" x14ac:dyDescent="0.2">
      <c r="A1375" s="541" t="s">
        <v>2512</v>
      </c>
    </row>
    <row r="1376" spans="1:1" x14ac:dyDescent="0.2">
      <c r="A1376" s="541" t="s">
        <v>2509</v>
      </c>
    </row>
    <row r="1377" spans="1:1" x14ac:dyDescent="0.2">
      <c r="A1377" s="541" t="s">
        <v>2510</v>
      </c>
    </row>
    <row r="1379" spans="1:1" x14ac:dyDescent="0.2">
      <c r="A1379" s="541" t="s">
        <v>3255</v>
      </c>
    </row>
    <row r="1380" spans="1:1" x14ac:dyDescent="0.2">
      <c r="A1380" s="541" t="s">
        <v>2503</v>
      </c>
    </row>
    <row r="1381" spans="1:1" x14ac:dyDescent="0.2">
      <c r="A1381" s="541" t="s">
        <v>2511</v>
      </c>
    </row>
    <row r="1382" spans="1:1" x14ac:dyDescent="0.2">
      <c r="A1382" s="541" t="s">
        <v>2504</v>
      </c>
    </row>
    <row r="1383" spans="1:1" x14ac:dyDescent="0.2">
      <c r="A1383" s="541" t="s">
        <v>3179</v>
      </c>
    </row>
    <row r="1384" spans="1:1" x14ac:dyDescent="0.2">
      <c r="A1384" s="541" t="s">
        <v>2788</v>
      </c>
    </row>
    <row r="1385" spans="1:1" x14ac:dyDescent="0.2">
      <c r="A1385" s="541" t="s">
        <v>3204</v>
      </c>
    </row>
    <row r="1386" spans="1:1" x14ac:dyDescent="0.2">
      <c r="A1386" s="541" t="s">
        <v>2516</v>
      </c>
    </row>
    <row r="1387" spans="1:1" x14ac:dyDescent="0.2">
      <c r="A1387" s="541" t="s">
        <v>2506</v>
      </c>
    </row>
    <row r="1388" spans="1:1" x14ac:dyDescent="0.2">
      <c r="A1388" s="541" t="s">
        <v>2507</v>
      </c>
    </row>
    <row r="1389" spans="1:1" x14ac:dyDescent="0.2">
      <c r="A1389" s="541" t="s">
        <v>2508</v>
      </c>
    </row>
    <row r="1390" spans="1:1" x14ac:dyDescent="0.2">
      <c r="A1390" s="541" t="s">
        <v>2512</v>
      </c>
    </row>
    <row r="1391" spans="1:1" x14ac:dyDescent="0.2">
      <c r="A1391" s="541" t="s">
        <v>2509</v>
      </c>
    </row>
    <row r="1392" spans="1:1" x14ac:dyDescent="0.2">
      <c r="A1392" s="541" t="s">
        <v>2510</v>
      </c>
    </row>
    <row r="1394" spans="1:1" x14ac:dyDescent="0.2">
      <c r="A1394" s="541" t="s">
        <v>3256</v>
      </c>
    </row>
    <row r="1395" spans="1:1" x14ac:dyDescent="0.2">
      <c r="A1395" s="541" t="s">
        <v>2503</v>
      </c>
    </row>
    <row r="1396" spans="1:1" x14ac:dyDescent="0.2">
      <c r="A1396" s="541" t="s">
        <v>2511</v>
      </c>
    </row>
    <row r="1397" spans="1:1" x14ac:dyDescent="0.2">
      <c r="A1397" s="541" t="s">
        <v>2504</v>
      </c>
    </row>
    <row r="1398" spans="1:1" x14ac:dyDescent="0.2">
      <c r="A1398" s="541" t="s">
        <v>3179</v>
      </c>
    </row>
    <row r="1399" spans="1:1" x14ac:dyDescent="0.2">
      <c r="A1399" s="541" t="s">
        <v>3206</v>
      </c>
    </row>
    <row r="1400" spans="1:1" x14ac:dyDescent="0.2">
      <c r="A1400" s="541" t="s">
        <v>3207</v>
      </c>
    </row>
    <row r="1401" spans="1:1" x14ac:dyDescent="0.2">
      <c r="A1401" s="541" t="s">
        <v>2516</v>
      </c>
    </row>
    <row r="1402" spans="1:1" x14ac:dyDescent="0.2">
      <c r="A1402" s="541" t="s">
        <v>2506</v>
      </c>
    </row>
    <row r="1403" spans="1:1" x14ac:dyDescent="0.2">
      <c r="A1403" s="541" t="s">
        <v>2507</v>
      </c>
    </row>
    <row r="1404" spans="1:1" x14ac:dyDescent="0.2">
      <c r="A1404" s="541" t="s">
        <v>2508</v>
      </c>
    </row>
    <row r="1405" spans="1:1" x14ac:dyDescent="0.2">
      <c r="A1405" s="541" t="s">
        <v>2512</v>
      </c>
    </row>
    <row r="1406" spans="1:1" x14ac:dyDescent="0.2">
      <c r="A1406" s="541" t="s">
        <v>2509</v>
      </c>
    </row>
    <row r="1407" spans="1:1" x14ac:dyDescent="0.2">
      <c r="A1407" s="541" t="s">
        <v>2510</v>
      </c>
    </row>
    <row r="1409" spans="1:1" x14ac:dyDescent="0.2">
      <c r="A1409" s="541" t="s">
        <v>3257</v>
      </c>
    </row>
    <row r="1410" spans="1:1" x14ac:dyDescent="0.2">
      <c r="A1410" s="541" t="s">
        <v>2503</v>
      </c>
    </row>
    <row r="1411" spans="1:1" x14ac:dyDescent="0.2">
      <c r="A1411" s="541" t="s">
        <v>2511</v>
      </c>
    </row>
    <row r="1412" spans="1:1" x14ac:dyDescent="0.2">
      <c r="A1412" s="541" t="s">
        <v>2504</v>
      </c>
    </row>
    <row r="1413" spans="1:1" x14ac:dyDescent="0.2">
      <c r="A1413" s="541" t="s">
        <v>3179</v>
      </c>
    </row>
    <row r="1414" spans="1:1" x14ac:dyDescent="0.2">
      <c r="A1414" s="541" t="s">
        <v>3206</v>
      </c>
    </row>
    <row r="1415" spans="1:1" x14ac:dyDescent="0.2">
      <c r="A1415" s="541" t="s">
        <v>3209</v>
      </c>
    </row>
    <row r="1416" spans="1:1" x14ac:dyDescent="0.2">
      <c r="A1416" s="541" t="s">
        <v>2516</v>
      </c>
    </row>
    <row r="1417" spans="1:1" x14ac:dyDescent="0.2">
      <c r="A1417" s="541" t="s">
        <v>2506</v>
      </c>
    </row>
    <row r="1418" spans="1:1" x14ac:dyDescent="0.2">
      <c r="A1418" s="541" t="s">
        <v>2507</v>
      </c>
    </row>
    <row r="1419" spans="1:1" x14ac:dyDescent="0.2">
      <c r="A1419" s="541" t="s">
        <v>2508</v>
      </c>
    </row>
    <row r="1420" spans="1:1" x14ac:dyDescent="0.2">
      <c r="A1420" s="541" t="s">
        <v>2512</v>
      </c>
    </row>
    <row r="1421" spans="1:1" x14ac:dyDescent="0.2">
      <c r="A1421" s="541" t="s">
        <v>2509</v>
      </c>
    </row>
    <row r="1422" spans="1:1" x14ac:dyDescent="0.2">
      <c r="A1422" s="541" t="s">
        <v>2510</v>
      </c>
    </row>
    <row r="1424" spans="1:1" x14ac:dyDescent="0.2">
      <c r="A1424" s="541" t="s">
        <v>3258</v>
      </c>
    </row>
    <row r="1425" spans="1:1" x14ac:dyDescent="0.2">
      <c r="A1425" s="541" t="s">
        <v>2503</v>
      </c>
    </row>
    <row r="1426" spans="1:1" x14ac:dyDescent="0.2">
      <c r="A1426" s="541" t="s">
        <v>2511</v>
      </c>
    </row>
    <row r="1427" spans="1:1" x14ac:dyDescent="0.2">
      <c r="A1427" s="541" t="s">
        <v>2504</v>
      </c>
    </row>
    <row r="1428" spans="1:1" x14ac:dyDescent="0.2">
      <c r="A1428" s="541" t="s">
        <v>3392</v>
      </c>
    </row>
    <row r="1429" spans="1:1" x14ac:dyDescent="0.2">
      <c r="A1429" s="541" t="s">
        <v>3252</v>
      </c>
    </row>
    <row r="1430" spans="1:1" x14ac:dyDescent="0.2">
      <c r="A1430" s="541" t="s">
        <v>2506</v>
      </c>
    </row>
    <row r="1431" spans="1:1" x14ac:dyDescent="0.2">
      <c r="A1431" s="541" t="s">
        <v>2507</v>
      </c>
    </row>
    <row r="1432" spans="1:1" x14ac:dyDescent="0.2">
      <c r="A1432" s="541" t="s">
        <v>2508</v>
      </c>
    </row>
    <row r="1433" spans="1:1" x14ac:dyDescent="0.2">
      <c r="A1433" s="541" t="s">
        <v>2512</v>
      </c>
    </row>
    <row r="1434" spans="1:1" x14ac:dyDescent="0.2">
      <c r="A1434" s="541" t="s">
        <v>2509</v>
      </c>
    </row>
    <row r="1435" spans="1:1" x14ac:dyDescent="0.2">
      <c r="A1435" s="541" t="s">
        <v>2510</v>
      </c>
    </row>
    <row r="1437" spans="1:1" x14ac:dyDescent="0.2">
      <c r="A1437" s="541" t="s">
        <v>3259</v>
      </c>
    </row>
    <row r="1438" spans="1:1" x14ac:dyDescent="0.2">
      <c r="A1438" s="541" t="s">
        <v>2503</v>
      </c>
    </row>
    <row r="1439" spans="1:1" x14ac:dyDescent="0.2">
      <c r="A1439" s="541" t="s">
        <v>2511</v>
      </c>
    </row>
    <row r="1440" spans="1:1" x14ac:dyDescent="0.2">
      <c r="A1440" s="541" t="s">
        <v>2504</v>
      </c>
    </row>
    <row r="1441" spans="1:1" x14ac:dyDescent="0.2">
      <c r="A1441" s="541" t="s">
        <v>2519</v>
      </c>
    </row>
    <row r="1442" spans="1:1" x14ac:dyDescent="0.2">
      <c r="A1442" s="541" t="s">
        <v>3252</v>
      </c>
    </row>
    <row r="1443" spans="1:1" x14ac:dyDescent="0.2">
      <c r="A1443" s="541" t="s">
        <v>2506</v>
      </c>
    </row>
    <row r="1444" spans="1:1" x14ac:dyDescent="0.2">
      <c r="A1444" s="541" t="s">
        <v>2507</v>
      </c>
    </row>
    <row r="1445" spans="1:1" x14ac:dyDescent="0.2">
      <c r="A1445" s="541" t="s">
        <v>2508</v>
      </c>
    </row>
    <row r="1446" spans="1:1" x14ac:dyDescent="0.2">
      <c r="A1446" s="541" t="s">
        <v>2512</v>
      </c>
    </row>
    <row r="1447" spans="1:1" x14ac:dyDescent="0.2">
      <c r="A1447" s="541" t="s">
        <v>2509</v>
      </c>
    </row>
    <row r="1448" spans="1:1" x14ac:dyDescent="0.2">
      <c r="A1448" s="541" t="s">
        <v>2510</v>
      </c>
    </row>
    <row r="1450" spans="1:1" x14ac:dyDescent="0.2">
      <c r="A1450" s="541" t="s">
        <v>3260</v>
      </c>
    </row>
    <row r="1451" spans="1:1" x14ac:dyDescent="0.2">
      <c r="A1451" s="541" t="s">
        <v>2503</v>
      </c>
    </row>
    <row r="1452" spans="1:1" x14ac:dyDescent="0.2">
      <c r="A1452" s="541" t="s">
        <v>2511</v>
      </c>
    </row>
    <row r="1453" spans="1:1" x14ac:dyDescent="0.2">
      <c r="A1453" s="541" t="s">
        <v>2504</v>
      </c>
    </row>
    <row r="1454" spans="1:1" x14ac:dyDescent="0.2">
      <c r="A1454" s="541" t="s">
        <v>3393</v>
      </c>
    </row>
    <row r="1455" spans="1:1" x14ac:dyDescent="0.2">
      <c r="A1455" s="541" t="s">
        <v>3252</v>
      </c>
    </row>
    <row r="1456" spans="1:1" x14ac:dyDescent="0.2">
      <c r="A1456" s="541" t="s">
        <v>2506</v>
      </c>
    </row>
    <row r="1457" spans="1:1" x14ac:dyDescent="0.2">
      <c r="A1457" s="541" t="s">
        <v>2507</v>
      </c>
    </row>
    <row r="1458" spans="1:1" x14ac:dyDescent="0.2">
      <c r="A1458" s="541" t="s">
        <v>2508</v>
      </c>
    </row>
    <row r="1459" spans="1:1" x14ac:dyDescent="0.2">
      <c r="A1459" s="541" t="s">
        <v>2512</v>
      </c>
    </row>
    <row r="1460" spans="1:1" x14ac:dyDescent="0.2">
      <c r="A1460" s="541" t="s">
        <v>2509</v>
      </c>
    </row>
    <row r="1461" spans="1:1" x14ac:dyDescent="0.2">
      <c r="A1461" s="541" t="s">
        <v>2510</v>
      </c>
    </row>
    <row r="1463" spans="1:1" x14ac:dyDescent="0.2">
      <c r="A1463" s="541" t="s">
        <v>3261</v>
      </c>
    </row>
    <row r="1464" spans="1:1" x14ac:dyDescent="0.2">
      <c r="A1464" s="541" t="s">
        <v>2503</v>
      </c>
    </row>
    <row r="1465" spans="1:1" x14ac:dyDescent="0.2">
      <c r="A1465" s="541" t="s">
        <v>2511</v>
      </c>
    </row>
    <row r="1466" spans="1:1" x14ac:dyDescent="0.2">
      <c r="A1466" s="541" t="s">
        <v>2504</v>
      </c>
    </row>
    <row r="1467" spans="1:1" x14ac:dyDescent="0.2">
      <c r="A1467" s="541" t="s">
        <v>3394</v>
      </c>
    </row>
    <row r="1468" spans="1:1" x14ac:dyDescent="0.2">
      <c r="A1468" s="541" t="s">
        <v>3252</v>
      </c>
    </row>
    <row r="1469" spans="1:1" x14ac:dyDescent="0.2">
      <c r="A1469" s="541" t="s">
        <v>2506</v>
      </c>
    </row>
    <row r="1470" spans="1:1" x14ac:dyDescent="0.2">
      <c r="A1470" s="541" t="s">
        <v>2507</v>
      </c>
    </row>
    <row r="1471" spans="1:1" x14ac:dyDescent="0.2">
      <c r="A1471" s="541" t="s">
        <v>2508</v>
      </c>
    </row>
    <row r="1472" spans="1:1" x14ac:dyDescent="0.2">
      <c r="A1472" s="541" t="s">
        <v>2512</v>
      </c>
    </row>
    <row r="1473" spans="1:1" x14ac:dyDescent="0.2">
      <c r="A1473" s="541" t="s">
        <v>2509</v>
      </c>
    </row>
    <row r="1474" spans="1:1" x14ac:dyDescent="0.2">
      <c r="A1474" s="541" t="s">
        <v>2510</v>
      </c>
    </row>
    <row r="1476" spans="1:1" x14ac:dyDescent="0.2">
      <c r="A1476" s="541" t="s">
        <v>3262</v>
      </c>
    </row>
    <row r="1477" spans="1:1" x14ac:dyDescent="0.2">
      <c r="A1477" s="541" t="s">
        <v>2503</v>
      </c>
    </row>
    <row r="1478" spans="1:1" x14ac:dyDescent="0.2">
      <c r="A1478" s="541" t="s">
        <v>2511</v>
      </c>
    </row>
    <row r="1479" spans="1:1" x14ac:dyDescent="0.2">
      <c r="A1479" s="541" t="s">
        <v>2504</v>
      </c>
    </row>
    <row r="1480" spans="1:1" x14ac:dyDescent="0.2">
      <c r="A1480" s="541" t="s">
        <v>3395</v>
      </c>
    </row>
    <row r="1481" spans="1:1" x14ac:dyDescent="0.2">
      <c r="A1481" s="541" t="s">
        <v>3252</v>
      </c>
    </row>
    <row r="1482" spans="1:1" x14ac:dyDescent="0.2">
      <c r="A1482" s="541" t="s">
        <v>2506</v>
      </c>
    </row>
    <row r="1483" spans="1:1" x14ac:dyDescent="0.2">
      <c r="A1483" s="541" t="s">
        <v>2507</v>
      </c>
    </row>
    <row r="1484" spans="1:1" x14ac:dyDescent="0.2">
      <c r="A1484" s="541" t="s">
        <v>2508</v>
      </c>
    </row>
    <row r="1485" spans="1:1" x14ac:dyDescent="0.2">
      <c r="A1485" s="541" t="s">
        <v>2512</v>
      </c>
    </row>
    <row r="1486" spans="1:1" x14ac:dyDescent="0.2">
      <c r="A1486" s="541" t="s">
        <v>2509</v>
      </c>
    </row>
    <row r="1487" spans="1:1" x14ac:dyDescent="0.2">
      <c r="A1487" s="541" t="s">
        <v>2510</v>
      </c>
    </row>
    <row r="1489" spans="1:1" x14ac:dyDescent="0.2">
      <c r="A1489" s="541" t="s">
        <v>3617</v>
      </c>
    </row>
    <row r="1490" spans="1:1" x14ac:dyDescent="0.2">
      <c r="A1490" s="541" t="s">
        <v>2503</v>
      </c>
    </row>
    <row r="1491" spans="1:1" x14ac:dyDescent="0.2">
      <c r="A1491" s="541" t="s">
        <v>2511</v>
      </c>
    </row>
    <row r="1492" spans="1:1" x14ac:dyDescent="0.2">
      <c r="A1492" s="541" t="s">
        <v>2504</v>
      </c>
    </row>
    <row r="1493" spans="1:1" x14ac:dyDescent="0.2">
      <c r="A1493" s="541" t="s">
        <v>3179</v>
      </c>
    </row>
    <row r="1494" spans="1:1" x14ac:dyDescent="0.2">
      <c r="A1494" s="541" t="s">
        <v>2506</v>
      </c>
    </row>
    <row r="1495" spans="1:1" x14ac:dyDescent="0.2">
      <c r="A1495" s="541" t="s">
        <v>2507</v>
      </c>
    </row>
    <row r="1496" spans="1:1" x14ac:dyDescent="0.2">
      <c r="A1496" s="541" t="s">
        <v>2508</v>
      </c>
    </row>
    <row r="1497" spans="1:1" x14ac:dyDescent="0.2">
      <c r="A1497" s="541" t="s">
        <v>3599</v>
      </c>
    </row>
    <row r="1498" spans="1:1" x14ac:dyDescent="0.2">
      <c r="A1498" s="541" t="s">
        <v>3598</v>
      </c>
    </row>
    <row r="1499" spans="1:1" x14ac:dyDescent="0.2">
      <c r="A1499" s="541" t="s">
        <v>2509</v>
      </c>
    </row>
    <row r="1500" spans="1:1" x14ac:dyDescent="0.2">
      <c r="A1500" s="541" t="s">
        <v>2510</v>
      </c>
    </row>
    <row r="1502" spans="1:1" x14ac:dyDescent="0.2">
      <c r="A1502" s="541" t="s">
        <v>3618</v>
      </c>
    </row>
    <row r="1503" spans="1:1" x14ac:dyDescent="0.2">
      <c r="A1503" s="541" t="s">
        <v>2503</v>
      </c>
    </row>
    <row r="1504" spans="1:1" x14ac:dyDescent="0.2">
      <c r="A1504" s="541" t="s">
        <v>2511</v>
      </c>
    </row>
    <row r="1505" spans="1:1" x14ac:dyDescent="0.2">
      <c r="A1505" s="541" t="s">
        <v>2504</v>
      </c>
    </row>
    <row r="1506" spans="1:1" x14ac:dyDescent="0.2">
      <c r="A1506" s="541" t="s">
        <v>3179</v>
      </c>
    </row>
    <row r="1507" spans="1:1" x14ac:dyDescent="0.2">
      <c r="A1507" s="541" t="s">
        <v>3600</v>
      </c>
    </row>
    <row r="1508" spans="1:1" x14ac:dyDescent="0.2">
      <c r="A1508" s="541" t="s">
        <v>3619</v>
      </c>
    </row>
    <row r="1509" spans="1:1" x14ac:dyDescent="0.2">
      <c r="A1509" s="541" t="s">
        <v>2516</v>
      </c>
    </row>
    <row r="1510" spans="1:1" x14ac:dyDescent="0.2">
      <c r="A1510" s="541" t="s">
        <v>2506</v>
      </c>
    </row>
    <row r="1511" spans="1:1" x14ac:dyDescent="0.2">
      <c r="A1511" s="541" t="s">
        <v>2507</v>
      </c>
    </row>
    <row r="1512" spans="1:1" x14ac:dyDescent="0.2">
      <c r="A1512" s="541" t="s">
        <v>2508</v>
      </c>
    </row>
    <row r="1513" spans="1:1" x14ac:dyDescent="0.2">
      <c r="A1513" s="541" t="s">
        <v>3596</v>
      </c>
    </row>
    <row r="1514" spans="1:1" x14ac:dyDescent="0.2">
      <c r="A1514" s="541" t="s">
        <v>3597</v>
      </c>
    </row>
    <row r="1515" spans="1:1" x14ac:dyDescent="0.2">
      <c r="A1515" s="541" t="s">
        <v>2509</v>
      </c>
    </row>
    <row r="1516" spans="1:1" x14ac:dyDescent="0.2">
      <c r="A1516" s="541" t="s">
        <v>2510</v>
      </c>
    </row>
    <row r="1518" spans="1:1" x14ac:dyDescent="0.2">
      <c r="A1518" s="541" t="s">
        <v>3620</v>
      </c>
    </row>
    <row r="1519" spans="1:1" x14ac:dyDescent="0.2">
      <c r="A1519" s="541" t="s">
        <v>2503</v>
      </c>
    </row>
    <row r="1520" spans="1:1" x14ac:dyDescent="0.2">
      <c r="A1520" s="541" t="s">
        <v>2511</v>
      </c>
    </row>
    <row r="1521" spans="1:1" x14ac:dyDescent="0.2">
      <c r="A1521" s="541" t="s">
        <v>2504</v>
      </c>
    </row>
    <row r="1522" spans="1:1" x14ac:dyDescent="0.2">
      <c r="A1522" s="541" t="s">
        <v>3179</v>
      </c>
    </row>
    <row r="1523" spans="1:1" x14ac:dyDescent="0.2">
      <c r="A1523" s="541" t="s">
        <v>3600</v>
      </c>
    </row>
    <row r="1524" spans="1:1" x14ac:dyDescent="0.2">
      <c r="A1524" s="541" t="s">
        <v>3621</v>
      </c>
    </row>
    <row r="1525" spans="1:1" x14ac:dyDescent="0.2">
      <c r="A1525" s="541" t="s">
        <v>2516</v>
      </c>
    </row>
    <row r="1526" spans="1:1" x14ac:dyDescent="0.2">
      <c r="A1526" s="541" t="s">
        <v>2506</v>
      </c>
    </row>
    <row r="1527" spans="1:1" x14ac:dyDescent="0.2">
      <c r="A1527" s="541" t="s">
        <v>2507</v>
      </c>
    </row>
    <row r="1528" spans="1:1" x14ac:dyDescent="0.2">
      <c r="A1528" s="541" t="s">
        <v>2508</v>
      </c>
    </row>
    <row r="1529" spans="1:1" x14ac:dyDescent="0.2">
      <c r="A1529" s="541" t="s">
        <v>3596</v>
      </c>
    </row>
    <row r="1530" spans="1:1" x14ac:dyDescent="0.2">
      <c r="A1530" s="541" t="s">
        <v>3597</v>
      </c>
    </row>
    <row r="1531" spans="1:1" x14ac:dyDescent="0.2">
      <c r="A1531" s="541" t="s">
        <v>2509</v>
      </c>
    </row>
    <row r="1532" spans="1:1" x14ac:dyDescent="0.2">
      <c r="A1532" s="541" t="s">
        <v>2510</v>
      </c>
    </row>
    <row r="1534" spans="1:1" x14ac:dyDescent="0.2">
      <c r="A1534" s="541" t="s">
        <v>3622</v>
      </c>
    </row>
    <row r="1535" spans="1:1" x14ac:dyDescent="0.2">
      <c r="A1535" s="541" t="s">
        <v>2503</v>
      </c>
    </row>
    <row r="1536" spans="1:1" x14ac:dyDescent="0.2">
      <c r="A1536" s="541" t="s">
        <v>2511</v>
      </c>
    </row>
    <row r="1537" spans="1:1" x14ac:dyDescent="0.2">
      <c r="A1537" s="541" t="s">
        <v>2504</v>
      </c>
    </row>
    <row r="1538" spans="1:1" x14ac:dyDescent="0.2">
      <c r="A1538" s="541" t="s">
        <v>3179</v>
      </c>
    </row>
    <row r="1539" spans="1:1" x14ac:dyDescent="0.2">
      <c r="A1539" s="541" t="s">
        <v>3600</v>
      </c>
    </row>
    <row r="1540" spans="1:1" x14ac:dyDescent="0.2">
      <c r="A1540" s="541" t="s">
        <v>3623</v>
      </c>
    </row>
    <row r="1541" spans="1:1" x14ac:dyDescent="0.2">
      <c r="A1541" s="541" t="s">
        <v>2516</v>
      </c>
    </row>
    <row r="1542" spans="1:1" x14ac:dyDescent="0.2">
      <c r="A1542" s="541" t="s">
        <v>2506</v>
      </c>
    </row>
    <row r="1543" spans="1:1" x14ac:dyDescent="0.2">
      <c r="A1543" s="541" t="s">
        <v>2507</v>
      </c>
    </row>
    <row r="1544" spans="1:1" x14ac:dyDescent="0.2">
      <c r="A1544" s="541" t="s">
        <v>2508</v>
      </c>
    </row>
    <row r="1545" spans="1:1" x14ac:dyDescent="0.2">
      <c r="A1545" s="541" t="s">
        <v>3596</v>
      </c>
    </row>
    <row r="1546" spans="1:1" x14ac:dyDescent="0.2">
      <c r="A1546" s="541" t="s">
        <v>3597</v>
      </c>
    </row>
    <row r="1547" spans="1:1" x14ac:dyDescent="0.2">
      <c r="A1547" s="541" t="s">
        <v>2509</v>
      </c>
    </row>
    <row r="1548" spans="1:1" x14ac:dyDescent="0.2">
      <c r="A1548" s="541" t="s">
        <v>2510</v>
      </c>
    </row>
    <row r="1550" spans="1:1" x14ac:dyDescent="0.2">
      <c r="A1550" s="541" t="s">
        <v>3624</v>
      </c>
    </row>
    <row r="1551" spans="1:1" x14ac:dyDescent="0.2">
      <c r="A1551" s="541" t="s">
        <v>2503</v>
      </c>
    </row>
    <row r="1552" spans="1:1" x14ac:dyDescent="0.2">
      <c r="A1552" s="541" t="s">
        <v>2511</v>
      </c>
    </row>
    <row r="1553" spans="1:1" x14ac:dyDescent="0.2">
      <c r="A1553" s="541" t="s">
        <v>2504</v>
      </c>
    </row>
    <row r="1554" spans="1:1" x14ac:dyDescent="0.2">
      <c r="A1554" s="541" t="s">
        <v>3216</v>
      </c>
    </row>
    <row r="1555" spans="1:1" x14ac:dyDescent="0.2">
      <c r="A1555" s="541" t="s">
        <v>2506</v>
      </c>
    </row>
    <row r="1556" spans="1:1" x14ac:dyDescent="0.2">
      <c r="A1556" s="541" t="s">
        <v>2507</v>
      </c>
    </row>
    <row r="1557" spans="1:1" x14ac:dyDescent="0.2">
      <c r="A1557" s="541" t="s">
        <v>2508</v>
      </c>
    </row>
    <row r="1558" spans="1:1" x14ac:dyDescent="0.2">
      <c r="A1558" s="541" t="s">
        <v>3599</v>
      </c>
    </row>
    <row r="1559" spans="1:1" x14ac:dyDescent="0.2">
      <c r="A1559" s="541" t="s">
        <v>3598</v>
      </c>
    </row>
    <row r="1560" spans="1:1" x14ac:dyDescent="0.2">
      <c r="A1560" s="541" t="s">
        <v>2509</v>
      </c>
    </row>
    <row r="1561" spans="1:1" x14ac:dyDescent="0.2">
      <c r="A1561" s="541" t="s">
        <v>2510</v>
      </c>
    </row>
    <row r="1563" spans="1:1" x14ac:dyDescent="0.2">
      <c r="A1563" s="541" t="s">
        <v>3625</v>
      </c>
    </row>
    <row r="1564" spans="1:1" x14ac:dyDescent="0.2">
      <c r="A1564" s="541" t="s">
        <v>2503</v>
      </c>
    </row>
    <row r="1565" spans="1:1" x14ac:dyDescent="0.2">
      <c r="A1565" s="541" t="s">
        <v>2511</v>
      </c>
    </row>
    <row r="1566" spans="1:1" x14ac:dyDescent="0.2">
      <c r="A1566" s="541" t="s">
        <v>2504</v>
      </c>
    </row>
    <row r="1567" spans="1:1" x14ac:dyDescent="0.2">
      <c r="A1567" s="541" t="s">
        <v>3216</v>
      </c>
    </row>
    <row r="1568" spans="1:1" x14ac:dyDescent="0.2">
      <c r="A1568" s="541" t="s">
        <v>3600</v>
      </c>
    </row>
    <row r="1569" spans="1:1" x14ac:dyDescent="0.2">
      <c r="A1569" s="541" t="s">
        <v>3619</v>
      </c>
    </row>
    <row r="1570" spans="1:1" x14ac:dyDescent="0.2">
      <c r="A1570" s="541" t="s">
        <v>2516</v>
      </c>
    </row>
    <row r="1571" spans="1:1" x14ac:dyDescent="0.2">
      <c r="A1571" s="541" t="s">
        <v>2506</v>
      </c>
    </row>
    <row r="1572" spans="1:1" x14ac:dyDescent="0.2">
      <c r="A1572" s="541" t="s">
        <v>2507</v>
      </c>
    </row>
    <row r="1573" spans="1:1" x14ac:dyDescent="0.2">
      <c r="A1573" s="541" t="s">
        <v>2508</v>
      </c>
    </row>
    <row r="1574" spans="1:1" x14ac:dyDescent="0.2">
      <c r="A1574" s="541" t="s">
        <v>3596</v>
      </c>
    </row>
    <row r="1575" spans="1:1" x14ac:dyDescent="0.2">
      <c r="A1575" s="541" t="s">
        <v>3597</v>
      </c>
    </row>
    <row r="1576" spans="1:1" x14ac:dyDescent="0.2">
      <c r="A1576" s="541" t="s">
        <v>2509</v>
      </c>
    </row>
    <row r="1577" spans="1:1" x14ac:dyDescent="0.2">
      <c r="A1577" s="541" t="s">
        <v>2510</v>
      </c>
    </row>
    <row r="1579" spans="1:1" x14ac:dyDescent="0.2">
      <c r="A1579" s="541" t="s">
        <v>3626</v>
      </c>
    </row>
    <row r="1580" spans="1:1" x14ac:dyDescent="0.2">
      <c r="A1580" s="541" t="s">
        <v>2503</v>
      </c>
    </row>
    <row r="1581" spans="1:1" x14ac:dyDescent="0.2">
      <c r="A1581" s="541" t="s">
        <v>2511</v>
      </c>
    </row>
    <row r="1582" spans="1:1" x14ac:dyDescent="0.2">
      <c r="A1582" s="541" t="s">
        <v>2504</v>
      </c>
    </row>
    <row r="1583" spans="1:1" x14ac:dyDescent="0.2">
      <c r="A1583" s="541" t="s">
        <v>3216</v>
      </c>
    </row>
    <row r="1584" spans="1:1" x14ac:dyDescent="0.2">
      <c r="A1584" s="541" t="s">
        <v>3600</v>
      </c>
    </row>
    <row r="1585" spans="1:1" x14ac:dyDescent="0.2">
      <c r="A1585" s="541" t="s">
        <v>3621</v>
      </c>
    </row>
    <row r="1586" spans="1:1" x14ac:dyDescent="0.2">
      <c r="A1586" s="541" t="s">
        <v>2516</v>
      </c>
    </row>
    <row r="1587" spans="1:1" x14ac:dyDescent="0.2">
      <c r="A1587" s="541" t="s">
        <v>2506</v>
      </c>
    </row>
    <row r="1588" spans="1:1" x14ac:dyDescent="0.2">
      <c r="A1588" s="541" t="s">
        <v>2507</v>
      </c>
    </row>
    <row r="1589" spans="1:1" x14ac:dyDescent="0.2">
      <c r="A1589" s="541" t="s">
        <v>2508</v>
      </c>
    </row>
    <row r="1590" spans="1:1" x14ac:dyDescent="0.2">
      <c r="A1590" s="541" t="s">
        <v>3596</v>
      </c>
    </row>
    <row r="1591" spans="1:1" x14ac:dyDescent="0.2">
      <c r="A1591" s="541" t="s">
        <v>3597</v>
      </c>
    </row>
    <row r="1592" spans="1:1" x14ac:dyDescent="0.2">
      <c r="A1592" s="541" t="s">
        <v>2509</v>
      </c>
    </row>
    <row r="1593" spans="1:1" x14ac:dyDescent="0.2">
      <c r="A1593" s="541" t="s">
        <v>2510</v>
      </c>
    </row>
    <row r="1595" spans="1:1" x14ac:dyDescent="0.2">
      <c r="A1595" s="541" t="s">
        <v>3627</v>
      </c>
    </row>
    <row r="1596" spans="1:1" x14ac:dyDescent="0.2">
      <c r="A1596" s="541" t="s">
        <v>2503</v>
      </c>
    </row>
    <row r="1597" spans="1:1" x14ac:dyDescent="0.2">
      <c r="A1597" s="541" t="s">
        <v>2511</v>
      </c>
    </row>
    <row r="1598" spans="1:1" x14ac:dyDescent="0.2">
      <c r="A1598" s="541" t="s">
        <v>2504</v>
      </c>
    </row>
    <row r="1599" spans="1:1" x14ac:dyDescent="0.2">
      <c r="A1599" s="541" t="s">
        <v>3216</v>
      </c>
    </row>
    <row r="1600" spans="1:1" x14ac:dyDescent="0.2">
      <c r="A1600" s="541" t="s">
        <v>3600</v>
      </c>
    </row>
    <row r="1601" spans="1:1" x14ac:dyDescent="0.2">
      <c r="A1601" s="541" t="s">
        <v>3623</v>
      </c>
    </row>
    <row r="1602" spans="1:1" x14ac:dyDescent="0.2">
      <c r="A1602" s="541" t="s">
        <v>2516</v>
      </c>
    </row>
    <row r="1603" spans="1:1" x14ac:dyDescent="0.2">
      <c r="A1603" s="541" t="s">
        <v>2506</v>
      </c>
    </row>
    <row r="1604" spans="1:1" x14ac:dyDescent="0.2">
      <c r="A1604" s="541" t="s">
        <v>2507</v>
      </c>
    </row>
    <row r="1605" spans="1:1" x14ac:dyDescent="0.2">
      <c r="A1605" s="541" t="s">
        <v>2508</v>
      </c>
    </row>
    <row r="1606" spans="1:1" x14ac:dyDescent="0.2">
      <c r="A1606" s="541" t="s">
        <v>3596</v>
      </c>
    </row>
    <row r="1607" spans="1:1" x14ac:dyDescent="0.2">
      <c r="A1607" s="541" t="s">
        <v>3597</v>
      </c>
    </row>
    <row r="1608" spans="1:1" x14ac:dyDescent="0.2">
      <c r="A1608" s="541" t="s">
        <v>2509</v>
      </c>
    </row>
    <row r="1609" spans="1:1" x14ac:dyDescent="0.2">
      <c r="A1609" s="541" t="s">
        <v>2510</v>
      </c>
    </row>
    <row r="1611" spans="1:1" x14ac:dyDescent="0.2">
      <c r="A1611" s="541" t="s">
        <v>3628</v>
      </c>
    </row>
    <row r="1612" spans="1:1" x14ac:dyDescent="0.2">
      <c r="A1612" s="541" t="s">
        <v>2503</v>
      </c>
    </row>
    <row r="1613" spans="1:1" x14ac:dyDescent="0.2">
      <c r="A1613" s="541" t="s">
        <v>2511</v>
      </c>
    </row>
    <row r="1614" spans="1:1" x14ac:dyDescent="0.2">
      <c r="A1614" s="541" t="s">
        <v>2504</v>
      </c>
    </row>
    <row r="1615" spans="1:1" x14ac:dyDescent="0.2">
      <c r="A1615" s="541" t="s">
        <v>3228</v>
      </c>
    </row>
    <row r="1616" spans="1:1" x14ac:dyDescent="0.2">
      <c r="A1616" s="541" t="s">
        <v>2506</v>
      </c>
    </row>
    <row r="1617" spans="1:1" x14ac:dyDescent="0.2">
      <c r="A1617" s="541" t="s">
        <v>2507</v>
      </c>
    </row>
    <row r="1618" spans="1:1" x14ac:dyDescent="0.2">
      <c r="A1618" s="541" t="s">
        <v>2508</v>
      </c>
    </row>
    <row r="1619" spans="1:1" x14ac:dyDescent="0.2">
      <c r="A1619" s="541" t="s">
        <v>3599</v>
      </c>
    </row>
    <row r="1620" spans="1:1" x14ac:dyDescent="0.2">
      <c r="A1620" s="541" t="s">
        <v>3598</v>
      </c>
    </row>
    <row r="1621" spans="1:1" x14ac:dyDescent="0.2">
      <c r="A1621" s="541" t="s">
        <v>2509</v>
      </c>
    </row>
    <row r="1622" spans="1:1" x14ac:dyDescent="0.2">
      <c r="A1622" s="541" t="s">
        <v>2510</v>
      </c>
    </row>
    <row r="1624" spans="1:1" x14ac:dyDescent="0.2">
      <c r="A1624" s="541" t="s">
        <v>3629</v>
      </c>
    </row>
    <row r="1625" spans="1:1" x14ac:dyDescent="0.2">
      <c r="A1625" s="541" t="s">
        <v>2503</v>
      </c>
    </row>
    <row r="1626" spans="1:1" x14ac:dyDescent="0.2">
      <c r="A1626" s="541" t="s">
        <v>2511</v>
      </c>
    </row>
    <row r="1627" spans="1:1" x14ac:dyDescent="0.2">
      <c r="A1627" s="541" t="s">
        <v>2504</v>
      </c>
    </row>
    <row r="1628" spans="1:1" x14ac:dyDescent="0.2">
      <c r="A1628" s="541" t="s">
        <v>3228</v>
      </c>
    </row>
    <row r="1629" spans="1:1" x14ac:dyDescent="0.2">
      <c r="A1629" s="541" t="s">
        <v>3600</v>
      </c>
    </row>
    <row r="1630" spans="1:1" x14ac:dyDescent="0.2">
      <c r="A1630" s="541" t="s">
        <v>3619</v>
      </c>
    </row>
    <row r="1631" spans="1:1" x14ac:dyDescent="0.2">
      <c r="A1631" s="541" t="s">
        <v>2516</v>
      </c>
    </row>
    <row r="1632" spans="1:1" x14ac:dyDescent="0.2">
      <c r="A1632" s="541" t="s">
        <v>2506</v>
      </c>
    </row>
    <row r="1633" spans="1:1" x14ac:dyDescent="0.2">
      <c r="A1633" s="541" t="s">
        <v>2507</v>
      </c>
    </row>
    <row r="1634" spans="1:1" x14ac:dyDescent="0.2">
      <c r="A1634" s="541" t="s">
        <v>2508</v>
      </c>
    </row>
    <row r="1635" spans="1:1" x14ac:dyDescent="0.2">
      <c r="A1635" s="541" t="s">
        <v>3596</v>
      </c>
    </row>
    <row r="1636" spans="1:1" x14ac:dyDescent="0.2">
      <c r="A1636" s="541" t="s">
        <v>3597</v>
      </c>
    </row>
    <row r="1637" spans="1:1" x14ac:dyDescent="0.2">
      <c r="A1637" s="541" t="s">
        <v>2509</v>
      </c>
    </row>
    <row r="1638" spans="1:1" x14ac:dyDescent="0.2">
      <c r="A1638" s="541" t="s">
        <v>2510</v>
      </c>
    </row>
    <row r="1640" spans="1:1" x14ac:dyDescent="0.2">
      <c r="A1640" s="541" t="s">
        <v>3630</v>
      </c>
    </row>
    <row r="1641" spans="1:1" x14ac:dyDescent="0.2">
      <c r="A1641" s="541" t="s">
        <v>2503</v>
      </c>
    </row>
    <row r="1642" spans="1:1" x14ac:dyDescent="0.2">
      <c r="A1642" s="541" t="s">
        <v>2511</v>
      </c>
    </row>
    <row r="1643" spans="1:1" x14ac:dyDescent="0.2">
      <c r="A1643" s="541" t="s">
        <v>2504</v>
      </c>
    </row>
    <row r="1644" spans="1:1" x14ac:dyDescent="0.2">
      <c r="A1644" s="541" t="s">
        <v>3228</v>
      </c>
    </row>
    <row r="1645" spans="1:1" x14ac:dyDescent="0.2">
      <c r="A1645" s="541" t="s">
        <v>3600</v>
      </c>
    </row>
    <row r="1646" spans="1:1" x14ac:dyDescent="0.2">
      <c r="A1646" s="541" t="s">
        <v>3621</v>
      </c>
    </row>
    <row r="1647" spans="1:1" x14ac:dyDescent="0.2">
      <c r="A1647" s="541" t="s">
        <v>2516</v>
      </c>
    </row>
    <row r="1648" spans="1:1" x14ac:dyDescent="0.2">
      <c r="A1648" s="541" t="s">
        <v>2506</v>
      </c>
    </row>
    <row r="1649" spans="1:1" x14ac:dyDescent="0.2">
      <c r="A1649" s="541" t="s">
        <v>2507</v>
      </c>
    </row>
    <row r="1650" spans="1:1" x14ac:dyDescent="0.2">
      <c r="A1650" s="541" t="s">
        <v>2508</v>
      </c>
    </row>
    <row r="1651" spans="1:1" x14ac:dyDescent="0.2">
      <c r="A1651" s="541" t="s">
        <v>3596</v>
      </c>
    </row>
    <row r="1652" spans="1:1" x14ac:dyDescent="0.2">
      <c r="A1652" s="541" t="s">
        <v>3597</v>
      </c>
    </row>
    <row r="1653" spans="1:1" x14ac:dyDescent="0.2">
      <c r="A1653" s="541" t="s">
        <v>2509</v>
      </c>
    </row>
    <row r="1654" spans="1:1" x14ac:dyDescent="0.2">
      <c r="A1654" s="541" t="s">
        <v>2510</v>
      </c>
    </row>
    <row r="1656" spans="1:1" x14ac:dyDescent="0.2">
      <c r="A1656" s="541" t="s">
        <v>3631</v>
      </c>
    </row>
    <row r="1657" spans="1:1" x14ac:dyDescent="0.2">
      <c r="A1657" s="541" t="s">
        <v>2503</v>
      </c>
    </row>
    <row r="1658" spans="1:1" x14ac:dyDescent="0.2">
      <c r="A1658" s="541" t="s">
        <v>2511</v>
      </c>
    </row>
    <row r="1659" spans="1:1" x14ac:dyDescent="0.2">
      <c r="A1659" s="541" t="s">
        <v>2504</v>
      </c>
    </row>
    <row r="1660" spans="1:1" x14ac:dyDescent="0.2">
      <c r="A1660" s="541" t="s">
        <v>3228</v>
      </c>
    </row>
    <row r="1661" spans="1:1" x14ac:dyDescent="0.2">
      <c r="A1661" s="541" t="s">
        <v>3600</v>
      </c>
    </row>
    <row r="1662" spans="1:1" x14ac:dyDescent="0.2">
      <c r="A1662" s="541" t="s">
        <v>3623</v>
      </c>
    </row>
    <row r="1663" spans="1:1" x14ac:dyDescent="0.2">
      <c r="A1663" s="541" t="s">
        <v>2516</v>
      </c>
    </row>
    <row r="1664" spans="1:1" x14ac:dyDescent="0.2">
      <c r="A1664" s="541" t="s">
        <v>2506</v>
      </c>
    </row>
    <row r="1665" spans="1:1" x14ac:dyDescent="0.2">
      <c r="A1665" s="541" t="s">
        <v>2507</v>
      </c>
    </row>
    <row r="1666" spans="1:1" x14ac:dyDescent="0.2">
      <c r="A1666" s="541" t="s">
        <v>2508</v>
      </c>
    </row>
    <row r="1667" spans="1:1" x14ac:dyDescent="0.2">
      <c r="A1667" s="541" t="s">
        <v>3596</v>
      </c>
    </row>
    <row r="1668" spans="1:1" x14ac:dyDescent="0.2">
      <c r="A1668" s="541" t="s">
        <v>3597</v>
      </c>
    </row>
    <row r="1669" spans="1:1" x14ac:dyDescent="0.2">
      <c r="A1669" s="541" t="s">
        <v>2509</v>
      </c>
    </row>
    <row r="1670" spans="1:1" x14ac:dyDescent="0.2">
      <c r="A1670" s="541" t="s">
        <v>2510</v>
      </c>
    </row>
    <row r="1672" spans="1:1" x14ac:dyDescent="0.2">
      <c r="A1672" s="541" t="s">
        <v>3632</v>
      </c>
    </row>
    <row r="1673" spans="1:1" x14ac:dyDescent="0.2">
      <c r="A1673" s="541" t="s">
        <v>2503</v>
      </c>
    </row>
    <row r="1674" spans="1:1" x14ac:dyDescent="0.2">
      <c r="A1674" s="541" t="s">
        <v>2511</v>
      </c>
    </row>
    <row r="1675" spans="1:1" x14ac:dyDescent="0.2">
      <c r="A1675" s="541" t="s">
        <v>2504</v>
      </c>
    </row>
    <row r="1676" spans="1:1" x14ac:dyDescent="0.2">
      <c r="A1676" s="541" t="s">
        <v>3240</v>
      </c>
    </row>
    <row r="1677" spans="1:1" x14ac:dyDescent="0.2">
      <c r="A1677" s="541" t="s">
        <v>2506</v>
      </c>
    </row>
    <row r="1678" spans="1:1" x14ac:dyDescent="0.2">
      <c r="A1678" s="541" t="s">
        <v>2507</v>
      </c>
    </row>
    <row r="1679" spans="1:1" x14ac:dyDescent="0.2">
      <c r="A1679" s="541" t="s">
        <v>2508</v>
      </c>
    </row>
    <row r="1680" spans="1:1" x14ac:dyDescent="0.2">
      <c r="A1680" s="541" t="s">
        <v>3599</v>
      </c>
    </row>
    <row r="1681" spans="1:1" x14ac:dyDescent="0.2">
      <c r="A1681" s="541" t="s">
        <v>3598</v>
      </c>
    </row>
    <row r="1682" spans="1:1" x14ac:dyDescent="0.2">
      <c r="A1682" s="541" t="s">
        <v>2509</v>
      </c>
    </row>
    <row r="1683" spans="1:1" x14ac:dyDescent="0.2">
      <c r="A1683" s="541" t="s">
        <v>2510</v>
      </c>
    </row>
    <row r="1685" spans="1:1" x14ac:dyDescent="0.2">
      <c r="A1685" s="541" t="s">
        <v>3633</v>
      </c>
    </row>
    <row r="1686" spans="1:1" x14ac:dyDescent="0.2">
      <c r="A1686" s="541" t="s">
        <v>2503</v>
      </c>
    </row>
    <row r="1687" spans="1:1" x14ac:dyDescent="0.2">
      <c r="A1687" s="541" t="s">
        <v>2511</v>
      </c>
    </row>
    <row r="1688" spans="1:1" x14ac:dyDescent="0.2">
      <c r="A1688" s="541" t="s">
        <v>2504</v>
      </c>
    </row>
    <row r="1689" spans="1:1" x14ac:dyDescent="0.2">
      <c r="A1689" s="541" t="s">
        <v>3240</v>
      </c>
    </row>
    <row r="1690" spans="1:1" x14ac:dyDescent="0.2">
      <c r="A1690" s="541" t="s">
        <v>3600</v>
      </c>
    </row>
    <row r="1691" spans="1:1" x14ac:dyDescent="0.2">
      <c r="A1691" s="541" t="s">
        <v>3619</v>
      </c>
    </row>
    <row r="1692" spans="1:1" x14ac:dyDescent="0.2">
      <c r="A1692" s="541" t="s">
        <v>2516</v>
      </c>
    </row>
    <row r="1693" spans="1:1" x14ac:dyDescent="0.2">
      <c r="A1693" s="541" t="s">
        <v>2506</v>
      </c>
    </row>
    <row r="1694" spans="1:1" x14ac:dyDescent="0.2">
      <c r="A1694" s="541" t="s">
        <v>2507</v>
      </c>
    </row>
    <row r="1695" spans="1:1" x14ac:dyDescent="0.2">
      <c r="A1695" s="541" t="s">
        <v>2508</v>
      </c>
    </row>
    <row r="1696" spans="1:1" x14ac:dyDescent="0.2">
      <c r="A1696" s="541" t="s">
        <v>3596</v>
      </c>
    </row>
    <row r="1697" spans="1:1" x14ac:dyDescent="0.2">
      <c r="A1697" s="541" t="s">
        <v>3597</v>
      </c>
    </row>
    <row r="1698" spans="1:1" x14ac:dyDescent="0.2">
      <c r="A1698" s="541" t="s">
        <v>2509</v>
      </c>
    </row>
    <row r="1699" spans="1:1" x14ac:dyDescent="0.2">
      <c r="A1699" s="541" t="s">
        <v>2510</v>
      </c>
    </row>
    <row r="1701" spans="1:1" x14ac:dyDescent="0.2">
      <c r="A1701" s="541" t="s">
        <v>3634</v>
      </c>
    </row>
    <row r="1702" spans="1:1" x14ac:dyDescent="0.2">
      <c r="A1702" s="541" t="s">
        <v>2503</v>
      </c>
    </row>
    <row r="1703" spans="1:1" x14ac:dyDescent="0.2">
      <c r="A1703" s="541" t="s">
        <v>2511</v>
      </c>
    </row>
    <row r="1704" spans="1:1" x14ac:dyDescent="0.2">
      <c r="A1704" s="541" t="s">
        <v>2504</v>
      </c>
    </row>
    <row r="1705" spans="1:1" x14ac:dyDescent="0.2">
      <c r="A1705" s="541" t="s">
        <v>3240</v>
      </c>
    </row>
    <row r="1706" spans="1:1" x14ac:dyDescent="0.2">
      <c r="A1706" s="541" t="s">
        <v>3600</v>
      </c>
    </row>
    <row r="1707" spans="1:1" x14ac:dyDescent="0.2">
      <c r="A1707" s="541" t="s">
        <v>3621</v>
      </c>
    </row>
    <row r="1708" spans="1:1" x14ac:dyDescent="0.2">
      <c r="A1708" s="541" t="s">
        <v>2516</v>
      </c>
    </row>
    <row r="1709" spans="1:1" x14ac:dyDescent="0.2">
      <c r="A1709" s="541" t="s">
        <v>2506</v>
      </c>
    </row>
    <row r="1710" spans="1:1" x14ac:dyDescent="0.2">
      <c r="A1710" s="541" t="s">
        <v>2507</v>
      </c>
    </row>
    <row r="1711" spans="1:1" x14ac:dyDescent="0.2">
      <c r="A1711" s="541" t="s">
        <v>2508</v>
      </c>
    </row>
    <row r="1712" spans="1:1" x14ac:dyDescent="0.2">
      <c r="A1712" s="541" t="s">
        <v>3596</v>
      </c>
    </row>
    <row r="1713" spans="1:1" x14ac:dyDescent="0.2">
      <c r="A1713" s="541" t="s">
        <v>3597</v>
      </c>
    </row>
    <row r="1714" spans="1:1" x14ac:dyDescent="0.2">
      <c r="A1714" s="541" t="s">
        <v>2509</v>
      </c>
    </row>
    <row r="1715" spans="1:1" x14ac:dyDescent="0.2">
      <c r="A1715" s="541" t="s">
        <v>2510</v>
      </c>
    </row>
    <row r="1717" spans="1:1" x14ac:dyDescent="0.2">
      <c r="A1717" s="541" t="s">
        <v>3635</v>
      </c>
    </row>
    <row r="1718" spans="1:1" x14ac:dyDescent="0.2">
      <c r="A1718" s="541" t="s">
        <v>2503</v>
      </c>
    </row>
    <row r="1719" spans="1:1" x14ac:dyDescent="0.2">
      <c r="A1719" s="541" t="s">
        <v>2511</v>
      </c>
    </row>
    <row r="1720" spans="1:1" x14ac:dyDescent="0.2">
      <c r="A1720" s="541" t="s">
        <v>2504</v>
      </c>
    </row>
    <row r="1721" spans="1:1" x14ac:dyDescent="0.2">
      <c r="A1721" s="541" t="s">
        <v>3240</v>
      </c>
    </row>
    <row r="1722" spans="1:1" x14ac:dyDescent="0.2">
      <c r="A1722" s="541" t="s">
        <v>3600</v>
      </c>
    </row>
    <row r="1723" spans="1:1" x14ac:dyDescent="0.2">
      <c r="A1723" s="541" t="s">
        <v>3623</v>
      </c>
    </row>
    <row r="1724" spans="1:1" x14ac:dyDescent="0.2">
      <c r="A1724" s="541" t="s">
        <v>2516</v>
      </c>
    </row>
    <row r="1725" spans="1:1" x14ac:dyDescent="0.2">
      <c r="A1725" s="541" t="s">
        <v>2506</v>
      </c>
    </row>
    <row r="1726" spans="1:1" x14ac:dyDescent="0.2">
      <c r="A1726" s="541" t="s">
        <v>2507</v>
      </c>
    </row>
    <row r="1727" spans="1:1" x14ac:dyDescent="0.2">
      <c r="A1727" s="541" t="s">
        <v>2508</v>
      </c>
    </row>
    <row r="1728" spans="1:1" x14ac:dyDescent="0.2">
      <c r="A1728" s="541" t="s">
        <v>3596</v>
      </c>
    </row>
    <row r="1729" spans="1:1" x14ac:dyDescent="0.2">
      <c r="A1729" s="541" t="s">
        <v>3597</v>
      </c>
    </row>
    <row r="1730" spans="1:1" x14ac:dyDescent="0.2">
      <c r="A1730" s="541" t="s">
        <v>2509</v>
      </c>
    </row>
    <row r="1731" spans="1:1" x14ac:dyDescent="0.2">
      <c r="A1731" s="541" t="s">
        <v>2510</v>
      </c>
    </row>
    <row r="1733" spans="1:1" x14ac:dyDescent="0.2">
      <c r="A1733" s="541" t="s">
        <v>3636</v>
      </c>
    </row>
    <row r="1734" spans="1:1" x14ac:dyDescent="0.2">
      <c r="A1734" s="541" t="s">
        <v>2503</v>
      </c>
    </row>
    <row r="1735" spans="1:1" x14ac:dyDescent="0.2">
      <c r="A1735" s="541" t="s">
        <v>2511</v>
      </c>
    </row>
    <row r="1736" spans="1:1" x14ac:dyDescent="0.2">
      <c r="A1736" s="541" t="s">
        <v>2504</v>
      </c>
    </row>
    <row r="1737" spans="1:1" x14ac:dyDescent="0.2">
      <c r="A1737" s="541" t="s">
        <v>3637</v>
      </c>
    </row>
    <row r="1738" spans="1:1" x14ac:dyDescent="0.2">
      <c r="A1738" s="541" t="s">
        <v>2506</v>
      </c>
    </row>
    <row r="1739" spans="1:1" x14ac:dyDescent="0.2">
      <c r="A1739" s="541" t="s">
        <v>2507</v>
      </c>
    </row>
    <row r="1740" spans="1:1" x14ac:dyDescent="0.2">
      <c r="A1740" s="541" t="s">
        <v>2508</v>
      </c>
    </row>
    <row r="1741" spans="1:1" x14ac:dyDescent="0.2">
      <c r="A1741" s="541" t="s">
        <v>3599</v>
      </c>
    </row>
    <row r="1742" spans="1:1" x14ac:dyDescent="0.2">
      <c r="A1742" s="541" t="s">
        <v>3598</v>
      </c>
    </row>
    <row r="1743" spans="1:1" x14ac:dyDescent="0.2">
      <c r="A1743" s="541" t="s">
        <v>2509</v>
      </c>
    </row>
    <row r="1744" spans="1:1" x14ac:dyDescent="0.2">
      <c r="A1744" s="541" t="s">
        <v>2510</v>
      </c>
    </row>
    <row r="1746" spans="1:1" x14ac:dyDescent="0.2">
      <c r="A1746" s="541" t="s">
        <v>3638</v>
      </c>
    </row>
    <row r="1747" spans="1:1" x14ac:dyDescent="0.2">
      <c r="A1747" s="541" t="s">
        <v>2503</v>
      </c>
    </row>
    <row r="1748" spans="1:1" x14ac:dyDescent="0.2">
      <c r="A1748" s="541" t="s">
        <v>2511</v>
      </c>
    </row>
    <row r="1749" spans="1:1" x14ac:dyDescent="0.2">
      <c r="A1749" s="541" t="s">
        <v>2504</v>
      </c>
    </row>
    <row r="1750" spans="1:1" x14ac:dyDescent="0.2">
      <c r="A1750" s="541" t="s">
        <v>3637</v>
      </c>
    </row>
    <row r="1751" spans="1:1" x14ac:dyDescent="0.2">
      <c r="A1751" s="541" t="s">
        <v>3600</v>
      </c>
    </row>
    <row r="1752" spans="1:1" x14ac:dyDescent="0.2">
      <c r="A1752" s="541" t="s">
        <v>3619</v>
      </c>
    </row>
    <row r="1753" spans="1:1" x14ac:dyDescent="0.2">
      <c r="A1753" s="541" t="s">
        <v>2516</v>
      </c>
    </row>
    <row r="1754" spans="1:1" x14ac:dyDescent="0.2">
      <c r="A1754" s="541" t="s">
        <v>2506</v>
      </c>
    </row>
    <row r="1755" spans="1:1" x14ac:dyDescent="0.2">
      <c r="A1755" s="541" t="s">
        <v>2507</v>
      </c>
    </row>
    <row r="1756" spans="1:1" x14ac:dyDescent="0.2">
      <c r="A1756" s="541" t="s">
        <v>2508</v>
      </c>
    </row>
    <row r="1757" spans="1:1" x14ac:dyDescent="0.2">
      <c r="A1757" s="541" t="s">
        <v>3596</v>
      </c>
    </row>
    <row r="1758" spans="1:1" x14ac:dyDescent="0.2">
      <c r="A1758" s="541" t="s">
        <v>3597</v>
      </c>
    </row>
    <row r="1759" spans="1:1" x14ac:dyDescent="0.2">
      <c r="A1759" s="541" t="s">
        <v>2509</v>
      </c>
    </row>
    <row r="1760" spans="1:1" x14ac:dyDescent="0.2">
      <c r="A1760" s="541" t="s">
        <v>2510</v>
      </c>
    </row>
    <row r="1762" spans="1:1" x14ac:dyDescent="0.2">
      <c r="A1762" s="541" t="s">
        <v>3639</v>
      </c>
    </row>
    <row r="1763" spans="1:1" x14ac:dyDescent="0.2">
      <c r="A1763" s="541" t="s">
        <v>2503</v>
      </c>
    </row>
    <row r="1764" spans="1:1" x14ac:dyDescent="0.2">
      <c r="A1764" s="541" t="s">
        <v>2511</v>
      </c>
    </row>
    <row r="1765" spans="1:1" x14ac:dyDescent="0.2">
      <c r="A1765" s="541" t="s">
        <v>2504</v>
      </c>
    </row>
    <row r="1766" spans="1:1" x14ac:dyDescent="0.2">
      <c r="A1766" s="541" t="s">
        <v>3637</v>
      </c>
    </row>
    <row r="1767" spans="1:1" x14ac:dyDescent="0.2">
      <c r="A1767" s="541" t="s">
        <v>3600</v>
      </c>
    </row>
    <row r="1768" spans="1:1" x14ac:dyDescent="0.2">
      <c r="A1768" s="541" t="s">
        <v>3621</v>
      </c>
    </row>
    <row r="1769" spans="1:1" x14ac:dyDescent="0.2">
      <c r="A1769" s="541" t="s">
        <v>2516</v>
      </c>
    </row>
    <row r="1770" spans="1:1" x14ac:dyDescent="0.2">
      <c r="A1770" s="541" t="s">
        <v>2506</v>
      </c>
    </row>
    <row r="1771" spans="1:1" x14ac:dyDescent="0.2">
      <c r="A1771" s="541" t="s">
        <v>2507</v>
      </c>
    </row>
    <row r="1772" spans="1:1" x14ac:dyDescent="0.2">
      <c r="A1772" s="541" t="s">
        <v>2508</v>
      </c>
    </row>
    <row r="1773" spans="1:1" x14ac:dyDescent="0.2">
      <c r="A1773" s="541" t="s">
        <v>3596</v>
      </c>
    </row>
    <row r="1774" spans="1:1" x14ac:dyDescent="0.2">
      <c r="A1774" s="541" t="s">
        <v>3597</v>
      </c>
    </row>
    <row r="1775" spans="1:1" x14ac:dyDescent="0.2">
      <c r="A1775" s="541" t="s">
        <v>2509</v>
      </c>
    </row>
    <row r="1776" spans="1:1" x14ac:dyDescent="0.2">
      <c r="A1776" s="541" t="s">
        <v>2510</v>
      </c>
    </row>
    <row r="1778" spans="1:1" x14ac:dyDescent="0.2">
      <c r="A1778" s="541" t="s">
        <v>3640</v>
      </c>
    </row>
    <row r="1779" spans="1:1" x14ac:dyDescent="0.2">
      <c r="A1779" s="541" t="s">
        <v>2503</v>
      </c>
    </row>
    <row r="1780" spans="1:1" x14ac:dyDescent="0.2">
      <c r="A1780" s="541" t="s">
        <v>2511</v>
      </c>
    </row>
    <row r="1781" spans="1:1" x14ac:dyDescent="0.2">
      <c r="A1781" s="541" t="s">
        <v>2504</v>
      </c>
    </row>
    <row r="1782" spans="1:1" x14ac:dyDescent="0.2">
      <c r="A1782" s="541" t="s">
        <v>3637</v>
      </c>
    </row>
    <row r="1783" spans="1:1" x14ac:dyDescent="0.2">
      <c r="A1783" s="541" t="s">
        <v>3600</v>
      </c>
    </row>
    <row r="1784" spans="1:1" x14ac:dyDescent="0.2">
      <c r="A1784" s="541" t="s">
        <v>3623</v>
      </c>
    </row>
    <row r="1785" spans="1:1" x14ac:dyDescent="0.2">
      <c r="A1785" s="541" t="s">
        <v>2516</v>
      </c>
    </row>
    <row r="1786" spans="1:1" x14ac:dyDescent="0.2">
      <c r="A1786" s="541" t="s">
        <v>2506</v>
      </c>
    </row>
    <row r="1787" spans="1:1" x14ac:dyDescent="0.2">
      <c r="A1787" s="541" t="s">
        <v>2507</v>
      </c>
    </row>
    <row r="1788" spans="1:1" x14ac:dyDescent="0.2">
      <c r="A1788" s="541" t="s">
        <v>2508</v>
      </c>
    </row>
    <row r="1789" spans="1:1" x14ac:dyDescent="0.2">
      <c r="A1789" s="541" t="s">
        <v>3596</v>
      </c>
    </row>
    <row r="1790" spans="1:1" x14ac:dyDescent="0.2">
      <c r="A1790" s="541" t="s">
        <v>3597</v>
      </c>
    </row>
    <row r="1791" spans="1:1" x14ac:dyDescent="0.2">
      <c r="A1791" s="541" t="s">
        <v>2509</v>
      </c>
    </row>
    <row r="1792" spans="1:1" x14ac:dyDescent="0.2">
      <c r="A1792" s="541" t="s">
        <v>2510</v>
      </c>
    </row>
    <row r="1794" spans="1:1" x14ac:dyDescent="0.2">
      <c r="A1794" s="541" t="s">
        <v>3656</v>
      </c>
    </row>
    <row r="1795" spans="1:1" x14ac:dyDescent="0.2">
      <c r="A1795" s="541" t="s">
        <v>2503</v>
      </c>
    </row>
    <row r="1796" spans="1:1" x14ac:dyDescent="0.2">
      <c r="A1796" s="541" t="s">
        <v>2511</v>
      </c>
    </row>
    <row r="1797" spans="1:1" x14ac:dyDescent="0.2">
      <c r="A1797" s="541" t="s">
        <v>2504</v>
      </c>
    </row>
    <row r="1798" spans="1:1" x14ac:dyDescent="0.2">
      <c r="A1798" s="541" t="s">
        <v>3652</v>
      </c>
    </row>
    <row r="1799" spans="1:1" x14ac:dyDescent="0.2">
      <c r="A1799" s="541" t="s">
        <v>2505</v>
      </c>
    </row>
    <row r="1800" spans="1:1" x14ac:dyDescent="0.2">
      <c r="A1800" s="541" t="s">
        <v>2506</v>
      </c>
    </row>
    <row r="1801" spans="1:1" x14ac:dyDescent="0.2">
      <c r="A1801" s="541" t="s">
        <v>2507</v>
      </c>
    </row>
    <row r="1802" spans="1:1" x14ac:dyDescent="0.2">
      <c r="A1802" s="541" t="s">
        <v>2508</v>
      </c>
    </row>
    <row r="1803" spans="1:1" x14ac:dyDescent="0.2">
      <c r="A1803" s="541" t="s">
        <v>3599</v>
      </c>
    </row>
    <row r="1804" spans="1:1" x14ac:dyDescent="0.2">
      <c r="A1804" s="541" t="s">
        <v>3598</v>
      </c>
    </row>
    <row r="1805" spans="1:1" x14ac:dyDescent="0.2">
      <c r="A1805" s="541" t="s">
        <v>2509</v>
      </c>
    </row>
    <row r="1806" spans="1:1" x14ac:dyDescent="0.2">
      <c r="A1806" s="541" t="s">
        <v>2510</v>
      </c>
    </row>
    <row r="1808" spans="1:1" x14ac:dyDescent="0.2">
      <c r="A1808" s="541" t="s">
        <v>3692</v>
      </c>
    </row>
    <row r="1809" spans="1:1" x14ac:dyDescent="0.2">
      <c r="A1809" s="541" t="s">
        <v>2503</v>
      </c>
    </row>
    <row r="1810" spans="1:1" x14ac:dyDescent="0.2">
      <c r="A1810" s="541" t="s">
        <v>2511</v>
      </c>
    </row>
    <row r="1811" spans="1:1" x14ac:dyDescent="0.2">
      <c r="A1811" s="541" t="s">
        <v>2504</v>
      </c>
    </row>
    <row r="1812" spans="1:1" x14ac:dyDescent="0.2">
      <c r="A1812" s="541" t="s">
        <v>3652</v>
      </c>
    </row>
    <row r="1813" spans="1:1" x14ac:dyDescent="0.2">
      <c r="A1813" s="541" t="s">
        <v>2514</v>
      </c>
    </row>
    <row r="1814" spans="1:1" x14ac:dyDescent="0.2">
      <c r="A1814" s="541" t="s">
        <v>2506</v>
      </c>
    </row>
    <row r="1815" spans="1:1" x14ac:dyDescent="0.2">
      <c r="A1815" s="541" t="s">
        <v>2507</v>
      </c>
    </row>
    <row r="1816" spans="1:1" x14ac:dyDescent="0.2">
      <c r="A1816" s="541" t="s">
        <v>2508</v>
      </c>
    </row>
    <row r="1817" spans="1:1" x14ac:dyDescent="0.2">
      <c r="A1817" s="541" t="s">
        <v>3599</v>
      </c>
    </row>
    <row r="1818" spans="1:1" x14ac:dyDescent="0.2">
      <c r="A1818" s="541" t="s">
        <v>3598</v>
      </c>
    </row>
    <row r="1819" spans="1:1" x14ac:dyDescent="0.2">
      <c r="A1819" s="541" t="s">
        <v>2509</v>
      </c>
    </row>
    <row r="1820" spans="1:1" x14ac:dyDescent="0.2">
      <c r="A1820" s="541" t="s">
        <v>2510</v>
      </c>
    </row>
    <row r="1822" spans="1:1" x14ac:dyDescent="0.2">
      <c r="A1822" s="541" t="s">
        <v>3693</v>
      </c>
    </row>
    <row r="1823" spans="1:1" x14ac:dyDescent="0.2">
      <c r="A1823" s="541" t="s">
        <v>2503</v>
      </c>
    </row>
    <row r="1824" spans="1:1" x14ac:dyDescent="0.2">
      <c r="A1824" s="541" t="s">
        <v>2511</v>
      </c>
    </row>
    <row r="1825" spans="1:1" x14ac:dyDescent="0.2">
      <c r="A1825" s="541" t="s">
        <v>2504</v>
      </c>
    </row>
    <row r="1826" spans="1:1" x14ac:dyDescent="0.2">
      <c r="A1826" s="541" t="s">
        <v>3652</v>
      </c>
    </row>
    <row r="1827" spans="1:1" x14ac:dyDescent="0.2">
      <c r="A1827" s="541" t="s">
        <v>2505</v>
      </c>
    </row>
    <row r="1828" spans="1:1" x14ac:dyDescent="0.2">
      <c r="A1828" s="541" t="s">
        <v>3667</v>
      </c>
    </row>
    <row r="1829" spans="1:1" x14ac:dyDescent="0.2">
      <c r="A1829" s="541" t="s">
        <v>3668</v>
      </c>
    </row>
    <row r="1830" spans="1:1" x14ac:dyDescent="0.2">
      <c r="A1830" s="541" t="s">
        <v>2516</v>
      </c>
    </row>
    <row r="1831" spans="1:1" x14ac:dyDescent="0.2">
      <c r="A1831" s="541" t="s">
        <v>2506</v>
      </c>
    </row>
    <row r="1832" spans="1:1" x14ac:dyDescent="0.2">
      <c r="A1832" s="541" t="s">
        <v>2507</v>
      </c>
    </row>
    <row r="1833" spans="1:1" x14ac:dyDescent="0.2">
      <c r="A1833" s="541" t="s">
        <v>2508</v>
      </c>
    </row>
    <row r="1834" spans="1:1" x14ac:dyDescent="0.2">
      <c r="A1834" s="541" t="s">
        <v>3599</v>
      </c>
    </row>
    <row r="1835" spans="1:1" x14ac:dyDescent="0.2">
      <c r="A1835" s="541" t="s">
        <v>3598</v>
      </c>
    </row>
    <row r="1836" spans="1:1" x14ac:dyDescent="0.2">
      <c r="A1836" s="541" t="s">
        <v>2509</v>
      </c>
    </row>
    <row r="1837" spans="1:1" x14ac:dyDescent="0.2">
      <c r="A1837" s="541" t="s">
        <v>2510</v>
      </c>
    </row>
    <row r="1839" spans="1:1" x14ac:dyDescent="0.2">
      <c r="A1839" s="541" t="s">
        <v>3694</v>
      </c>
    </row>
    <row r="1840" spans="1:1" x14ac:dyDescent="0.2">
      <c r="A1840" s="541" t="s">
        <v>2503</v>
      </c>
    </row>
    <row r="1841" spans="1:1" x14ac:dyDescent="0.2">
      <c r="A1841" s="541" t="s">
        <v>2511</v>
      </c>
    </row>
    <row r="1842" spans="1:1" x14ac:dyDescent="0.2">
      <c r="A1842" s="541" t="s">
        <v>2504</v>
      </c>
    </row>
    <row r="1843" spans="1:1" x14ac:dyDescent="0.2">
      <c r="A1843" s="541" t="s">
        <v>3652</v>
      </c>
    </row>
    <row r="1844" spans="1:1" x14ac:dyDescent="0.2">
      <c r="A1844" s="541" t="s">
        <v>2514</v>
      </c>
    </row>
    <row r="1845" spans="1:1" x14ac:dyDescent="0.2">
      <c r="A1845" s="541" t="s">
        <v>3667</v>
      </c>
    </row>
    <row r="1846" spans="1:1" x14ac:dyDescent="0.2">
      <c r="A1846" s="541" t="s">
        <v>3668</v>
      </c>
    </row>
    <row r="1847" spans="1:1" x14ac:dyDescent="0.2">
      <c r="A1847" s="541" t="s">
        <v>2516</v>
      </c>
    </row>
    <row r="1848" spans="1:1" x14ac:dyDescent="0.2">
      <c r="A1848" s="541" t="s">
        <v>2506</v>
      </c>
    </row>
    <row r="1849" spans="1:1" x14ac:dyDescent="0.2">
      <c r="A1849" s="541" t="s">
        <v>2507</v>
      </c>
    </row>
    <row r="1850" spans="1:1" x14ac:dyDescent="0.2">
      <c r="A1850" s="541" t="s">
        <v>2508</v>
      </c>
    </row>
    <row r="1851" spans="1:1" x14ac:dyDescent="0.2">
      <c r="A1851" s="541" t="s">
        <v>3599</v>
      </c>
    </row>
    <row r="1852" spans="1:1" x14ac:dyDescent="0.2">
      <c r="A1852" s="541" t="s">
        <v>3598</v>
      </c>
    </row>
    <row r="1853" spans="1:1" x14ac:dyDescent="0.2">
      <c r="A1853" s="541" t="s">
        <v>2509</v>
      </c>
    </row>
    <row r="1854" spans="1:1" x14ac:dyDescent="0.2">
      <c r="A1854" s="541" t="s">
        <v>2510</v>
      </c>
    </row>
    <row r="1856" spans="1:1" x14ac:dyDescent="0.2">
      <c r="A1856" s="541" t="s">
        <v>3695</v>
      </c>
    </row>
    <row r="1857" spans="1:1" x14ac:dyDescent="0.2">
      <c r="A1857" s="541" t="s">
        <v>2503</v>
      </c>
    </row>
    <row r="1858" spans="1:1" x14ac:dyDescent="0.2">
      <c r="A1858" s="541" t="s">
        <v>3595</v>
      </c>
    </row>
    <row r="1859" spans="1:1" x14ac:dyDescent="0.2">
      <c r="A1859" s="541" t="s">
        <v>2504</v>
      </c>
    </row>
    <row r="1860" spans="1:1" x14ac:dyDescent="0.2">
      <c r="A1860" s="541" t="s">
        <v>3652</v>
      </c>
    </row>
    <row r="1861" spans="1:1" x14ac:dyDescent="0.2">
      <c r="A1861" s="541" t="s">
        <v>2505</v>
      </c>
    </row>
    <row r="1862" spans="1:1" x14ac:dyDescent="0.2">
      <c r="A1862" s="541" t="s">
        <v>3654</v>
      </c>
    </row>
    <row r="1863" spans="1:1" x14ac:dyDescent="0.2">
      <c r="A1863" s="541" t="s">
        <v>2506</v>
      </c>
    </row>
    <row r="1864" spans="1:1" x14ac:dyDescent="0.2">
      <c r="A1864" s="541" t="s">
        <v>2507</v>
      </c>
    </row>
    <row r="1865" spans="1:1" x14ac:dyDescent="0.2">
      <c r="A1865" s="541" t="s">
        <v>2508</v>
      </c>
    </row>
    <row r="1866" spans="1:1" x14ac:dyDescent="0.2">
      <c r="A1866" s="541" t="s">
        <v>3599</v>
      </c>
    </row>
    <row r="1867" spans="1:1" x14ac:dyDescent="0.2">
      <c r="A1867" s="541" t="s">
        <v>3598</v>
      </c>
    </row>
    <row r="1868" spans="1:1" x14ac:dyDescent="0.2">
      <c r="A1868" s="541" t="s">
        <v>2509</v>
      </c>
    </row>
    <row r="1869" spans="1:1" x14ac:dyDescent="0.2">
      <c r="A1869" s="541" t="s">
        <v>2510</v>
      </c>
    </row>
    <row r="1871" spans="1:1" x14ac:dyDescent="0.2">
      <c r="A1871" s="541" t="s">
        <v>3696</v>
      </c>
    </row>
    <row r="1872" spans="1:1" x14ac:dyDescent="0.2">
      <c r="A1872" s="541" t="s">
        <v>2503</v>
      </c>
    </row>
    <row r="1873" spans="1:1" x14ac:dyDescent="0.2">
      <c r="A1873" s="541" t="s">
        <v>3595</v>
      </c>
    </row>
    <row r="1874" spans="1:1" x14ac:dyDescent="0.2">
      <c r="A1874" s="541" t="s">
        <v>2504</v>
      </c>
    </row>
    <row r="1875" spans="1:1" x14ac:dyDescent="0.2">
      <c r="A1875" s="541" t="s">
        <v>3652</v>
      </c>
    </row>
    <row r="1876" spans="1:1" x14ac:dyDescent="0.2">
      <c r="A1876" s="541" t="s">
        <v>3697</v>
      </c>
    </row>
    <row r="1877" spans="1:1" x14ac:dyDescent="0.2">
      <c r="A1877" s="541" t="s">
        <v>3653</v>
      </c>
    </row>
    <row r="1878" spans="1:1" x14ac:dyDescent="0.2">
      <c r="A1878" s="541" t="s">
        <v>2506</v>
      </c>
    </row>
    <row r="1879" spans="1:1" x14ac:dyDescent="0.2">
      <c r="A1879" s="541" t="s">
        <v>2507</v>
      </c>
    </row>
    <row r="1880" spans="1:1" x14ac:dyDescent="0.2">
      <c r="A1880" s="541" t="s">
        <v>2508</v>
      </c>
    </row>
    <row r="1881" spans="1:1" x14ac:dyDescent="0.2">
      <c r="A1881" s="541" t="s">
        <v>3599</v>
      </c>
    </row>
    <row r="1882" spans="1:1" x14ac:dyDescent="0.2">
      <c r="A1882" s="541" t="s">
        <v>3598</v>
      </c>
    </row>
    <row r="1883" spans="1:1" x14ac:dyDescent="0.2">
      <c r="A1883" s="541" t="s">
        <v>2509</v>
      </c>
    </row>
    <row r="1884" spans="1:1" x14ac:dyDescent="0.2">
      <c r="A1884" s="541" t="s">
        <v>2510</v>
      </c>
    </row>
    <row r="1886" spans="1:1" x14ac:dyDescent="0.2">
      <c r="A1886" s="541" t="s">
        <v>3698</v>
      </c>
    </row>
    <row r="1887" spans="1:1" x14ac:dyDescent="0.2">
      <c r="A1887" s="541" t="s">
        <v>2503</v>
      </c>
    </row>
    <row r="1888" spans="1:1" x14ac:dyDescent="0.2">
      <c r="A1888" s="541" t="s">
        <v>3595</v>
      </c>
    </row>
    <row r="1889" spans="1:1" x14ac:dyDescent="0.2">
      <c r="A1889" s="541" t="s">
        <v>2504</v>
      </c>
    </row>
    <row r="1890" spans="1:1" x14ac:dyDescent="0.2">
      <c r="A1890" s="541" t="s">
        <v>3652</v>
      </c>
    </row>
    <row r="1891" spans="1:1" x14ac:dyDescent="0.2">
      <c r="A1891" s="541" t="s">
        <v>2505</v>
      </c>
    </row>
    <row r="1892" spans="1:1" x14ac:dyDescent="0.2">
      <c r="A1892" s="541" t="s">
        <v>3655</v>
      </c>
    </row>
    <row r="1893" spans="1:1" x14ac:dyDescent="0.2">
      <c r="A1893" s="541" t="s">
        <v>2506</v>
      </c>
    </row>
    <row r="1894" spans="1:1" x14ac:dyDescent="0.2">
      <c r="A1894" s="541" t="s">
        <v>2507</v>
      </c>
    </row>
    <row r="1895" spans="1:1" x14ac:dyDescent="0.2">
      <c r="A1895" s="541" t="s">
        <v>2508</v>
      </c>
    </row>
    <row r="1896" spans="1:1" x14ac:dyDescent="0.2">
      <c r="A1896" s="541" t="s">
        <v>3599</v>
      </c>
    </row>
    <row r="1897" spans="1:1" x14ac:dyDescent="0.2">
      <c r="A1897" s="541" t="s">
        <v>3598</v>
      </c>
    </row>
    <row r="1898" spans="1:1" x14ac:dyDescent="0.2">
      <c r="A1898" s="541" t="s">
        <v>2509</v>
      </c>
    </row>
    <row r="1899" spans="1:1" x14ac:dyDescent="0.2">
      <c r="A1899" s="541" t="s">
        <v>2510</v>
      </c>
    </row>
    <row r="1901" spans="1:1" x14ac:dyDescent="0.2">
      <c r="A1901" s="541" t="s">
        <v>2578</v>
      </c>
    </row>
    <row r="1902" spans="1:1" x14ac:dyDescent="0.2">
      <c r="A1902" s="541" t="s">
        <v>2579</v>
      </c>
    </row>
    <row r="1903" spans="1:1" x14ac:dyDescent="0.2">
      <c r="A1903" s="541" t="s">
        <v>2664</v>
      </c>
    </row>
    <row r="1904" spans="1:1" x14ac:dyDescent="0.2">
      <c r="A1904" s="541" t="s">
        <v>2576</v>
      </c>
    </row>
    <row r="1905" spans="1:1" x14ac:dyDescent="0.2">
      <c r="A1905" s="541" t="s">
        <v>2577</v>
      </c>
    </row>
  </sheetData>
  <pageMargins left="0.7" right="0.7" top="0.75" bottom="0.75" header="0.3" footer="0.3"/>
  <pageSetup orientation="portrait" horizontalDpi="4294967293"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3"/>
  <dimension ref="A1:C21"/>
  <sheetViews>
    <sheetView workbookViewId="0">
      <selection sqref="A1:B1"/>
    </sheetView>
  </sheetViews>
  <sheetFormatPr defaultRowHeight="12.75" x14ac:dyDescent="0.2"/>
  <cols>
    <col min="1" max="1" width="63.83203125" customWidth="1"/>
    <col min="2" max="2" width="17.1640625" customWidth="1"/>
    <col min="3" max="3" width="16.83203125" customWidth="1"/>
  </cols>
  <sheetData>
    <row r="1" spans="1:3" ht="12.75" customHeight="1" x14ac:dyDescent="0.2">
      <c r="A1" s="94" t="s">
        <v>286</v>
      </c>
      <c r="B1" s="1"/>
      <c r="C1" s="1"/>
    </row>
    <row r="2" spans="1:3" ht="13.5" customHeight="1" x14ac:dyDescent="0.2">
      <c r="A2" s="94" t="s">
        <v>287</v>
      </c>
      <c r="B2" s="1"/>
      <c r="C2" s="1"/>
    </row>
    <row r="3" spans="1:3" ht="27.4" customHeight="1" x14ac:dyDescent="0.2">
      <c r="A3" s="94" t="s">
        <v>117</v>
      </c>
      <c r="B3" s="5"/>
      <c r="C3" s="5"/>
    </row>
    <row r="4" spans="1:3" ht="55.5" customHeight="1" x14ac:dyDescent="0.2">
      <c r="A4" s="39"/>
      <c r="B4" s="132" t="s">
        <v>288</v>
      </c>
      <c r="C4" s="120" t="s">
        <v>289</v>
      </c>
    </row>
    <row r="5" spans="1:3" ht="13.15" customHeight="1" x14ac:dyDescent="0.2">
      <c r="A5" s="102" t="s">
        <v>184</v>
      </c>
      <c r="B5" s="27"/>
      <c r="C5" s="27"/>
    </row>
    <row r="6" spans="1:3" ht="13.5" customHeight="1" x14ac:dyDescent="0.2">
      <c r="A6" s="51" t="s">
        <v>125</v>
      </c>
      <c r="B6" s="122">
        <v>356233</v>
      </c>
      <c r="C6" s="122">
        <v>69801078</v>
      </c>
    </row>
    <row r="7" spans="1:3" ht="13.5" customHeight="1" x14ac:dyDescent="0.2">
      <c r="A7" s="51" t="s">
        <v>126</v>
      </c>
      <c r="B7" s="1"/>
      <c r="C7" s="48">
        <v>2988132</v>
      </c>
    </row>
    <row r="8" spans="1:3" ht="13.5" customHeight="1" x14ac:dyDescent="0.2">
      <c r="A8" s="98" t="s">
        <v>290</v>
      </c>
      <c r="B8" s="48">
        <v>598063</v>
      </c>
      <c r="C8" s="1"/>
    </row>
    <row r="9" spans="1:3" ht="13.5" customHeight="1" x14ac:dyDescent="0.2">
      <c r="A9" s="98" t="s">
        <v>291</v>
      </c>
      <c r="B9" s="48">
        <v>6972741</v>
      </c>
      <c r="C9" s="1"/>
    </row>
    <row r="10" spans="1:3" ht="13.5" customHeight="1" x14ac:dyDescent="0.2">
      <c r="A10" s="98" t="s">
        <v>292</v>
      </c>
      <c r="B10" s="48">
        <v>7305810</v>
      </c>
      <c r="C10" s="1"/>
    </row>
    <row r="11" spans="1:3" ht="13.5" customHeight="1" x14ac:dyDescent="0.2">
      <c r="A11" s="51" t="s">
        <v>128</v>
      </c>
      <c r="B11" s="48">
        <v>2738</v>
      </c>
      <c r="C11" s="48">
        <v>1068</v>
      </c>
    </row>
    <row r="12" spans="1:3" ht="13.5" customHeight="1" x14ac:dyDescent="0.2">
      <c r="A12" s="51" t="s">
        <v>130</v>
      </c>
      <c r="B12" s="112" t="s">
        <v>78</v>
      </c>
      <c r="C12" s="50">
        <v>205627</v>
      </c>
    </row>
    <row r="13" spans="1:3" ht="30.75" customHeight="1" x14ac:dyDescent="0.2">
      <c r="A13" s="87" t="s">
        <v>137</v>
      </c>
      <c r="B13" s="115">
        <v>15235585</v>
      </c>
      <c r="C13" s="115">
        <v>72995905</v>
      </c>
    </row>
    <row r="14" spans="1:3" ht="30" customHeight="1" x14ac:dyDescent="0.2">
      <c r="A14" s="107" t="s">
        <v>293</v>
      </c>
      <c r="B14" s="4"/>
      <c r="C14" s="4"/>
    </row>
    <row r="15" spans="1:3" ht="13.15" customHeight="1" x14ac:dyDescent="0.2">
      <c r="A15" s="94" t="s">
        <v>144</v>
      </c>
      <c r="B15" s="1"/>
      <c r="C15" s="1"/>
    </row>
    <row r="16" spans="1:3" ht="13.5" customHeight="1" x14ac:dyDescent="0.2">
      <c r="A16" s="51" t="s">
        <v>145</v>
      </c>
      <c r="B16" s="41" t="s">
        <v>294</v>
      </c>
      <c r="C16" s="122">
        <v>21224</v>
      </c>
    </row>
    <row r="17" spans="1:3" ht="13.9" customHeight="1" x14ac:dyDescent="0.2">
      <c r="A17" s="51" t="s">
        <v>295</v>
      </c>
      <c r="B17" s="112" t="s">
        <v>78</v>
      </c>
      <c r="C17" s="50">
        <v>72974681</v>
      </c>
    </row>
    <row r="18" spans="1:3" ht="30.75" customHeight="1" x14ac:dyDescent="0.2">
      <c r="A18" s="87" t="s">
        <v>153</v>
      </c>
      <c r="B18" s="133" t="s">
        <v>78</v>
      </c>
      <c r="C18" s="108">
        <v>72995905</v>
      </c>
    </row>
    <row r="19" spans="1:3" ht="30" customHeight="1" x14ac:dyDescent="0.2">
      <c r="A19" s="107" t="s">
        <v>296</v>
      </c>
      <c r="B19" s="4"/>
      <c r="C19" s="4"/>
    </row>
    <row r="20" spans="1:3" ht="14.65" customHeight="1" x14ac:dyDescent="0.2">
      <c r="A20" s="41" t="s">
        <v>297</v>
      </c>
      <c r="B20" s="134">
        <v>15235585</v>
      </c>
      <c r="C20" s="121" t="s">
        <v>294</v>
      </c>
    </row>
    <row r="21" spans="1:3" ht="30" customHeight="1" x14ac:dyDescent="0.2">
      <c r="A21" s="87" t="s">
        <v>169</v>
      </c>
      <c r="B21" s="4"/>
      <c r="C21" s="4"/>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4"/>
  <dimension ref="A1:B19"/>
  <sheetViews>
    <sheetView workbookViewId="0">
      <selection sqref="A1:B1"/>
    </sheetView>
  </sheetViews>
  <sheetFormatPr defaultRowHeight="12.75" x14ac:dyDescent="0.2"/>
  <cols>
    <col min="1" max="1" width="81.1640625" customWidth="1"/>
    <col min="2" max="2" width="16.83203125" customWidth="1"/>
  </cols>
  <sheetData>
    <row r="1" spans="1:2" ht="12.75" customHeight="1" x14ac:dyDescent="0.2">
      <c r="A1" s="94" t="s">
        <v>298</v>
      </c>
      <c r="B1" s="1"/>
    </row>
    <row r="2" spans="1:2" ht="13.5" customHeight="1" x14ac:dyDescent="0.2">
      <c r="A2" s="94" t="s">
        <v>299</v>
      </c>
      <c r="B2" s="1"/>
    </row>
    <row r="3" spans="1:2" ht="80.650000000000006" customHeight="1" x14ac:dyDescent="0.2">
      <c r="A3" s="40" t="s">
        <v>228</v>
      </c>
      <c r="B3" s="39"/>
    </row>
    <row r="4" spans="1:2" ht="13.15" customHeight="1" x14ac:dyDescent="0.2">
      <c r="A4" s="102" t="s">
        <v>300</v>
      </c>
      <c r="B4" s="27"/>
    </row>
    <row r="5" spans="1:2" ht="13.5" customHeight="1" x14ac:dyDescent="0.2">
      <c r="A5" s="51" t="s">
        <v>301</v>
      </c>
      <c r="B5" s="1"/>
    </row>
    <row r="6" spans="1:2" ht="13.5" customHeight="1" x14ac:dyDescent="0.2">
      <c r="A6" s="98" t="s">
        <v>302</v>
      </c>
      <c r="B6" s="103">
        <v>4793359</v>
      </c>
    </row>
    <row r="7" spans="1:2" ht="13.5" customHeight="1" x14ac:dyDescent="0.2">
      <c r="A7" s="98" t="s">
        <v>303</v>
      </c>
      <c r="B7" s="50">
        <v>455954</v>
      </c>
    </row>
    <row r="8" spans="1:2" ht="13.5" customHeight="1" x14ac:dyDescent="0.2">
      <c r="A8" s="51" t="s">
        <v>304</v>
      </c>
      <c r="B8" s="106">
        <v>5249313</v>
      </c>
    </row>
    <row r="9" spans="1:2" ht="13.15" customHeight="1" x14ac:dyDescent="0.2">
      <c r="A9" s="51" t="s">
        <v>51</v>
      </c>
      <c r="B9" s="27"/>
    </row>
    <row r="10" spans="1:2" ht="13.5" customHeight="1" x14ac:dyDescent="0.2">
      <c r="A10" s="98" t="s">
        <v>305</v>
      </c>
      <c r="B10" s="46">
        <v>-22501</v>
      </c>
    </row>
    <row r="11" spans="1:2" ht="13.5" customHeight="1" x14ac:dyDescent="0.2">
      <c r="A11" s="98" t="s">
        <v>306</v>
      </c>
      <c r="B11" s="50">
        <v>307555</v>
      </c>
    </row>
    <row r="12" spans="1:2" ht="13.5" customHeight="1" x14ac:dyDescent="0.2">
      <c r="A12" s="51" t="s">
        <v>307</v>
      </c>
      <c r="B12" s="106">
        <v>285054</v>
      </c>
    </row>
    <row r="13" spans="1:2" ht="13.5" customHeight="1" x14ac:dyDescent="0.2">
      <c r="A13" s="41" t="s">
        <v>308</v>
      </c>
      <c r="B13" s="106">
        <v>5534367</v>
      </c>
    </row>
    <row r="14" spans="1:2" ht="30" customHeight="1" x14ac:dyDescent="0.2">
      <c r="A14" s="107" t="s">
        <v>309</v>
      </c>
      <c r="B14" s="4"/>
    </row>
    <row r="15" spans="1:2" ht="13.5" customHeight="1" x14ac:dyDescent="0.2">
      <c r="A15" s="51" t="s">
        <v>310</v>
      </c>
      <c r="B15" s="50">
        <v>4249313</v>
      </c>
    </row>
    <row r="16" spans="1:2" ht="33.4" customHeight="1" x14ac:dyDescent="0.2">
      <c r="A16" s="87" t="s">
        <v>311</v>
      </c>
      <c r="B16" s="118">
        <v>1285054</v>
      </c>
    </row>
    <row r="17" spans="1:2" ht="20.25" customHeight="1" x14ac:dyDescent="0.2">
      <c r="A17" s="41" t="s">
        <v>178</v>
      </c>
      <c r="B17" s="50">
        <v>13950531</v>
      </c>
    </row>
    <row r="18" spans="1:2" ht="30.75" customHeight="1" x14ac:dyDescent="0.2">
      <c r="A18" s="87" t="s">
        <v>312</v>
      </c>
      <c r="B18" s="114">
        <v>15235585</v>
      </c>
    </row>
    <row r="19" spans="1:2" ht="46.5" customHeight="1" x14ac:dyDescent="0.2">
      <c r="A19" s="111" t="s">
        <v>169</v>
      </c>
      <c r="B19" s="55"/>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5"/>
  <dimension ref="A1:D45"/>
  <sheetViews>
    <sheetView workbookViewId="0">
      <selection sqref="A1:B1"/>
    </sheetView>
  </sheetViews>
  <sheetFormatPr defaultRowHeight="12.75" x14ac:dyDescent="0.2"/>
  <cols>
    <col min="1" max="1" width="61.33203125" customWidth="1"/>
    <col min="2" max="2" width="18.1640625" customWidth="1"/>
    <col min="3" max="3" width="18" customWidth="1"/>
    <col min="4" max="4" width="17.5" customWidth="1"/>
  </cols>
  <sheetData>
    <row r="1" spans="1:4" ht="12.75" customHeight="1" x14ac:dyDescent="0.2">
      <c r="A1" s="94" t="s">
        <v>313</v>
      </c>
      <c r="B1" s="1"/>
      <c r="C1" s="1"/>
      <c r="D1" s="1"/>
    </row>
    <row r="2" spans="1:4" ht="20.65" customHeight="1" x14ac:dyDescent="0.2">
      <c r="A2" s="94" t="s">
        <v>117</v>
      </c>
      <c r="B2" s="5"/>
      <c r="C2" s="5"/>
      <c r="D2" s="5"/>
    </row>
    <row r="3" spans="1:4" ht="38.25" customHeight="1" x14ac:dyDescent="0.2">
      <c r="A3" s="124"/>
      <c r="B3" s="121" t="s">
        <v>314</v>
      </c>
      <c r="C3" s="96" t="s">
        <v>315</v>
      </c>
      <c r="D3" s="135" t="s">
        <v>53</v>
      </c>
    </row>
    <row r="4" spans="1:4" ht="13.15" customHeight="1" x14ac:dyDescent="0.2">
      <c r="A4" s="102" t="s">
        <v>124</v>
      </c>
      <c r="B4" s="27"/>
      <c r="C4" s="27"/>
      <c r="D4" s="27"/>
    </row>
    <row r="5" spans="1:4" ht="13.5" customHeight="1" x14ac:dyDescent="0.2">
      <c r="A5" s="51" t="s">
        <v>125</v>
      </c>
      <c r="B5" s="103">
        <v>14501750</v>
      </c>
      <c r="C5" s="122">
        <v>221110</v>
      </c>
      <c r="D5" s="103">
        <v>14722860</v>
      </c>
    </row>
    <row r="6" spans="1:4" ht="13.5" customHeight="1" x14ac:dyDescent="0.2">
      <c r="A6" s="51" t="s">
        <v>126</v>
      </c>
      <c r="B6" s="48">
        <v>7540492</v>
      </c>
      <c r="C6" s="84" t="s">
        <v>78</v>
      </c>
      <c r="D6" s="48">
        <v>7540492</v>
      </c>
    </row>
    <row r="7" spans="1:4" ht="13.5" customHeight="1" x14ac:dyDescent="0.2">
      <c r="A7" s="51" t="s">
        <v>127</v>
      </c>
      <c r="B7" s="48">
        <v>1208</v>
      </c>
      <c r="C7" s="84" t="s">
        <v>78</v>
      </c>
      <c r="D7" s="48">
        <v>1208</v>
      </c>
    </row>
    <row r="8" spans="1:4" ht="13.5" customHeight="1" x14ac:dyDescent="0.2">
      <c r="A8" s="51" t="s">
        <v>128</v>
      </c>
      <c r="B8" s="48">
        <v>26108</v>
      </c>
      <c r="C8" s="84" t="s">
        <v>78</v>
      </c>
      <c r="D8" s="48">
        <v>26108</v>
      </c>
    </row>
    <row r="9" spans="1:4" ht="13.5" customHeight="1" x14ac:dyDescent="0.2">
      <c r="A9" s="51" t="s">
        <v>129</v>
      </c>
      <c r="B9" s="48">
        <v>31832792</v>
      </c>
      <c r="C9" s="84" t="s">
        <v>78</v>
      </c>
      <c r="D9" s="48">
        <v>31832792</v>
      </c>
    </row>
    <row r="10" spans="1:4" ht="13.5" customHeight="1" x14ac:dyDescent="0.2">
      <c r="A10" s="51" t="s">
        <v>130</v>
      </c>
      <c r="B10" s="48">
        <v>4707</v>
      </c>
      <c r="C10" s="84" t="s">
        <v>78</v>
      </c>
      <c r="D10" s="48">
        <v>4707</v>
      </c>
    </row>
    <row r="11" spans="1:4" ht="13.5" customHeight="1" x14ac:dyDescent="0.2">
      <c r="A11" s="51" t="s">
        <v>132</v>
      </c>
      <c r="B11" s="48">
        <v>122668</v>
      </c>
      <c r="C11" s="84" t="s">
        <v>78</v>
      </c>
      <c r="D11" s="48">
        <v>122668</v>
      </c>
    </row>
    <row r="12" spans="1:4" ht="13.5" customHeight="1" x14ac:dyDescent="0.2">
      <c r="A12" s="51" t="s">
        <v>134</v>
      </c>
      <c r="B12" s="48">
        <v>208704</v>
      </c>
      <c r="C12" s="84" t="s">
        <v>78</v>
      </c>
      <c r="D12" s="48">
        <v>208704</v>
      </c>
    </row>
    <row r="13" spans="1:4" ht="13.5" customHeight="1" x14ac:dyDescent="0.2">
      <c r="A13" s="51" t="s">
        <v>316</v>
      </c>
      <c r="B13" s="84" t="s">
        <v>78</v>
      </c>
      <c r="C13" s="48">
        <v>423261</v>
      </c>
      <c r="D13" s="48">
        <v>423261</v>
      </c>
    </row>
    <row r="14" spans="1:4" ht="13.5" customHeight="1" x14ac:dyDescent="0.2">
      <c r="A14" s="136" t="s">
        <v>135</v>
      </c>
      <c r="B14" s="48">
        <v>272293746</v>
      </c>
      <c r="C14" s="84" t="s">
        <v>78</v>
      </c>
      <c r="D14" s="48">
        <v>272293746</v>
      </c>
    </row>
    <row r="15" spans="1:4" ht="13.9" customHeight="1" x14ac:dyDescent="0.2">
      <c r="A15" s="136" t="s">
        <v>136</v>
      </c>
      <c r="B15" s="50">
        <v>35878175</v>
      </c>
      <c r="C15" s="123" t="s">
        <v>78</v>
      </c>
      <c r="D15" s="50">
        <v>35878175</v>
      </c>
    </row>
    <row r="16" spans="1:4" ht="13.5" customHeight="1" x14ac:dyDescent="0.2">
      <c r="A16" s="41" t="s">
        <v>137</v>
      </c>
      <c r="B16" s="106">
        <v>362410350</v>
      </c>
      <c r="C16" s="106">
        <v>644371</v>
      </c>
      <c r="D16" s="106">
        <v>363054721</v>
      </c>
    </row>
    <row r="17" spans="1:4" ht="25.5" customHeight="1" x14ac:dyDescent="0.2">
      <c r="A17" s="107" t="s">
        <v>138</v>
      </c>
      <c r="B17" s="4"/>
      <c r="C17" s="4"/>
      <c r="D17" s="4"/>
    </row>
    <row r="18" spans="1:4" ht="13.5" customHeight="1" x14ac:dyDescent="0.2">
      <c r="A18" s="51" t="s">
        <v>139</v>
      </c>
      <c r="B18" s="48">
        <v>5371444</v>
      </c>
      <c r="C18" s="84" t="s">
        <v>78</v>
      </c>
      <c r="D18" s="48">
        <v>5371444</v>
      </c>
    </row>
    <row r="19" spans="1:4" ht="13.5" customHeight="1" x14ac:dyDescent="0.2">
      <c r="A19" s="51" t="s">
        <v>140</v>
      </c>
      <c r="B19" s="48">
        <v>2817829</v>
      </c>
      <c r="C19" s="48">
        <v>156409</v>
      </c>
      <c r="D19" s="48">
        <v>2974238</v>
      </c>
    </row>
    <row r="20" spans="1:4" ht="13.9" customHeight="1" x14ac:dyDescent="0.2">
      <c r="A20" s="51" t="s">
        <v>141</v>
      </c>
      <c r="B20" s="50">
        <v>1186786</v>
      </c>
      <c r="C20" s="123" t="s">
        <v>78</v>
      </c>
      <c r="D20" s="50">
        <v>1186786</v>
      </c>
    </row>
    <row r="21" spans="1:4" ht="13.5" customHeight="1" x14ac:dyDescent="0.2">
      <c r="A21" s="41" t="s">
        <v>142</v>
      </c>
      <c r="B21" s="106">
        <v>9376059</v>
      </c>
      <c r="C21" s="106">
        <v>156409</v>
      </c>
      <c r="D21" s="106">
        <v>9532468</v>
      </c>
    </row>
    <row r="22" spans="1:4" ht="25.5" customHeight="1" x14ac:dyDescent="0.2">
      <c r="A22" s="87" t="s">
        <v>143</v>
      </c>
      <c r="B22" s="108">
        <v>371786409</v>
      </c>
      <c r="C22" s="108">
        <v>800780</v>
      </c>
      <c r="D22" s="108">
        <v>372587189</v>
      </c>
    </row>
    <row r="23" spans="1:4" ht="25.5" customHeight="1" x14ac:dyDescent="0.2">
      <c r="A23" s="107" t="s">
        <v>144</v>
      </c>
      <c r="B23" s="4"/>
      <c r="C23" s="4"/>
      <c r="D23" s="4"/>
    </row>
    <row r="24" spans="1:4" ht="13.5" customHeight="1" x14ac:dyDescent="0.2">
      <c r="A24" s="51" t="s">
        <v>145</v>
      </c>
      <c r="B24" s="48">
        <v>1105801</v>
      </c>
      <c r="C24" s="48">
        <v>2751</v>
      </c>
      <c r="D24" s="48">
        <v>1108552</v>
      </c>
    </row>
    <row r="25" spans="1:4" ht="13.5" customHeight="1" x14ac:dyDescent="0.2">
      <c r="A25" s="51" t="s">
        <v>147</v>
      </c>
      <c r="B25" s="48">
        <v>296961</v>
      </c>
      <c r="C25" s="46">
        <v>-1035</v>
      </c>
      <c r="D25" s="48">
        <v>295926</v>
      </c>
    </row>
    <row r="26" spans="1:4" ht="13.5" customHeight="1" x14ac:dyDescent="0.2">
      <c r="A26" s="51" t="s">
        <v>149</v>
      </c>
      <c r="B26" s="48">
        <v>995566</v>
      </c>
      <c r="C26" s="84" t="s">
        <v>78</v>
      </c>
      <c r="D26" s="48">
        <v>995566</v>
      </c>
    </row>
    <row r="27" spans="1:4" ht="13.5" customHeight="1" x14ac:dyDescent="0.2">
      <c r="A27" s="51" t="s">
        <v>150</v>
      </c>
      <c r="B27" s="48">
        <v>215441</v>
      </c>
      <c r="C27" s="84" t="s">
        <v>78</v>
      </c>
      <c r="D27" s="48">
        <v>215441</v>
      </c>
    </row>
    <row r="28" spans="1:4" ht="13.5" customHeight="1" x14ac:dyDescent="0.2">
      <c r="A28" s="51" t="s">
        <v>151</v>
      </c>
      <c r="B28" s="48">
        <v>12709262</v>
      </c>
      <c r="C28" s="84" t="s">
        <v>78</v>
      </c>
      <c r="D28" s="48">
        <v>12709262</v>
      </c>
    </row>
    <row r="29" spans="1:4" ht="13.9" customHeight="1" x14ac:dyDescent="0.2">
      <c r="A29" s="51" t="s">
        <v>152</v>
      </c>
      <c r="B29" s="50">
        <v>100373046</v>
      </c>
      <c r="C29" s="123" t="s">
        <v>78</v>
      </c>
      <c r="D29" s="50">
        <v>100373046</v>
      </c>
    </row>
    <row r="30" spans="1:4" ht="13.5" customHeight="1" x14ac:dyDescent="0.2">
      <c r="A30" s="41" t="s">
        <v>153</v>
      </c>
      <c r="B30" s="106">
        <v>115696077</v>
      </c>
      <c r="C30" s="106">
        <v>1716</v>
      </c>
      <c r="D30" s="106">
        <v>115697793</v>
      </c>
    </row>
    <row r="31" spans="1:4" ht="25.5" customHeight="1" x14ac:dyDescent="0.2">
      <c r="A31" s="107" t="s">
        <v>154</v>
      </c>
      <c r="B31" s="4"/>
      <c r="C31" s="4"/>
      <c r="D31" s="4"/>
    </row>
    <row r="32" spans="1:4" ht="13.5" customHeight="1" x14ac:dyDescent="0.2">
      <c r="A32" s="51" t="s">
        <v>155</v>
      </c>
      <c r="B32" s="48">
        <v>31832792</v>
      </c>
      <c r="C32" s="84" t="s">
        <v>78</v>
      </c>
      <c r="D32" s="48">
        <v>31832792</v>
      </c>
    </row>
    <row r="33" spans="1:4" ht="13.5" customHeight="1" x14ac:dyDescent="0.2">
      <c r="A33" s="51" t="s">
        <v>156</v>
      </c>
      <c r="B33" s="48">
        <v>2867982</v>
      </c>
      <c r="C33" s="48">
        <v>342490</v>
      </c>
      <c r="D33" s="48">
        <v>3210472</v>
      </c>
    </row>
    <row r="34" spans="1:4" ht="13.9" customHeight="1" x14ac:dyDescent="0.2">
      <c r="A34" s="51" t="s">
        <v>157</v>
      </c>
      <c r="B34" s="50">
        <v>6543</v>
      </c>
      <c r="C34" s="123" t="s">
        <v>78</v>
      </c>
      <c r="D34" s="50">
        <v>6543</v>
      </c>
    </row>
    <row r="35" spans="1:4" ht="13.5" customHeight="1" x14ac:dyDescent="0.2">
      <c r="A35" s="41" t="s">
        <v>158</v>
      </c>
      <c r="B35" s="106">
        <v>34707317</v>
      </c>
      <c r="C35" s="106">
        <v>342490</v>
      </c>
      <c r="D35" s="106">
        <v>35049807</v>
      </c>
    </row>
    <row r="36" spans="1:4" ht="25.5" customHeight="1" x14ac:dyDescent="0.2">
      <c r="A36" s="87" t="s">
        <v>159</v>
      </c>
      <c r="B36" s="108">
        <v>150403394</v>
      </c>
      <c r="C36" s="108">
        <v>344206</v>
      </c>
      <c r="D36" s="108">
        <v>150747600</v>
      </c>
    </row>
    <row r="37" spans="1:4" ht="25.5" customHeight="1" x14ac:dyDescent="0.2">
      <c r="A37" s="107" t="s">
        <v>317</v>
      </c>
      <c r="B37" s="4"/>
      <c r="C37" s="4"/>
      <c r="D37" s="4"/>
    </row>
    <row r="38" spans="1:4" ht="13.5" customHeight="1" x14ac:dyDescent="0.2">
      <c r="A38" s="51" t="s">
        <v>160</v>
      </c>
      <c r="B38" s="48">
        <v>205946518</v>
      </c>
      <c r="C38" s="84" t="s">
        <v>78</v>
      </c>
      <c r="D38" s="48">
        <v>205946518</v>
      </c>
    </row>
    <row r="39" spans="1:4" ht="13.5" customHeight="1" x14ac:dyDescent="0.2">
      <c r="A39" s="51" t="s">
        <v>161</v>
      </c>
      <c r="B39" s="1"/>
      <c r="C39" s="1"/>
      <c r="D39" s="1"/>
    </row>
    <row r="40" spans="1:4" ht="13.5" customHeight="1" x14ac:dyDescent="0.2">
      <c r="A40" s="98" t="s">
        <v>162</v>
      </c>
      <c r="B40" s="48">
        <v>834868</v>
      </c>
      <c r="C40" s="84" t="s">
        <v>78</v>
      </c>
      <c r="D40" s="48">
        <v>834868</v>
      </c>
    </row>
    <row r="41" spans="1:4" ht="13.5" customHeight="1" x14ac:dyDescent="0.2">
      <c r="A41" s="98" t="s">
        <v>163</v>
      </c>
      <c r="B41" s="48">
        <v>1001208</v>
      </c>
      <c r="C41" s="84" t="s">
        <v>78</v>
      </c>
      <c r="D41" s="48">
        <v>1001208</v>
      </c>
    </row>
    <row r="42" spans="1:4" ht="13.5" customHeight="1" x14ac:dyDescent="0.2">
      <c r="A42" s="98" t="s">
        <v>166</v>
      </c>
      <c r="B42" s="48">
        <v>1080792</v>
      </c>
      <c r="C42" s="84" t="s">
        <v>78</v>
      </c>
      <c r="D42" s="48">
        <v>1080792</v>
      </c>
    </row>
    <row r="43" spans="1:4" ht="13.9" customHeight="1" x14ac:dyDescent="0.2">
      <c r="A43" s="51" t="s">
        <v>167</v>
      </c>
      <c r="B43" s="50">
        <v>12519629</v>
      </c>
      <c r="C43" s="50">
        <v>456574</v>
      </c>
      <c r="D43" s="50">
        <v>12976203</v>
      </c>
    </row>
    <row r="44" spans="1:4" ht="14.65" customHeight="1" x14ac:dyDescent="0.2">
      <c r="A44" s="41" t="s">
        <v>168</v>
      </c>
      <c r="B44" s="110">
        <v>221383015</v>
      </c>
      <c r="C44" s="53">
        <v>456574</v>
      </c>
      <c r="D44" s="110">
        <v>221839589</v>
      </c>
    </row>
    <row r="45" spans="1:4" ht="24.75" customHeight="1" x14ac:dyDescent="0.2">
      <c r="A45" s="87" t="s">
        <v>169</v>
      </c>
      <c r="B45" s="4"/>
      <c r="C45" s="4"/>
      <c r="D45" s="4"/>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6"/>
  <dimension ref="A1:D2"/>
  <sheetViews>
    <sheetView workbookViewId="0">
      <selection sqref="A1:B1"/>
    </sheetView>
  </sheetViews>
  <sheetFormatPr defaultRowHeight="12.75" x14ac:dyDescent="0.2"/>
  <cols>
    <col min="1" max="1" width="28.83203125" customWidth="1"/>
    <col min="2" max="2" width="20.5" customWidth="1"/>
    <col min="3" max="3" width="32.83203125" customWidth="1"/>
    <col min="4" max="4" width="12.83203125" customWidth="1"/>
  </cols>
  <sheetData>
    <row r="1" spans="1:4" ht="12" customHeight="1" x14ac:dyDescent="0.2">
      <c r="A1" s="137" t="s">
        <v>318</v>
      </c>
      <c r="B1" s="138">
        <v>1776518</v>
      </c>
      <c r="C1" s="137" t="s">
        <v>319</v>
      </c>
      <c r="D1" s="139">
        <v>-1776518</v>
      </c>
    </row>
    <row r="2" spans="1:4" ht="12.4" customHeight="1" x14ac:dyDescent="0.2">
      <c r="A2" s="137" t="s">
        <v>320</v>
      </c>
      <c r="B2" s="140">
        <v>5272503</v>
      </c>
      <c r="C2" s="141" t="s">
        <v>319</v>
      </c>
      <c r="D2" s="142">
        <v>-5272503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7"/>
  <dimension ref="A1:D10"/>
  <sheetViews>
    <sheetView workbookViewId="0">
      <selection sqref="A1:B1"/>
    </sheetView>
  </sheetViews>
  <sheetFormatPr defaultRowHeight="12.75" x14ac:dyDescent="0.2"/>
  <cols>
    <col min="1" max="1" width="80.5" customWidth="1"/>
    <col min="2" max="2" width="15.5" customWidth="1"/>
    <col min="3" max="3" width="13.33203125" customWidth="1"/>
    <col min="4" max="4" width="14.6640625" customWidth="1"/>
  </cols>
  <sheetData>
    <row r="1" spans="1:4" ht="12" customHeight="1" x14ac:dyDescent="0.2">
      <c r="A1" s="143" t="s">
        <v>321</v>
      </c>
      <c r="B1" s="678"/>
      <c r="C1" s="678"/>
      <c r="D1" s="678"/>
    </row>
    <row r="2" spans="1:4" ht="12" customHeight="1" x14ac:dyDescent="0.2">
      <c r="A2" s="144" t="s">
        <v>322</v>
      </c>
      <c r="B2" s="145">
        <v>38382495</v>
      </c>
      <c r="C2" s="146" t="s">
        <v>323</v>
      </c>
      <c r="D2" s="147">
        <v>38382495</v>
      </c>
    </row>
    <row r="3" spans="1:4" ht="12" customHeight="1" x14ac:dyDescent="0.2">
      <c r="A3" s="144" t="s">
        <v>324</v>
      </c>
      <c r="B3" s="145">
        <v>664726</v>
      </c>
      <c r="C3" s="146" t="s">
        <v>323</v>
      </c>
      <c r="D3" s="147">
        <v>664726</v>
      </c>
    </row>
    <row r="4" spans="1:4" ht="12" customHeight="1" x14ac:dyDescent="0.2">
      <c r="A4" s="144" t="s">
        <v>325</v>
      </c>
      <c r="B4" s="145">
        <v>265754</v>
      </c>
      <c r="C4" s="146" t="s">
        <v>323</v>
      </c>
      <c r="D4" s="147">
        <v>265754</v>
      </c>
    </row>
    <row r="5" spans="1:4" ht="12" customHeight="1" x14ac:dyDescent="0.2">
      <c r="A5" s="144" t="s">
        <v>326</v>
      </c>
      <c r="B5" s="145">
        <v>280894</v>
      </c>
      <c r="C5" s="147">
        <v>43539</v>
      </c>
      <c r="D5" s="147">
        <v>324433</v>
      </c>
    </row>
    <row r="6" spans="1:4" ht="12.4" customHeight="1" x14ac:dyDescent="0.2">
      <c r="A6" s="144" t="s">
        <v>327</v>
      </c>
      <c r="B6" s="148">
        <v>471772</v>
      </c>
      <c r="C6" s="149">
        <v>105409</v>
      </c>
      <c r="D6" s="149">
        <v>577181</v>
      </c>
    </row>
    <row r="7" spans="1:4" ht="12" customHeight="1" x14ac:dyDescent="0.2">
      <c r="A7" s="143" t="s">
        <v>328</v>
      </c>
      <c r="B7" s="150">
        <v>40065641</v>
      </c>
      <c r="C7" s="151">
        <v>148948</v>
      </c>
      <c r="D7" s="151">
        <v>40214589</v>
      </c>
    </row>
    <row r="8" spans="1:4" ht="30" customHeight="1" x14ac:dyDescent="0.2">
      <c r="A8" s="152" t="s">
        <v>329</v>
      </c>
      <c r="B8" s="153">
        <v>17755595</v>
      </c>
      <c r="C8" s="154">
        <v>-4703026</v>
      </c>
      <c r="D8" s="155">
        <v>13052569</v>
      </c>
    </row>
    <row r="9" spans="1:4" ht="18.399999999999999" customHeight="1" x14ac:dyDescent="0.2">
      <c r="A9" s="143" t="s">
        <v>330</v>
      </c>
      <c r="B9" s="148">
        <v>203627420</v>
      </c>
      <c r="C9" s="149">
        <v>5159600</v>
      </c>
      <c r="D9" s="149">
        <v>208787020</v>
      </c>
    </row>
    <row r="10" spans="1:4" ht="27.75" customHeight="1" x14ac:dyDescent="0.2">
      <c r="A10" s="152" t="s">
        <v>331</v>
      </c>
      <c r="B10" s="156">
        <v>221383015</v>
      </c>
      <c r="C10" s="157">
        <v>456574</v>
      </c>
      <c r="D10" s="157">
        <v>221839589</v>
      </c>
    </row>
  </sheetData>
  <mergeCells count="1">
    <mergeCell ref="B1:D1"/>
  </mergeCell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8"/>
  <dimension ref="A1:D26"/>
  <sheetViews>
    <sheetView workbookViewId="0">
      <selection sqref="A1:B1"/>
    </sheetView>
  </sheetViews>
  <sheetFormatPr defaultRowHeight="12.75" x14ac:dyDescent="0.2"/>
  <cols>
    <col min="1" max="1" width="55.5" customWidth="1"/>
    <col min="2" max="2" width="15.5" customWidth="1"/>
    <col min="3" max="3" width="17.5" customWidth="1"/>
    <col min="4" max="4" width="43.1640625" customWidth="1"/>
  </cols>
  <sheetData>
    <row r="1" spans="1:4" ht="13.9" customHeight="1" x14ac:dyDescent="0.2">
      <c r="A1" s="679" t="s">
        <v>332</v>
      </c>
      <c r="B1" s="679"/>
      <c r="C1" s="159" t="s">
        <v>333</v>
      </c>
      <c r="D1" s="160" t="s">
        <v>334</v>
      </c>
    </row>
    <row r="2" spans="1:4" ht="13.5" customHeight="1" x14ac:dyDescent="0.2">
      <c r="A2" s="680" t="s">
        <v>335</v>
      </c>
      <c r="B2" s="680"/>
      <c r="C2" s="1"/>
      <c r="D2" s="1"/>
    </row>
    <row r="3" spans="1:4" ht="15.4" customHeight="1" x14ac:dyDescent="0.2">
      <c r="A3" s="162" t="s">
        <v>336</v>
      </c>
      <c r="B3" s="163">
        <v>190057986</v>
      </c>
      <c r="C3" s="163">
        <v>191411967</v>
      </c>
      <c r="D3" s="164" t="s">
        <v>337</v>
      </c>
    </row>
    <row r="4" spans="1:4" ht="13.9" customHeight="1" x14ac:dyDescent="0.2">
      <c r="A4" s="162" t="s">
        <v>338</v>
      </c>
      <c r="B4" s="165">
        <v>136</v>
      </c>
      <c r="C4" s="165">
        <v>279</v>
      </c>
      <c r="D4" s="164" t="s">
        <v>339</v>
      </c>
    </row>
    <row r="5" spans="1:4" ht="13.9" customHeight="1" x14ac:dyDescent="0.2">
      <c r="A5" s="162" t="s">
        <v>340</v>
      </c>
      <c r="B5" s="63">
        <v>6794481</v>
      </c>
      <c r="C5" s="63">
        <v>6794481</v>
      </c>
      <c r="D5" s="164" t="s">
        <v>341</v>
      </c>
    </row>
    <row r="6" spans="1:4" ht="27.4" customHeight="1" x14ac:dyDescent="0.2">
      <c r="A6" s="162" t="s">
        <v>342</v>
      </c>
      <c r="B6" s="63">
        <v>48768248</v>
      </c>
      <c r="C6" s="63">
        <v>48768248</v>
      </c>
      <c r="D6" s="164" t="s">
        <v>343</v>
      </c>
    </row>
    <row r="7" spans="1:4" ht="27.4" customHeight="1" x14ac:dyDescent="0.2">
      <c r="A7" s="162" t="s">
        <v>344</v>
      </c>
      <c r="B7" s="63">
        <v>83225397</v>
      </c>
      <c r="C7" s="63">
        <v>83225397</v>
      </c>
      <c r="D7" s="164" t="s">
        <v>343</v>
      </c>
    </row>
    <row r="8" spans="1:4" ht="27.4" customHeight="1" x14ac:dyDescent="0.2">
      <c r="A8" s="162" t="s">
        <v>345</v>
      </c>
      <c r="B8" s="63">
        <v>20873178</v>
      </c>
      <c r="C8" s="63">
        <v>20873178</v>
      </c>
      <c r="D8" s="164" t="s">
        <v>343</v>
      </c>
    </row>
    <row r="9" spans="1:4" ht="27.4" customHeight="1" x14ac:dyDescent="0.2">
      <c r="A9" s="162" t="s">
        <v>346</v>
      </c>
      <c r="B9" s="63">
        <v>88748575</v>
      </c>
      <c r="C9" s="63">
        <v>88748575</v>
      </c>
      <c r="D9" s="164" t="s">
        <v>343</v>
      </c>
    </row>
    <row r="10" spans="1:4" ht="13.9" customHeight="1" x14ac:dyDescent="0.2">
      <c r="A10" s="161" t="s">
        <v>347</v>
      </c>
      <c r="B10" s="1"/>
      <c r="C10" s="1"/>
      <c r="D10" s="1"/>
    </row>
    <row r="11" spans="1:4" ht="13.9" customHeight="1" x14ac:dyDescent="0.2">
      <c r="A11" s="162" t="s">
        <v>336</v>
      </c>
      <c r="B11" s="63">
        <v>23658074</v>
      </c>
      <c r="C11" s="63">
        <v>28198592</v>
      </c>
      <c r="D11" s="164" t="s">
        <v>337</v>
      </c>
    </row>
    <row r="12" spans="1:4" ht="13.5" customHeight="1" x14ac:dyDescent="0.2">
      <c r="A12" s="162" t="s">
        <v>348</v>
      </c>
      <c r="B12" s="63">
        <v>1170167</v>
      </c>
      <c r="C12" s="63">
        <v>1170167</v>
      </c>
      <c r="D12" s="164" t="s">
        <v>339</v>
      </c>
    </row>
    <row r="13" spans="1:4" ht="33" customHeight="1" x14ac:dyDescent="0.2">
      <c r="A13" s="681" t="s">
        <v>349</v>
      </c>
      <c r="B13" s="681"/>
      <c r="C13" s="681"/>
      <c r="D13" s="681"/>
    </row>
    <row r="14" spans="1:4" ht="15.4" customHeight="1" x14ac:dyDescent="0.2">
      <c r="A14" s="162" t="s">
        <v>336</v>
      </c>
      <c r="B14" s="63">
        <v>356233</v>
      </c>
      <c r="C14" s="63">
        <v>356233</v>
      </c>
      <c r="D14" s="164" t="s">
        <v>337</v>
      </c>
    </row>
    <row r="15" spans="1:4" ht="26.65" customHeight="1" x14ac:dyDescent="0.2">
      <c r="A15" s="162" t="s">
        <v>350</v>
      </c>
      <c r="B15" s="63">
        <v>598063</v>
      </c>
      <c r="C15" s="63">
        <v>598063</v>
      </c>
      <c r="D15" s="164" t="s">
        <v>343</v>
      </c>
    </row>
    <row r="16" spans="1:4" ht="13.9" customHeight="1" x14ac:dyDescent="0.2">
      <c r="A16" s="162" t="s">
        <v>351</v>
      </c>
      <c r="B16" s="63">
        <v>6972741</v>
      </c>
      <c r="C16" s="63">
        <v>6972741</v>
      </c>
      <c r="D16" s="164" t="s">
        <v>352</v>
      </c>
    </row>
    <row r="17" spans="1:4" ht="28.5" customHeight="1" x14ac:dyDescent="0.2">
      <c r="A17" s="162" t="s">
        <v>353</v>
      </c>
      <c r="B17" s="67">
        <v>7305810</v>
      </c>
      <c r="C17" s="67">
        <v>7305810</v>
      </c>
      <c r="D17" s="164" t="s">
        <v>352</v>
      </c>
    </row>
    <row r="18" spans="1:4" ht="15.4" customHeight="1" x14ac:dyDescent="0.2">
      <c r="A18" s="1"/>
      <c r="B18" s="70">
        <v>478529089</v>
      </c>
      <c r="C18" s="70">
        <v>484423731</v>
      </c>
      <c r="D18" s="1"/>
    </row>
    <row r="19" spans="1:4" ht="33" customHeight="1" x14ac:dyDescent="0.2">
      <c r="A19" s="166" t="s">
        <v>354</v>
      </c>
      <c r="B19" s="4"/>
      <c r="C19" s="4"/>
      <c r="D19" s="5"/>
    </row>
    <row r="20" spans="1:4" ht="13.9" customHeight="1" x14ac:dyDescent="0.2">
      <c r="A20" s="162" t="s">
        <v>355</v>
      </c>
      <c r="B20" s="1"/>
      <c r="C20" s="1"/>
      <c r="D20" s="1"/>
    </row>
    <row r="21" spans="1:4" ht="13.9" customHeight="1" x14ac:dyDescent="0.2">
      <c r="A21" s="167" t="s">
        <v>356</v>
      </c>
      <c r="B21" s="163">
        <v>143980491</v>
      </c>
      <c r="C21" s="1"/>
      <c r="D21" s="1"/>
    </row>
    <row r="22" spans="1:4" ht="13.9" customHeight="1" x14ac:dyDescent="0.2">
      <c r="A22" s="167" t="s">
        <v>357</v>
      </c>
      <c r="B22" s="63">
        <v>245968116</v>
      </c>
      <c r="C22" s="1"/>
      <c r="D22" s="1"/>
    </row>
    <row r="23" spans="1:4" ht="13.5" customHeight="1" x14ac:dyDescent="0.2">
      <c r="A23" s="167" t="s">
        <v>358</v>
      </c>
      <c r="B23" s="63">
        <v>558425</v>
      </c>
      <c r="C23" s="1"/>
      <c r="D23" s="1"/>
    </row>
    <row r="24" spans="1:4" ht="33" customHeight="1" x14ac:dyDescent="0.2">
      <c r="A24" s="167" t="s">
        <v>359</v>
      </c>
      <c r="B24" s="168">
        <v>70157311</v>
      </c>
      <c r="C24" s="682"/>
      <c r="D24" s="682"/>
    </row>
    <row r="25" spans="1:4" ht="13.9" customHeight="1" x14ac:dyDescent="0.2">
      <c r="A25" s="167" t="s">
        <v>357</v>
      </c>
      <c r="B25" s="67">
        <v>17864746</v>
      </c>
      <c r="C25" s="678"/>
      <c r="D25" s="678"/>
    </row>
    <row r="26" spans="1:4" ht="15.4" customHeight="1" x14ac:dyDescent="0.2">
      <c r="A26" s="1"/>
      <c r="B26" s="70">
        <v>478529089</v>
      </c>
      <c r="C26" s="678"/>
      <c r="D26" s="678"/>
    </row>
  </sheetData>
  <mergeCells count="6">
    <mergeCell ref="C26:D26"/>
    <mergeCell ref="A1:B1"/>
    <mergeCell ref="A2:B2"/>
    <mergeCell ref="A13:D13"/>
    <mergeCell ref="C24:D24"/>
    <mergeCell ref="C25:D25"/>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9"/>
  <dimension ref="A1:D4"/>
  <sheetViews>
    <sheetView workbookViewId="0">
      <selection sqref="A1:B1"/>
    </sheetView>
  </sheetViews>
  <sheetFormatPr defaultRowHeight="12.75" x14ac:dyDescent="0.2"/>
  <cols>
    <col min="1" max="1" width="35.1640625" customWidth="1"/>
    <col min="2" max="2" width="19.83203125" customWidth="1"/>
    <col min="3" max="3" width="16.1640625" customWidth="1"/>
    <col min="4" max="4" width="32.83203125" customWidth="1"/>
  </cols>
  <sheetData>
    <row r="1" spans="1:4" ht="14.65" customHeight="1" x14ac:dyDescent="0.2">
      <c r="A1" s="169" t="s">
        <v>360</v>
      </c>
      <c r="B1" s="169" t="s">
        <v>361</v>
      </c>
      <c r="C1" s="170">
        <v>598063</v>
      </c>
      <c r="D1" s="171" t="s">
        <v>362</v>
      </c>
    </row>
    <row r="2" spans="1:4" ht="15" customHeight="1" x14ac:dyDescent="0.2">
      <c r="A2" s="172" t="s">
        <v>363</v>
      </c>
      <c r="B2" s="173">
        <v>6972741</v>
      </c>
      <c r="C2" s="174" t="s">
        <v>364</v>
      </c>
      <c r="D2" s="173">
        <v>-6972741</v>
      </c>
    </row>
    <row r="3" spans="1:4" ht="15.4" customHeight="1" x14ac:dyDescent="0.2">
      <c r="A3" s="172" t="s">
        <v>365</v>
      </c>
      <c r="B3" s="175">
        <v>7305810</v>
      </c>
      <c r="C3" s="176" t="s">
        <v>364</v>
      </c>
      <c r="D3" s="175">
        <v>-7305810</v>
      </c>
    </row>
    <row r="4" spans="1:4" ht="16.5" customHeight="1" x14ac:dyDescent="0.2">
      <c r="A4" s="1"/>
      <c r="B4" s="177">
        <v>14278551</v>
      </c>
      <c r="C4" s="177">
        <v>598063</v>
      </c>
      <c r="D4" s="178" t="s">
        <v>366</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30"/>
  <dimension ref="A1:D7"/>
  <sheetViews>
    <sheetView workbookViewId="0">
      <selection sqref="A1:B1"/>
    </sheetView>
  </sheetViews>
  <sheetFormatPr defaultRowHeight="12.75" x14ac:dyDescent="0.2"/>
  <cols>
    <col min="1" max="1" width="35.83203125" customWidth="1"/>
    <col min="2" max="2" width="20.83203125" customWidth="1"/>
    <col min="3" max="3" width="27.33203125" customWidth="1"/>
    <col min="4" max="4" width="19.83203125" customWidth="1"/>
  </cols>
  <sheetData>
    <row r="1" spans="1:4" ht="14.25" customHeight="1" x14ac:dyDescent="0.2">
      <c r="A1" s="179" t="s">
        <v>367</v>
      </c>
      <c r="B1" s="180" t="s">
        <v>368</v>
      </c>
      <c r="C1" s="181" t="s">
        <v>369</v>
      </c>
      <c r="D1" s="181" t="s">
        <v>370</v>
      </c>
    </row>
    <row r="2" spans="1:4" ht="14.25" customHeight="1" x14ac:dyDescent="0.2">
      <c r="A2" s="169" t="s">
        <v>371</v>
      </c>
      <c r="B2" s="182" t="s">
        <v>372</v>
      </c>
      <c r="C2" s="182" t="s">
        <v>364</v>
      </c>
      <c r="D2" s="182" t="s">
        <v>364</v>
      </c>
    </row>
    <row r="3" spans="1:4" ht="14.65" customHeight="1" x14ac:dyDescent="0.2">
      <c r="A3" s="172" t="s">
        <v>373</v>
      </c>
      <c r="B3" s="6" t="s">
        <v>364</v>
      </c>
      <c r="C3" s="6" t="s">
        <v>374</v>
      </c>
      <c r="D3" s="6" t="s">
        <v>364</v>
      </c>
    </row>
    <row r="4" spans="1:4" ht="15.4" customHeight="1" x14ac:dyDescent="0.2">
      <c r="A4" s="172" t="s">
        <v>375</v>
      </c>
      <c r="B4" s="183" t="s">
        <v>376</v>
      </c>
      <c r="C4" s="6" t="s">
        <v>374</v>
      </c>
      <c r="D4" s="6" t="s">
        <v>364</v>
      </c>
    </row>
    <row r="5" spans="1:4" ht="14.65" customHeight="1" x14ac:dyDescent="0.2">
      <c r="A5" s="172" t="s">
        <v>377</v>
      </c>
      <c r="B5" s="184" t="s">
        <v>378</v>
      </c>
      <c r="C5" s="6" t="s">
        <v>379</v>
      </c>
      <c r="D5" s="6" t="s">
        <v>380</v>
      </c>
    </row>
    <row r="6" spans="1:4" ht="14.65" customHeight="1" x14ac:dyDescent="0.2">
      <c r="A6" s="172" t="s">
        <v>381</v>
      </c>
      <c r="B6" s="185" t="s">
        <v>382</v>
      </c>
      <c r="C6" s="6" t="s">
        <v>383</v>
      </c>
      <c r="D6" s="6" t="s">
        <v>364</v>
      </c>
    </row>
    <row r="7" spans="1:4" ht="14.25" customHeight="1" x14ac:dyDescent="0.2">
      <c r="A7" s="172" t="s">
        <v>384</v>
      </c>
      <c r="B7" s="185" t="s">
        <v>385</v>
      </c>
      <c r="C7" s="6" t="s">
        <v>379</v>
      </c>
      <c r="D7" s="6" t="s">
        <v>364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0"/>
  <sheetViews>
    <sheetView workbookViewId="0">
      <selection sqref="A1:C1"/>
    </sheetView>
  </sheetViews>
  <sheetFormatPr defaultRowHeight="12.75" x14ac:dyDescent="0.2"/>
  <cols>
    <col min="1" max="1" width="25.5" customWidth="1"/>
    <col min="2" max="2" width="22.5" customWidth="1"/>
    <col min="3" max="3" width="17.33203125" customWidth="1"/>
    <col min="4" max="4" width="16.5" customWidth="1"/>
    <col min="5" max="5" width="13.33203125" customWidth="1"/>
    <col min="6" max="6" width="10" customWidth="1"/>
  </cols>
  <sheetData>
    <row r="1" spans="1:6" ht="38.25" customHeight="1" x14ac:dyDescent="0.2">
      <c r="A1" s="636"/>
      <c r="B1" s="5"/>
      <c r="C1" s="38" t="s">
        <v>42</v>
      </c>
      <c r="D1" s="38" t="s">
        <v>43</v>
      </c>
      <c r="E1" s="39" t="s">
        <v>44</v>
      </c>
      <c r="F1" s="40" t="s">
        <v>45</v>
      </c>
    </row>
    <row r="2" spans="1:6" ht="12.75" customHeight="1" x14ac:dyDescent="0.2">
      <c r="A2" s="636"/>
      <c r="B2" s="41" t="s">
        <v>46</v>
      </c>
      <c r="C2" s="42">
        <v>104684258</v>
      </c>
      <c r="D2" s="42">
        <v>106847023</v>
      </c>
      <c r="E2" s="43">
        <v>2162765</v>
      </c>
      <c r="F2" s="44">
        <v>2.1000000000000001E-2</v>
      </c>
    </row>
    <row r="3" spans="1:6" ht="13.15" customHeight="1" x14ac:dyDescent="0.2">
      <c r="A3" s="636"/>
      <c r="B3" s="41" t="s">
        <v>47</v>
      </c>
      <c r="C3" s="45">
        <v>1341434</v>
      </c>
      <c r="D3" s="45">
        <v>1256963</v>
      </c>
      <c r="E3" s="46">
        <v>-84471</v>
      </c>
      <c r="F3" s="47">
        <v>-6.3E-2</v>
      </c>
    </row>
    <row r="4" spans="1:6" ht="13.15" customHeight="1" x14ac:dyDescent="0.2">
      <c r="A4" s="636"/>
      <c r="B4" s="41" t="s">
        <v>48</v>
      </c>
      <c r="C4" s="45">
        <v>59069187</v>
      </c>
      <c r="D4" s="45">
        <v>65612678</v>
      </c>
      <c r="E4" s="48">
        <v>6543491</v>
      </c>
      <c r="F4" s="47">
        <v>0.111</v>
      </c>
    </row>
    <row r="5" spans="1:6" ht="13.15" customHeight="1" x14ac:dyDescent="0.2">
      <c r="A5" s="636"/>
      <c r="B5" s="41" t="s">
        <v>49</v>
      </c>
      <c r="C5" s="45">
        <v>33964809</v>
      </c>
      <c r="D5" s="45">
        <v>31662657</v>
      </c>
      <c r="E5" s="46">
        <v>-2302152</v>
      </c>
      <c r="F5" s="47">
        <v>-6.8000000000000005E-2</v>
      </c>
    </row>
    <row r="6" spans="1:6" ht="13.15" customHeight="1" x14ac:dyDescent="0.2">
      <c r="A6" s="636"/>
      <c r="B6" s="41" t="s">
        <v>50</v>
      </c>
      <c r="C6" s="45">
        <v>2117792</v>
      </c>
      <c r="D6" s="45">
        <v>2301237</v>
      </c>
      <c r="E6" s="48">
        <v>183445</v>
      </c>
      <c r="F6" s="47">
        <v>8.6999999999999994E-2</v>
      </c>
    </row>
    <row r="7" spans="1:6" ht="13.15" customHeight="1" x14ac:dyDescent="0.2">
      <c r="A7" s="636"/>
      <c r="B7" s="41" t="s">
        <v>51</v>
      </c>
      <c r="C7" s="45">
        <v>1308459</v>
      </c>
      <c r="D7" s="45">
        <v>1272623</v>
      </c>
      <c r="E7" s="46">
        <v>-35836</v>
      </c>
      <c r="F7" s="47">
        <v>-2.7E-2</v>
      </c>
    </row>
    <row r="8" spans="1:6" ht="13.5" customHeight="1" x14ac:dyDescent="0.2">
      <c r="A8" s="636"/>
      <c r="B8" s="41" t="s">
        <v>52</v>
      </c>
      <c r="C8" s="49">
        <v>322025</v>
      </c>
      <c r="D8" s="49">
        <v>337813</v>
      </c>
      <c r="E8" s="50">
        <v>15788</v>
      </c>
      <c r="F8" s="47">
        <v>4.9000000000000002E-2</v>
      </c>
    </row>
    <row r="9" spans="1:6" ht="14.65" customHeight="1" x14ac:dyDescent="0.2">
      <c r="A9" s="636"/>
      <c r="B9" s="51" t="s">
        <v>53</v>
      </c>
      <c r="C9" s="52">
        <v>202807964</v>
      </c>
      <c r="D9" s="52">
        <v>209290994</v>
      </c>
      <c r="E9" s="53">
        <v>6483030</v>
      </c>
      <c r="F9" s="47">
        <v>3.2000000000000001E-2</v>
      </c>
    </row>
    <row r="10" spans="1:6" ht="47.25" customHeight="1" x14ac:dyDescent="0.25">
      <c r="A10" s="54" t="s">
        <v>54</v>
      </c>
      <c r="B10" s="37"/>
      <c r="C10" s="55"/>
      <c r="D10" s="55"/>
      <c r="E10" s="55"/>
      <c r="F10" s="37"/>
    </row>
  </sheetData>
  <mergeCells count="1">
    <mergeCell ref="A1:A9"/>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1"/>
  <dimension ref="A1:C4"/>
  <sheetViews>
    <sheetView workbookViewId="0">
      <selection sqref="A1:B1"/>
    </sheetView>
  </sheetViews>
  <sheetFormatPr defaultRowHeight="12.75" x14ac:dyDescent="0.2"/>
  <cols>
    <col min="1" max="1" width="24.5" customWidth="1"/>
    <col min="2" max="2" width="39.33203125" customWidth="1"/>
    <col min="3" max="3" width="17.5" customWidth="1"/>
  </cols>
  <sheetData>
    <row r="1" spans="1:3" ht="13.5" customHeight="1" x14ac:dyDescent="0.2">
      <c r="A1" s="186" t="s">
        <v>386</v>
      </c>
      <c r="B1" s="187" t="s">
        <v>387</v>
      </c>
      <c r="C1" s="188" t="s">
        <v>388</v>
      </c>
    </row>
    <row r="2" spans="1:3" ht="13.5" customHeight="1" x14ac:dyDescent="0.2">
      <c r="A2" s="189" t="s">
        <v>389</v>
      </c>
      <c r="B2" s="190" t="s">
        <v>390</v>
      </c>
      <c r="C2" s="191">
        <v>5.2999999999999999E-2</v>
      </c>
    </row>
    <row r="3" spans="1:3" ht="13.9" customHeight="1" x14ac:dyDescent="0.2">
      <c r="A3" s="164" t="s">
        <v>391</v>
      </c>
      <c r="B3" s="192" t="s">
        <v>390</v>
      </c>
      <c r="C3" s="193">
        <v>0.126</v>
      </c>
    </row>
    <row r="4" spans="1:3" ht="13.5" customHeight="1" x14ac:dyDescent="0.2">
      <c r="A4" s="164" t="s">
        <v>392</v>
      </c>
      <c r="B4" s="192" t="s">
        <v>393</v>
      </c>
      <c r="C4" s="194">
        <v>8.7999999999999995E-2</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2"/>
  <dimension ref="A1:E8"/>
  <sheetViews>
    <sheetView workbookViewId="0">
      <selection sqref="A1:B1"/>
    </sheetView>
  </sheetViews>
  <sheetFormatPr defaultRowHeight="12.75" x14ac:dyDescent="0.2"/>
  <cols>
    <col min="1" max="1" width="34.6640625" customWidth="1"/>
    <col min="2" max="2" width="15.1640625" customWidth="1"/>
    <col min="3" max="3" width="19.83203125" customWidth="1"/>
    <col min="4" max="4" width="13.5" customWidth="1"/>
    <col min="5" max="5" width="33.1640625" customWidth="1"/>
  </cols>
  <sheetData>
    <row r="1" spans="1:5" ht="30" customHeight="1" x14ac:dyDescent="0.2">
      <c r="A1" s="195" t="s">
        <v>387</v>
      </c>
      <c r="B1" s="196" t="s">
        <v>394</v>
      </c>
      <c r="C1" s="197" t="s">
        <v>395</v>
      </c>
      <c r="D1" s="38" t="s">
        <v>396</v>
      </c>
      <c r="E1" s="38" t="s">
        <v>397</v>
      </c>
    </row>
    <row r="2" spans="1:5" ht="13.5" customHeight="1" x14ac:dyDescent="0.2">
      <c r="A2" s="164" t="s">
        <v>335</v>
      </c>
      <c r="B2" s="1"/>
      <c r="C2" s="1"/>
      <c r="D2" s="1"/>
      <c r="E2" s="1"/>
    </row>
    <row r="3" spans="1:5" ht="15" customHeight="1" x14ac:dyDescent="0.2">
      <c r="A3" s="198" t="s">
        <v>340</v>
      </c>
      <c r="B3" s="163">
        <v>6794481</v>
      </c>
      <c r="C3" s="199">
        <v>2992943</v>
      </c>
      <c r="D3" s="199">
        <v>3801538</v>
      </c>
      <c r="E3" s="164" t="s">
        <v>398</v>
      </c>
    </row>
    <row r="4" spans="1:5" ht="13.9" customHeight="1" x14ac:dyDescent="0.2">
      <c r="A4" s="198" t="s">
        <v>390</v>
      </c>
      <c r="B4" s="63">
        <v>48768248</v>
      </c>
      <c r="C4" s="64">
        <v>1853794</v>
      </c>
      <c r="D4" s="64">
        <v>7706245</v>
      </c>
      <c r="E4" s="200">
        <v>39208209</v>
      </c>
    </row>
    <row r="5" spans="1:5" ht="13.9" customHeight="1" x14ac:dyDescent="0.2">
      <c r="A5" s="198" t="s">
        <v>344</v>
      </c>
      <c r="B5" s="63">
        <v>83225397</v>
      </c>
      <c r="C5" s="64">
        <v>67787094</v>
      </c>
      <c r="D5" s="64">
        <v>15124727</v>
      </c>
      <c r="E5" s="200">
        <v>313576</v>
      </c>
    </row>
    <row r="6" spans="1:5" ht="13.9" customHeight="1" x14ac:dyDescent="0.2">
      <c r="A6" s="198" t="s">
        <v>399</v>
      </c>
      <c r="B6" s="63">
        <v>20873178</v>
      </c>
      <c r="C6" s="64">
        <v>20873178</v>
      </c>
      <c r="D6" s="201" t="s">
        <v>400</v>
      </c>
      <c r="E6" s="69" t="s">
        <v>400</v>
      </c>
    </row>
    <row r="7" spans="1:5" ht="13.9" customHeight="1" x14ac:dyDescent="0.2">
      <c r="A7" s="198" t="s">
        <v>401</v>
      </c>
      <c r="B7" s="67">
        <v>88748575</v>
      </c>
      <c r="C7" s="68">
        <v>47134916</v>
      </c>
      <c r="D7" s="68">
        <v>39195654</v>
      </c>
      <c r="E7" s="202">
        <v>2418005</v>
      </c>
    </row>
    <row r="8" spans="1:5" ht="15" customHeight="1" x14ac:dyDescent="0.2">
      <c r="A8" s="1"/>
      <c r="B8" s="70">
        <v>248409879</v>
      </c>
      <c r="C8" s="71">
        <v>140641925</v>
      </c>
      <c r="D8" s="71">
        <v>65828164</v>
      </c>
      <c r="E8" s="203">
        <v>41939790</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3"/>
  <dimension ref="A1:D6"/>
  <sheetViews>
    <sheetView workbookViewId="0">
      <selection sqref="A1:B1"/>
    </sheetView>
  </sheetViews>
  <sheetFormatPr defaultRowHeight="12.75" x14ac:dyDescent="0.2"/>
  <cols>
    <col min="1" max="1" width="31.83203125" customWidth="1"/>
    <col min="2" max="2" width="21.1640625" customWidth="1"/>
    <col min="3" max="3" width="18.83203125" customWidth="1"/>
    <col min="4" max="4" width="15.5" customWidth="1"/>
  </cols>
  <sheetData>
    <row r="1" spans="1:4" ht="15" customHeight="1" x14ac:dyDescent="0.2">
      <c r="A1" s="204" t="s">
        <v>402</v>
      </c>
      <c r="B1" s="205" t="s">
        <v>403</v>
      </c>
      <c r="C1" s="206" t="s">
        <v>404</v>
      </c>
      <c r="D1" s="207" t="s">
        <v>405</v>
      </c>
    </row>
    <row r="2" spans="1:4" ht="15" customHeight="1" x14ac:dyDescent="0.2">
      <c r="A2" s="208" t="s">
        <v>406</v>
      </c>
      <c r="B2" s="209" t="s">
        <v>407</v>
      </c>
      <c r="C2" s="210" t="s">
        <v>408</v>
      </c>
      <c r="D2" s="211">
        <v>93673</v>
      </c>
    </row>
    <row r="3" spans="1:4" ht="15.4" customHeight="1" x14ac:dyDescent="0.2">
      <c r="A3" s="212" t="s">
        <v>406</v>
      </c>
      <c r="B3" s="213" t="s">
        <v>409</v>
      </c>
      <c r="C3" s="24" t="s">
        <v>408</v>
      </c>
      <c r="D3" s="214">
        <v>513941</v>
      </c>
    </row>
    <row r="4" spans="1:4" ht="15.4" customHeight="1" x14ac:dyDescent="0.2">
      <c r="A4" s="212" t="s">
        <v>406</v>
      </c>
      <c r="B4" s="215" t="s">
        <v>410</v>
      </c>
      <c r="C4" s="24" t="s">
        <v>408</v>
      </c>
      <c r="D4" s="214">
        <v>169884</v>
      </c>
    </row>
    <row r="5" spans="1:4" ht="15.75" customHeight="1" x14ac:dyDescent="0.2">
      <c r="A5" s="212" t="s">
        <v>406</v>
      </c>
      <c r="B5" s="215" t="s">
        <v>411</v>
      </c>
      <c r="C5" s="24" t="s">
        <v>408</v>
      </c>
      <c r="D5" s="216">
        <v>200934</v>
      </c>
    </row>
    <row r="6" spans="1:4" ht="16.899999999999999" customHeight="1" x14ac:dyDescent="0.2">
      <c r="A6" s="1"/>
      <c r="B6" s="1"/>
      <c r="C6" s="1"/>
      <c r="D6" s="217">
        <v>978432</v>
      </c>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4"/>
  <dimension ref="A1:B8"/>
  <sheetViews>
    <sheetView workbookViewId="0">
      <selection sqref="A1:B1"/>
    </sheetView>
  </sheetViews>
  <sheetFormatPr defaultRowHeight="12.75" x14ac:dyDescent="0.2"/>
  <cols>
    <col min="1" max="1" width="75.83203125" customWidth="1"/>
    <col min="2" max="2" width="16.5" customWidth="1"/>
  </cols>
  <sheetData>
    <row r="1" spans="1:2" ht="13.5" customHeight="1" x14ac:dyDescent="0.2">
      <c r="A1" s="218" t="s">
        <v>412</v>
      </c>
      <c r="B1" s="219" t="s">
        <v>413</v>
      </c>
    </row>
    <row r="2" spans="1:2" ht="13.9" customHeight="1" x14ac:dyDescent="0.2">
      <c r="A2" s="218" t="s">
        <v>414</v>
      </c>
      <c r="B2" s="59">
        <v>13371643</v>
      </c>
    </row>
    <row r="3" spans="1:2" ht="14.25" customHeight="1" x14ac:dyDescent="0.2">
      <c r="A3" s="218" t="s">
        <v>415</v>
      </c>
      <c r="B3" s="63">
        <v>600405</v>
      </c>
    </row>
    <row r="4" spans="1:2" ht="14.25" customHeight="1" x14ac:dyDescent="0.2">
      <c r="A4" s="218" t="s">
        <v>416</v>
      </c>
      <c r="B4" s="63">
        <v>132537</v>
      </c>
    </row>
    <row r="5" spans="1:2" ht="14.25" customHeight="1" x14ac:dyDescent="0.2">
      <c r="A5" s="218" t="s">
        <v>417</v>
      </c>
      <c r="B5" s="63">
        <v>17497</v>
      </c>
    </row>
    <row r="6" spans="1:2" ht="14.25" customHeight="1" x14ac:dyDescent="0.2">
      <c r="A6" s="218" t="s">
        <v>418</v>
      </c>
      <c r="B6" s="63">
        <v>1806364</v>
      </c>
    </row>
    <row r="7" spans="1:2" ht="14.65" customHeight="1" x14ac:dyDescent="0.2">
      <c r="A7" s="218" t="s">
        <v>419</v>
      </c>
      <c r="B7" s="67">
        <v>6737644</v>
      </c>
    </row>
    <row r="8" spans="1:2" ht="15.75" customHeight="1" x14ac:dyDescent="0.2">
      <c r="A8" s="69" t="s">
        <v>65</v>
      </c>
      <c r="B8" s="70">
        <v>22666090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5"/>
  <dimension ref="A1:E19"/>
  <sheetViews>
    <sheetView workbookViewId="0">
      <selection sqref="A1:B1"/>
    </sheetView>
  </sheetViews>
  <sheetFormatPr defaultRowHeight="12.75" x14ac:dyDescent="0.2"/>
  <cols>
    <col min="1" max="1" width="54.1640625" customWidth="1"/>
    <col min="2" max="2" width="17.5" customWidth="1"/>
    <col min="3" max="4" width="16" customWidth="1"/>
    <col min="5" max="5" width="28" customWidth="1"/>
  </cols>
  <sheetData>
    <row r="1" spans="1:5" ht="12" customHeight="1" x14ac:dyDescent="0.2">
      <c r="A1" s="220" t="s">
        <v>420</v>
      </c>
      <c r="B1" s="221">
        <v>7828047</v>
      </c>
      <c r="C1" s="222" t="s">
        <v>421</v>
      </c>
      <c r="D1" s="683" t="s">
        <v>422</v>
      </c>
      <c r="E1" s="683"/>
    </row>
    <row r="2" spans="1:5" ht="12" customHeight="1" x14ac:dyDescent="0.2">
      <c r="A2" s="220" t="s">
        <v>423</v>
      </c>
      <c r="B2" s="147">
        <v>15192150</v>
      </c>
      <c r="C2" s="147">
        <v>574662</v>
      </c>
      <c r="D2" s="684">
        <v>-15766812</v>
      </c>
      <c r="E2" s="684"/>
    </row>
    <row r="3" spans="1:5" ht="12" customHeight="1" x14ac:dyDescent="0.2">
      <c r="A3" s="220" t="s">
        <v>424</v>
      </c>
      <c r="B3" s="147">
        <v>232410</v>
      </c>
      <c r="C3" s="147">
        <v>290403</v>
      </c>
      <c r="D3" s="684">
        <v>-522813</v>
      </c>
      <c r="E3" s="684"/>
    </row>
    <row r="4" spans="1:5" ht="12" customHeight="1" x14ac:dyDescent="0.2">
      <c r="A4" s="220" t="s">
        <v>425</v>
      </c>
      <c r="B4" s="636" t="s">
        <v>426</v>
      </c>
      <c r="C4" s="636"/>
      <c r="D4" s="636"/>
      <c r="E4" s="636"/>
    </row>
    <row r="5" spans="1:5" ht="16.149999999999999" customHeight="1" x14ac:dyDescent="0.2">
      <c r="A5" s="224" t="s">
        <v>427</v>
      </c>
      <c r="B5" s="636" t="s">
        <v>428</v>
      </c>
      <c r="C5" s="636"/>
      <c r="D5" s="636"/>
      <c r="E5" s="636"/>
    </row>
    <row r="6" spans="1:5" ht="16.149999999999999" customHeight="1" x14ac:dyDescent="0.2">
      <c r="A6" s="224" t="s">
        <v>429</v>
      </c>
      <c r="B6" s="678"/>
      <c r="C6" s="678"/>
      <c r="D6" s="678"/>
      <c r="E6" s="678"/>
    </row>
    <row r="7" spans="1:5" ht="12" customHeight="1" x14ac:dyDescent="0.2">
      <c r="A7" s="220" t="s">
        <v>430</v>
      </c>
      <c r="B7" s="147">
        <v>198341692</v>
      </c>
      <c r="C7" s="147">
        <v>43050174</v>
      </c>
      <c r="D7" s="146" t="s">
        <v>323</v>
      </c>
      <c r="E7" s="225">
        <v>241391866</v>
      </c>
    </row>
    <row r="8" spans="1:5" ht="12" customHeight="1" x14ac:dyDescent="0.2">
      <c r="A8" s="220" t="s">
        <v>431</v>
      </c>
      <c r="B8" s="147">
        <v>52562105</v>
      </c>
      <c r="C8" s="147">
        <v>4367385</v>
      </c>
      <c r="D8" s="147">
        <v>7209920</v>
      </c>
      <c r="E8" s="225">
        <v>49719570</v>
      </c>
    </row>
    <row r="9" spans="1:5" ht="12" customHeight="1" x14ac:dyDescent="0.2">
      <c r="A9" s="220" t="s">
        <v>424</v>
      </c>
      <c r="B9" s="147">
        <v>5404884</v>
      </c>
      <c r="C9" s="147">
        <v>274856</v>
      </c>
      <c r="D9" s="147">
        <v>432807</v>
      </c>
      <c r="E9" s="225">
        <v>5246933</v>
      </c>
    </row>
    <row r="10" spans="1:5" ht="12" customHeight="1" x14ac:dyDescent="0.2">
      <c r="A10" s="220" t="s">
        <v>432</v>
      </c>
      <c r="B10" s="636" t="s">
        <v>433</v>
      </c>
      <c r="C10" s="636"/>
      <c r="D10" s="636"/>
      <c r="E10" s="636"/>
    </row>
    <row r="11" spans="1:5" ht="16.149999999999999" customHeight="1" x14ac:dyDescent="0.2">
      <c r="A11" s="224" t="s">
        <v>434</v>
      </c>
      <c r="B11" s="636" t="s">
        <v>435</v>
      </c>
      <c r="C11" s="636"/>
      <c r="D11" s="636"/>
      <c r="E11" s="636"/>
    </row>
    <row r="12" spans="1:5" ht="16.149999999999999" customHeight="1" x14ac:dyDescent="0.2">
      <c r="A12" s="224" t="s">
        <v>436</v>
      </c>
      <c r="B12" s="678"/>
      <c r="C12" s="678"/>
      <c r="D12" s="678"/>
      <c r="E12" s="678"/>
    </row>
    <row r="13" spans="1:5" ht="12" customHeight="1" x14ac:dyDescent="0.2">
      <c r="A13" s="220" t="s">
        <v>430</v>
      </c>
      <c r="B13" s="147">
        <v>59880182</v>
      </c>
      <c r="C13" s="147">
        <v>4663457</v>
      </c>
      <c r="D13" s="146" t="s">
        <v>323</v>
      </c>
      <c r="E13" s="225">
        <v>64543639</v>
      </c>
    </row>
    <row r="14" spans="1:5" ht="12" customHeight="1" x14ac:dyDescent="0.2">
      <c r="A14" s="220" t="s">
        <v>431</v>
      </c>
      <c r="B14" s="147">
        <v>37797174</v>
      </c>
      <c r="C14" s="147">
        <v>4762640</v>
      </c>
      <c r="D14" s="147">
        <v>7189806</v>
      </c>
      <c r="E14" s="225">
        <v>35370008</v>
      </c>
    </row>
    <row r="15" spans="1:5" ht="12" customHeight="1" x14ac:dyDescent="0.2">
      <c r="A15" s="220" t="s">
        <v>424</v>
      </c>
      <c r="B15" s="147">
        <v>4725945</v>
      </c>
      <c r="C15" s="147">
        <v>287661</v>
      </c>
      <c r="D15" s="147">
        <v>432807</v>
      </c>
      <c r="E15" s="225">
        <v>4580799</v>
      </c>
    </row>
    <row r="16" spans="1:5" ht="12" customHeight="1" x14ac:dyDescent="0.2">
      <c r="A16" s="220" t="s">
        <v>432</v>
      </c>
      <c r="B16" s="636" t="s">
        <v>437</v>
      </c>
      <c r="C16" s="636"/>
      <c r="D16" s="636"/>
      <c r="E16" s="636"/>
    </row>
    <row r="17" spans="1:5" ht="16.149999999999999" customHeight="1" x14ac:dyDescent="0.2">
      <c r="A17" s="224" t="s">
        <v>438</v>
      </c>
      <c r="B17" s="636" t="s">
        <v>439</v>
      </c>
      <c r="C17" s="636"/>
      <c r="D17" s="636"/>
      <c r="E17" s="636"/>
    </row>
    <row r="18" spans="1:5" ht="32.65" customHeight="1" x14ac:dyDescent="0.2">
      <c r="A18" s="224" t="s">
        <v>440</v>
      </c>
      <c r="B18" s="682" t="s">
        <v>441</v>
      </c>
      <c r="C18" s="682"/>
      <c r="D18" s="682"/>
      <c r="E18" s="682"/>
    </row>
    <row r="19" spans="1:5" ht="18.399999999999999" customHeight="1" x14ac:dyDescent="0.2">
      <c r="A19" s="224" t="s">
        <v>442</v>
      </c>
      <c r="B19" s="683" t="s">
        <v>443</v>
      </c>
      <c r="C19" s="683"/>
      <c r="D19" s="683"/>
      <c r="E19" s="683"/>
    </row>
  </sheetData>
  <mergeCells count="13">
    <mergeCell ref="B17:E17"/>
    <mergeCell ref="B18:E18"/>
    <mergeCell ref="B19:E19"/>
    <mergeCell ref="B6:E6"/>
    <mergeCell ref="B10:E10"/>
    <mergeCell ref="B11:E11"/>
    <mergeCell ref="B12:E12"/>
    <mergeCell ref="B16:E16"/>
    <mergeCell ref="D1:E1"/>
    <mergeCell ref="D2:E2"/>
    <mergeCell ref="D3:E3"/>
    <mergeCell ref="B4:E4"/>
    <mergeCell ref="B5:E5"/>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6"/>
  <dimension ref="A1:B6"/>
  <sheetViews>
    <sheetView workbookViewId="0">
      <selection sqref="A1:B1"/>
    </sheetView>
  </sheetViews>
  <sheetFormatPr defaultRowHeight="12.75" x14ac:dyDescent="0.2"/>
  <cols>
    <col min="1" max="1" width="76.6640625" customWidth="1"/>
    <col min="2" max="2" width="17.1640625" customWidth="1"/>
  </cols>
  <sheetData>
    <row r="1" spans="1:2" ht="13.5" customHeight="1" x14ac:dyDescent="0.2">
      <c r="A1" s="226" t="s">
        <v>59</v>
      </c>
      <c r="B1" s="163">
        <v>1060524</v>
      </c>
    </row>
    <row r="2" spans="1:2" ht="13.9" customHeight="1" x14ac:dyDescent="0.2">
      <c r="A2" s="226" t="s">
        <v>60</v>
      </c>
      <c r="B2" s="63">
        <v>5413742</v>
      </c>
    </row>
    <row r="3" spans="1:2" ht="13.9" customHeight="1" x14ac:dyDescent="0.2">
      <c r="A3" s="226" t="s">
        <v>61</v>
      </c>
      <c r="B3" s="63">
        <v>906128</v>
      </c>
    </row>
    <row r="4" spans="1:2" ht="13.9" customHeight="1" x14ac:dyDescent="0.2">
      <c r="A4" s="226" t="s">
        <v>62</v>
      </c>
      <c r="B4" s="63">
        <v>943650</v>
      </c>
    </row>
    <row r="5" spans="1:2" ht="14.25" customHeight="1" x14ac:dyDescent="0.2">
      <c r="A5" s="226" t="s">
        <v>444</v>
      </c>
      <c r="B5" s="67">
        <v>9886209</v>
      </c>
    </row>
    <row r="6" spans="1:2" ht="15.4" customHeight="1" x14ac:dyDescent="0.2">
      <c r="A6" s="218" t="s">
        <v>445</v>
      </c>
      <c r="B6" s="70">
        <v>18210253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7"/>
  <dimension ref="A1:F21"/>
  <sheetViews>
    <sheetView workbookViewId="0">
      <selection sqref="A1:B1"/>
    </sheetView>
  </sheetViews>
  <sheetFormatPr defaultRowHeight="12.75" x14ac:dyDescent="0.2"/>
  <cols>
    <col min="1" max="1" width="48.83203125" customWidth="1"/>
    <col min="2" max="2" width="16.6640625" customWidth="1"/>
    <col min="3" max="3" width="16.5" customWidth="1"/>
    <col min="4" max="4" width="13.5" customWidth="1"/>
    <col min="5" max="5" width="16.83203125" customWidth="1"/>
    <col min="6" max="6" width="19.1640625" customWidth="1"/>
  </cols>
  <sheetData>
    <row r="1" spans="1:6" ht="27" customHeight="1" x14ac:dyDescent="0.2">
      <c r="A1" s="685" t="s">
        <v>446</v>
      </c>
      <c r="B1" s="685"/>
      <c r="C1" s="227" t="s">
        <v>447</v>
      </c>
      <c r="D1" s="228" t="s">
        <v>448</v>
      </c>
      <c r="E1" s="38" t="s">
        <v>449</v>
      </c>
      <c r="F1" s="38" t="s">
        <v>450</v>
      </c>
    </row>
    <row r="2" spans="1:6" ht="12" customHeight="1" x14ac:dyDescent="0.2">
      <c r="A2" s="686" t="s">
        <v>451</v>
      </c>
      <c r="B2" s="686"/>
      <c r="C2" s="1"/>
      <c r="D2" s="1"/>
      <c r="E2" s="1"/>
      <c r="F2" s="1"/>
    </row>
    <row r="3" spans="1:6" ht="13.5" customHeight="1" x14ac:dyDescent="0.2">
      <c r="A3" s="137" t="s">
        <v>452</v>
      </c>
      <c r="B3" s="221">
        <v>71430000</v>
      </c>
      <c r="C3" s="137" t="s">
        <v>453</v>
      </c>
      <c r="D3" s="221">
        <v>4555000</v>
      </c>
      <c r="E3" s="221">
        <v>66875000</v>
      </c>
      <c r="F3" s="229">
        <v>4680000</v>
      </c>
    </row>
    <row r="4" spans="1:6" ht="12.4" customHeight="1" x14ac:dyDescent="0.2">
      <c r="A4" s="137" t="s">
        <v>454</v>
      </c>
      <c r="B4" s="147">
        <v>13930000</v>
      </c>
      <c r="C4" s="230" t="s">
        <v>323</v>
      </c>
      <c r="D4" s="147">
        <v>1915000</v>
      </c>
      <c r="E4" s="147">
        <v>12015000</v>
      </c>
      <c r="F4" s="231">
        <v>1990000</v>
      </c>
    </row>
    <row r="5" spans="1:6" ht="12.4" customHeight="1" x14ac:dyDescent="0.2">
      <c r="A5" s="137" t="s">
        <v>455</v>
      </c>
      <c r="B5" s="147">
        <v>5480000</v>
      </c>
      <c r="C5" s="230" t="s">
        <v>323</v>
      </c>
      <c r="D5" s="230" t="s">
        <v>323</v>
      </c>
      <c r="E5" s="147">
        <v>5480000</v>
      </c>
      <c r="F5" s="144" t="s">
        <v>323</v>
      </c>
    </row>
    <row r="6" spans="1:6" ht="12.4" customHeight="1" x14ac:dyDescent="0.2">
      <c r="A6" s="137" t="s">
        <v>456</v>
      </c>
      <c r="B6" s="147">
        <v>16565000</v>
      </c>
      <c r="C6" s="230" t="s">
        <v>323</v>
      </c>
      <c r="D6" s="147">
        <v>1250000</v>
      </c>
      <c r="E6" s="147">
        <v>15315000</v>
      </c>
      <c r="F6" s="231">
        <v>1300000</v>
      </c>
    </row>
    <row r="7" spans="1:6" ht="12.4" customHeight="1" x14ac:dyDescent="0.2">
      <c r="A7" s="137" t="s">
        <v>457</v>
      </c>
      <c r="B7" s="147">
        <v>173975000</v>
      </c>
      <c r="C7" s="230" t="s">
        <v>323</v>
      </c>
      <c r="D7" s="147">
        <v>3980000</v>
      </c>
      <c r="E7" s="147">
        <v>169995000</v>
      </c>
      <c r="F7" s="144" t="s">
        <v>323</v>
      </c>
    </row>
    <row r="8" spans="1:6" ht="12.4" customHeight="1" x14ac:dyDescent="0.2">
      <c r="A8" s="137" t="s">
        <v>458</v>
      </c>
      <c r="B8" s="147">
        <v>152280</v>
      </c>
      <c r="C8" s="230" t="s">
        <v>323</v>
      </c>
      <c r="D8" s="147">
        <v>26058</v>
      </c>
      <c r="E8" s="147">
        <v>126222</v>
      </c>
      <c r="F8" s="231">
        <v>26760</v>
      </c>
    </row>
    <row r="9" spans="1:6" ht="12.4" customHeight="1" x14ac:dyDescent="0.2">
      <c r="A9" s="137" t="s">
        <v>459</v>
      </c>
      <c r="B9" s="147">
        <v>189041</v>
      </c>
      <c r="C9" s="230" t="s">
        <v>323</v>
      </c>
      <c r="D9" s="147">
        <v>32349</v>
      </c>
      <c r="E9" s="147">
        <v>156692</v>
      </c>
      <c r="F9" s="231">
        <v>33220</v>
      </c>
    </row>
    <row r="10" spans="1:6" ht="12.75" customHeight="1" x14ac:dyDescent="0.2">
      <c r="A10" s="137" t="s">
        <v>460</v>
      </c>
      <c r="B10" s="149">
        <v>34736167</v>
      </c>
      <c r="C10" s="232" t="s">
        <v>323</v>
      </c>
      <c r="D10" s="149">
        <v>1598196</v>
      </c>
      <c r="E10" s="149">
        <v>33137971</v>
      </c>
      <c r="F10" s="233">
        <v>1598195</v>
      </c>
    </row>
    <row r="11" spans="1:6" ht="12.4" customHeight="1" x14ac:dyDescent="0.2">
      <c r="A11" s="234" t="s">
        <v>461</v>
      </c>
      <c r="B11" s="151">
        <v>316457488</v>
      </c>
      <c r="C11" s="235" t="s">
        <v>323</v>
      </c>
      <c r="D11" s="151">
        <v>13356603</v>
      </c>
      <c r="E11" s="151">
        <v>303100885</v>
      </c>
      <c r="F11" s="236">
        <v>9628175</v>
      </c>
    </row>
    <row r="12" spans="1:6" ht="27.75" customHeight="1" x14ac:dyDescent="0.2">
      <c r="A12" s="237" t="s">
        <v>462</v>
      </c>
      <c r="B12" s="155">
        <v>1581716</v>
      </c>
      <c r="C12" s="238" t="s">
        <v>323</v>
      </c>
      <c r="D12" s="155">
        <v>1170171</v>
      </c>
      <c r="E12" s="155">
        <v>411545</v>
      </c>
      <c r="F12" s="239">
        <v>411545</v>
      </c>
    </row>
    <row r="13" spans="1:6" ht="12.4" customHeight="1" x14ac:dyDescent="0.2">
      <c r="A13" s="137" t="s">
        <v>463</v>
      </c>
      <c r="B13" s="147">
        <v>2148301</v>
      </c>
      <c r="C13" s="230" t="s">
        <v>323</v>
      </c>
      <c r="D13" s="147">
        <v>463303</v>
      </c>
      <c r="E13" s="147">
        <v>1684998</v>
      </c>
      <c r="F13" s="231">
        <v>397286</v>
      </c>
    </row>
    <row r="14" spans="1:6" ht="12.4" customHeight="1" x14ac:dyDescent="0.2">
      <c r="A14" s="137" t="s">
        <v>464</v>
      </c>
      <c r="B14" s="230" t="s">
        <v>323</v>
      </c>
      <c r="C14" s="147">
        <v>2454253</v>
      </c>
      <c r="D14" s="147">
        <v>336000</v>
      </c>
      <c r="E14" s="147">
        <v>2118253</v>
      </c>
      <c r="F14" s="231">
        <v>600000</v>
      </c>
    </row>
    <row r="15" spans="1:6" ht="12.4" customHeight="1" x14ac:dyDescent="0.2">
      <c r="A15" s="137" t="s">
        <v>465</v>
      </c>
      <c r="B15" s="147">
        <v>22505276</v>
      </c>
      <c r="C15" s="147">
        <v>16507025</v>
      </c>
      <c r="D15" s="147">
        <v>15521893</v>
      </c>
      <c r="E15" s="147">
        <v>23490408</v>
      </c>
      <c r="F15" s="231">
        <v>2223115</v>
      </c>
    </row>
    <row r="16" spans="1:6" ht="12.4" customHeight="1" x14ac:dyDescent="0.2">
      <c r="A16" s="137" t="s">
        <v>466</v>
      </c>
      <c r="B16" s="147">
        <v>51872501</v>
      </c>
      <c r="C16" s="230" t="s">
        <v>323</v>
      </c>
      <c r="D16" s="147">
        <v>5248781</v>
      </c>
      <c r="E16" s="147">
        <v>46623720</v>
      </c>
      <c r="F16" s="144" t="s">
        <v>323</v>
      </c>
    </row>
    <row r="17" spans="1:6" ht="12.4" customHeight="1" x14ac:dyDescent="0.2">
      <c r="A17" s="137" t="s">
        <v>467</v>
      </c>
      <c r="B17" s="147">
        <v>71443296</v>
      </c>
      <c r="C17" s="230" t="s">
        <v>323</v>
      </c>
      <c r="D17" s="147">
        <v>44172976</v>
      </c>
      <c r="E17" s="147">
        <v>27270320</v>
      </c>
      <c r="F17" s="144" t="s">
        <v>323</v>
      </c>
    </row>
    <row r="18" spans="1:6" ht="12.4" customHeight="1" x14ac:dyDescent="0.2">
      <c r="A18" s="137" t="s">
        <v>468</v>
      </c>
      <c r="B18" s="147">
        <v>91677978</v>
      </c>
      <c r="C18" s="230" t="s">
        <v>323</v>
      </c>
      <c r="D18" s="147">
        <v>29083595</v>
      </c>
      <c r="E18" s="147">
        <v>62594383</v>
      </c>
      <c r="F18" s="144" t="s">
        <v>323</v>
      </c>
    </row>
    <row r="19" spans="1:6" ht="12.4" customHeight="1" x14ac:dyDescent="0.2">
      <c r="A19" s="137" t="s">
        <v>469</v>
      </c>
      <c r="B19" s="147">
        <v>2509577</v>
      </c>
      <c r="C19" s="230" t="s">
        <v>323</v>
      </c>
      <c r="D19" s="147">
        <v>608701</v>
      </c>
      <c r="E19" s="147">
        <v>1900876</v>
      </c>
      <c r="F19" s="144" t="s">
        <v>323</v>
      </c>
    </row>
    <row r="20" spans="1:6" ht="12.4" customHeight="1" x14ac:dyDescent="0.2">
      <c r="A20" s="137" t="s">
        <v>470</v>
      </c>
      <c r="B20" s="149">
        <v>12298691</v>
      </c>
      <c r="C20" s="149">
        <v>38171905</v>
      </c>
      <c r="D20" s="149">
        <v>38022030</v>
      </c>
      <c r="E20" s="149">
        <v>12448566</v>
      </c>
      <c r="F20" s="233">
        <v>7471063</v>
      </c>
    </row>
    <row r="21" spans="1:6" ht="13.5" customHeight="1" x14ac:dyDescent="0.2">
      <c r="A21" s="234" t="s">
        <v>471</v>
      </c>
      <c r="B21" s="240">
        <v>572494824</v>
      </c>
      <c r="C21" s="240">
        <v>57133183</v>
      </c>
      <c r="D21" s="240">
        <v>147984053</v>
      </c>
      <c r="E21" s="240">
        <v>481643954</v>
      </c>
      <c r="F21" s="241">
        <v>20731184</v>
      </c>
    </row>
  </sheetData>
  <mergeCells count="2">
    <mergeCell ref="A1:B1"/>
    <mergeCell ref="A2:B2"/>
  </mergeCells>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8"/>
  <dimension ref="A1:M11"/>
  <sheetViews>
    <sheetView workbookViewId="0">
      <selection sqref="A1:B1"/>
    </sheetView>
  </sheetViews>
  <sheetFormatPr defaultRowHeight="12.75" x14ac:dyDescent="0.2"/>
  <cols>
    <col min="1" max="1" width="25.33203125" customWidth="1"/>
    <col min="2" max="2" width="3.1640625" customWidth="1"/>
    <col min="3" max="3" width="10.5" customWidth="1"/>
    <col min="4" max="4" width="3.83203125" customWidth="1"/>
    <col min="5" max="5" width="11.83203125" customWidth="1"/>
    <col min="6" max="6" width="4" customWidth="1"/>
    <col min="7" max="7" width="11.83203125" customWidth="1"/>
    <col min="8" max="8" width="4.6640625" customWidth="1"/>
    <col min="9" max="9" width="10.1640625" customWidth="1"/>
    <col min="10" max="10" width="5.1640625" customWidth="1"/>
    <col min="11" max="11" width="11.1640625" customWidth="1"/>
    <col min="12" max="12" width="4.6640625" customWidth="1"/>
    <col min="13" max="13" width="25.1640625" customWidth="1"/>
  </cols>
  <sheetData>
    <row r="1" spans="1:13" ht="12.75" customHeight="1" x14ac:dyDescent="0.2">
      <c r="A1" s="242">
        <v>2019</v>
      </c>
      <c r="B1" s="687">
        <v>4680000</v>
      </c>
      <c r="C1" s="687"/>
      <c r="D1" s="687">
        <v>3460484</v>
      </c>
      <c r="E1" s="687"/>
      <c r="F1" s="687">
        <v>1990000</v>
      </c>
      <c r="G1" s="687"/>
      <c r="H1" s="687">
        <v>559100</v>
      </c>
      <c r="I1" s="687"/>
      <c r="J1" s="688" t="s">
        <v>472</v>
      </c>
      <c r="K1" s="688"/>
      <c r="L1" s="688"/>
      <c r="M1" s="243">
        <v>219200</v>
      </c>
    </row>
    <row r="2" spans="1:13" ht="13.15" customHeight="1" x14ac:dyDescent="0.2">
      <c r="A2" s="242">
        <v>2020</v>
      </c>
      <c r="B2" s="689">
        <v>4815000</v>
      </c>
      <c r="C2" s="689"/>
      <c r="D2" s="690">
        <v>3253394</v>
      </c>
      <c r="E2" s="690"/>
      <c r="F2" s="690">
        <v>2070000</v>
      </c>
      <c r="G2" s="690"/>
      <c r="H2" s="690">
        <v>479500</v>
      </c>
      <c r="I2" s="690"/>
      <c r="J2" s="691" t="s">
        <v>78</v>
      </c>
      <c r="K2" s="691"/>
      <c r="L2" s="691"/>
      <c r="M2" s="244">
        <v>219200</v>
      </c>
    </row>
    <row r="3" spans="1:13" ht="13.15" customHeight="1" x14ac:dyDescent="0.2">
      <c r="A3" s="242">
        <v>2021</v>
      </c>
      <c r="B3" s="689">
        <v>4960000</v>
      </c>
      <c r="C3" s="689"/>
      <c r="D3" s="690">
        <v>3033108</v>
      </c>
      <c r="E3" s="690"/>
      <c r="F3" s="690">
        <v>2175000</v>
      </c>
      <c r="G3" s="690"/>
      <c r="H3" s="690">
        <v>376000</v>
      </c>
      <c r="I3" s="690"/>
      <c r="J3" s="691" t="s">
        <v>78</v>
      </c>
      <c r="K3" s="691"/>
      <c r="L3" s="691"/>
      <c r="M3" s="244">
        <v>219200</v>
      </c>
    </row>
    <row r="4" spans="1:13" ht="13.15" customHeight="1" x14ac:dyDescent="0.2">
      <c r="A4" s="242">
        <v>2022</v>
      </c>
      <c r="B4" s="689">
        <v>5115000</v>
      </c>
      <c r="C4" s="689"/>
      <c r="D4" s="690">
        <v>2798748</v>
      </c>
      <c r="E4" s="690"/>
      <c r="F4" s="690">
        <v>2260000</v>
      </c>
      <c r="G4" s="690"/>
      <c r="H4" s="690">
        <v>289000</v>
      </c>
      <c r="I4" s="690"/>
      <c r="J4" s="690">
        <v>1520000</v>
      </c>
      <c r="K4" s="690"/>
      <c r="L4" s="690"/>
      <c r="M4" s="244">
        <v>219200</v>
      </c>
    </row>
    <row r="5" spans="1:13" ht="13.15" customHeight="1" x14ac:dyDescent="0.2">
      <c r="A5" s="242">
        <v>2023</v>
      </c>
      <c r="B5" s="689">
        <v>5275000</v>
      </c>
      <c r="C5" s="689"/>
      <c r="D5" s="690">
        <v>2551950</v>
      </c>
      <c r="E5" s="690"/>
      <c r="F5" s="690">
        <v>2375000</v>
      </c>
      <c r="G5" s="690"/>
      <c r="H5" s="690">
        <v>176000</v>
      </c>
      <c r="I5" s="690"/>
      <c r="J5" s="690">
        <v>1285000</v>
      </c>
      <c r="K5" s="690"/>
      <c r="L5" s="690"/>
      <c r="M5" s="244">
        <v>158400</v>
      </c>
    </row>
    <row r="6" spans="1:13" ht="13.15" customHeight="1" x14ac:dyDescent="0.2">
      <c r="A6" s="245" t="s">
        <v>473</v>
      </c>
      <c r="B6" s="692">
        <v>29070000</v>
      </c>
      <c r="C6" s="692"/>
      <c r="D6" s="690">
        <v>8518032</v>
      </c>
      <c r="E6" s="690"/>
      <c r="F6" s="690">
        <v>1145000</v>
      </c>
      <c r="G6" s="690"/>
      <c r="H6" s="693">
        <v>57250</v>
      </c>
      <c r="I6" s="693"/>
      <c r="J6" s="690">
        <v>2675000</v>
      </c>
      <c r="K6" s="690"/>
      <c r="L6" s="690"/>
      <c r="M6" s="244">
        <v>107000</v>
      </c>
    </row>
    <row r="7" spans="1:13" ht="12.75" customHeight="1" x14ac:dyDescent="0.2">
      <c r="A7" s="245" t="s">
        <v>474</v>
      </c>
      <c r="B7" s="692">
        <v>12960000</v>
      </c>
      <c r="C7" s="692"/>
      <c r="D7" s="690">
        <v>1095998</v>
      </c>
      <c r="E7" s="690"/>
      <c r="F7" s="694" t="s">
        <v>78</v>
      </c>
      <c r="G7" s="694"/>
      <c r="H7" s="694" t="s">
        <v>78</v>
      </c>
      <c r="I7" s="694"/>
      <c r="J7" s="691" t="s">
        <v>78</v>
      </c>
      <c r="K7" s="691"/>
      <c r="L7" s="691"/>
      <c r="M7" s="127" t="s">
        <v>78</v>
      </c>
    </row>
    <row r="8" spans="1:13" ht="14.65" customHeight="1" x14ac:dyDescent="0.2">
      <c r="A8" s="245" t="s">
        <v>475</v>
      </c>
      <c r="B8" s="637" t="s">
        <v>476</v>
      </c>
      <c r="C8" s="637"/>
      <c r="D8" s="637"/>
      <c r="E8" s="637"/>
      <c r="F8" s="637"/>
      <c r="G8" s="637"/>
      <c r="H8" s="637"/>
      <c r="I8" s="637"/>
      <c r="J8" s="637"/>
      <c r="K8" s="637"/>
      <c r="L8" s="637"/>
      <c r="M8" s="637"/>
    </row>
    <row r="9" spans="1:13" ht="13.15" customHeight="1" x14ac:dyDescent="0.2">
      <c r="A9" s="245" t="s">
        <v>477</v>
      </c>
      <c r="B9" s="637" t="s">
        <v>476</v>
      </c>
      <c r="C9" s="637"/>
      <c r="D9" s="637"/>
      <c r="E9" s="637"/>
      <c r="F9" s="637"/>
      <c r="G9" s="637"/>
      <c r="H9" s="637"/>
      <c r="I9" s="637"/>
      <c r="J9" s="637"/>
      <c r="K9" s="637"/>
      <c r="L9" s="637"/>
      <c r="M9" s="637"/>
    </row>
    <row r="10" spans="1:13" ht="13.5" customHeight="1" x14ac:dyDescent="0.2">
      <c r="A10" s="245" t="s">
        <v>478</v>
      </c>
      <c r="B10" s="637" t="s">
        <v>476</v>
      </c>
      <c r="C10" s="637"/>
      <c r="D10" s="637"/>
      <c r="E10" s="637"/>
      <c r="F10" s="637"/>
      <c r="G10" s="637"/>
      <c r="H10" s="637"/>
      <c r="I10" s="637"/>
      <c r="J10" s="637"/>
      <c r="K10" s="637"/>
      <c r="L10" s="637"/>
      <c r="M10" s="637"/>
    </row>
    <row r="11" spans="1:13" ht="14.65" customHeight="1" x14ac:dyDescent="0.2">
      <c r="A11" s="246" t="s">
        <v>479</v>
      </c>
      <c r="B11" s="121" t="s">
        <v>480</v>
      </c>
      <c r="C11" s="247">
        <v>66875000</v>
      </c>
      <c r="D11" s="121" t="s">
        <v>480</v>
      </c>
      <c r="E11" s="248">
        <v>24711714</v>
      </c>
      <c r="F11" s="121" t="s">
        <v>480</v>
      </c>
      <c r="G11" s="248">
        <v>12015000</v>
      </c>
      <c r="H11" s="121" t="s">
        <v>480</v>
      </c>
      <c r="I11" s="248">
        <v>1936850</v>
      </c>
      <c r="J11" s="121" t="s">
        <v>480</v>
      </c>
      <c r="K11" s="248">
        <v>5480000</v>
      </c>
      <c r="L11" s="121" t="s">
        <v>480</v>
      </c>
      <c r="M11" s="249">
        <v>1142200</v>
      </c>
    </row>
  </sheetData>
  <mergeCells count="38">
    <mergeCell ref="B8:M8"/>
    <mergeCell ref="B9:M9"/>
    <mergeCell ref="B10:M10"/>
    <mergeCell ref="B7:C7"/>
    <mergeCell ref="D7:E7"/>
    <mergeCell ref="F7:G7"/>
    <mergeCell ref="H7:I7"/>
    <mergeCell ref="J7:L7"/>
    <mergeCell ref="B6:C6"/>
    <mergeCell ref="D6:E6"/>
    <mergeCell ref="F6:G6"/>
    <mergeCell ref="H6:I6"/>
    <mergeCell ref="J6:L6"/>
    <mergeCell ref="B5:C5"/>
    <mergeCell ref="D5:E5"/>
    <mergeCell ref="F5:G5"/>
    <mergeCell ref="H5:I5"/>
    <mergeCell ref="J5:L5"/>
    <mergeCell ref="B4:C4"/>
    <mergeCell ref="D4:E4"/>
    <mergeCell ref="F4:G4"/>
    <mergeCell ref="H4:I4"/>
    <mergeCell ref="J4:L4"/>
    <mergeCell ref="B3:C3"/>
    <mergeCell ref="D3:E3"/>
    <mergeCell ref="F3:G3"/>
    <mergeCell ref="H3:I3"/>
    <mergeCell ref="J3:L3"/>
    <mergeCell ref="B2:C2"/>
    <mergeCell ref="D2:E2"/>
    <mergeCell ref="F2:G2"/>
    <mergeCell ref="H2:I2"/>
    <mergeCell ref="J2:L2"/>
    <mergeCell ref="B1:C1"/>
    <mergeCell ref="D1:E1"/>
    <mergeCell ref="F1:G1"/>
    <mergeCell ref="H1:I1"/>
    <mergeCell ref="J1:L1"/>
  </mergeCells>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9"/>
  <dimension ref="A1:G11"/>
  <sheetViews>
    <sheetView workbookViewId="0">
      <selection sqref="A1:B1"/>
    </sheetView>
  </sheetViews>
  <sheetFormatPr defaultRowHeight="12.75" x14ac:dyDescent="0.2"/>
  <cols>
    <col min="1" max="1" width="25.33203125" customWidth="1"/>
    <col min="2" max="2" width="14.83203125" customWidth="1"/>
    <col min="3" max="3" width="14.6640625" customWidth="1"/>
    <col min="4" max="4" width="16" customWidth="1"/>
    <col min="5" max="5" width="15.33203125" customWidth="1"/>
    <col min="6" max="6" width="15.83203125" customWidth="1"/>
    <col min="7" max="7" width="15.33203125" customWidth="1"/>
  </cols>
  <sheetData>
    <row r="1" spans="1:7" ht="12.75" customHeight="1" x14ac:dyDescent="0.2">
      <c r="A1" s="84" t="s">
        <v>481</v>
      </c>
      <c r="B1" s="42">
        <v>1300000</v>
      </c>
      <c r="C1" s="75">
        <v>656450</v>
      </c>
      <c r="D1" s="74" t="s">
        <v>230</v>
      </c>
      <c r="E1" s="75">
        <v>8217300</v>
      </c>
      <c r="F1" s="75">
        <v>59980</v>
      </c>
      <c r="G1" s="75">
        <v>7169</v>
      </c>
    </row>
    <row r="2" spans="1:7" ht="13.15" customHeight="1" x14ac:dyDescent="0.2">
      <c r="A2" s="84" t="s">
        <v>482</v>
      </c>
      <c r="B2" s="45">
        <v>1350000</v>
      </c>
      <c r="C2" s="48">
        <v>604510</v>
      </c>
      <c r="D2" s="104" t="s">
        <v>78</v>
      </c>
      <c r="E2" s="48">
        <v>8217300</v>
      </c>
      <c r="F2" s="48">
        <v>61594</v>
      </c>
      <c r="G2" s="48">
        <v>5554</v>
      </c>
    </row>
    <row r="3" spans="1:7" ht="13.15" customHeight="1" x14ac:dyDescent="0.2">
      <c r="A3" s="84" t="s">
        <v>483</v>
      </c>
      <c r="B3" s="45">
        <v>1415000</v>
      </c>
      <c r="C3" s="48">
        <v>536950</v>
      </c>
      <c r="D3" s="104" t="s">
        <v>78</v>
      </c>
      <c r="E3" s="48">
        <v>8217300</v>
      </c>
      <c r="F3" s="48">
        <v>63253</v>
      </c>
      <c r="G3" s="48">
        <v>3896</v>
      </c>
    </row>
    <row r="4" spans="1:7" ht="13.15" customHeight="1" x14ac:dyDescent="0.2">
      <c r="A4" s="84" t="s">
        <v>484</v>
      </c>
      <c r="B4" s="84" t="s">
        <v>78</v>
      </c>
      <c r="C4" s="48">
        <v>466200</v>
      </c>
      <c r="D4" s="104" t="s">
        <v>78</v>
      </c>
      <c r="E4" s="48">
        <v>8217300</v>
      </c>
      <c r="F4" s="48">
        <v>64955</v>
      </c>
      <c r="G4" s="48">
        <v>2193</v>
      </c>
    </row>
    <row r="5" spans="1:7" ht="13.15" customHeight="1" x14ac:dyDescent="0.2">
      <c r="A5" s="84" t="s">
        <v>485</v>
      </c>
      <c r="B5" s="45">
        <v>245000</v>
      </c>
      <c r="C5" s="48">
        <v>466200</v>
      </c>
      <c r="D5" s="104" t="s">
        <v>78</v>
      </c>
      <c r="E5" s="48">
        <v>8217300</v>
      </c>
      <c r="F5" s="48">
        <v>33132</v>
      </c>
      <c r="G5" s="250">
        <v>443</v>
      </c>
    </row>
    <row r="6" spans="1:7" ht="13.15" customHeight="1" x14ac:dyDescent="0.2">
      <c r="A6" s="245" t="s">
        <v>473</v>
      </c>
      <c r="B6" s="45">
        <v>11005000</v>
      </c>
      <c r="C6" s="48">
        <v>1250800</v>
      </c>
      <c r="D6" s="48">
        <v>10340000</v>
      </c>
      <c r="E6" s="48">
        <v>40615500</v>
      </c>
      <c r="F6" s="104" t="s">
        <v>78</v>
      </c>
      <c r="G6" s="104" t="s">
        <v>78</v>
      </c>
    </row>
    <row r="7" spans="1:7" ht="13.15" customHeight="1" x14ac:dyDescent="0.2">
      <c r="A7" s="245" t="s">
        <v>474</v>
      </c>
      <c r="B7" s="84" t="s">
        <v>78</v>
      </c>
      <c r="C7" s="104" t="s">
        <v>78</v>
      </c>
      <c r="D7" s="48">
        <v>25155000</v>
      </c>
      <c r="E7" s="48">
        <v>36720650</v>
      </c>
      <c r="F7" s="104" t="s">
        <v>78</v>
      </c>
      <c r="G7" s="104" t="s">
        <v>78</v>
      </c>
    </row>
    <row r="8" spans="1:7" ht="13.15" customHeight="1" x14ac:dyDescent="0.2">
      <c r="A8" s="245" t="s">
        <v>475</v>
      </c>
      <c r="B8" s="84" t="s">
        <v>78</v>
      </c>
      <c r="C8" s="104" t="s">
        <v>78</v>
      </c>
      <c r="D8" s="48">
        <v>40645000</v>
      </c>
      <c r="E8" s="48">
        <v>29488300</v>
      </c>
      <c r="F8" s="104" t="s">
        <v>78</v>
      </c>
      <c r="G8" s="104" t="s">
        <v>78</v>
      </c>
    </row>
    <row r="9" spans="1:7" ht="13.15" customHeight="1" x14ac:dyDescent="0.2">
      <c r="A9" s="245" t="s">
        <v>477</v>
      </c>
      <c r="B9" s="84" t="s">
        <v>78</v>
      </c>
      <c r="C9" s="104" t="s">
        <v>78</v>
      </c>
      <c r="D9" s="48">
        <v>61200000</v>
      </c>
      <c r="E9" s="48">
        <v>17874250</v>
      </c>
      <c r="F9" s="104" t="s">
        <v>78</v>
      </c>
      <c r="G9" s="104" t="s">
        <v>78</v>
      </c>
    </row>
    <row r="10" spans="1:7" ht="13.5" customHeight="1" x14ac:dyDescent="0.2">
      <c r="A10" s="245" t="s">
        <v>478</v>
      </c>
      <c r="B10" s="123" t="s">
        <v>78</v>
      </c>
      <c r="C10" s="112" t="s">
        <v>78</v>
      </c>
      <c r="D10" s="50">
        <v>32655000</v>
      </c>
      <c r="E10" s="50">
        <v>2482250</v>
      </c>
      <c r="F10" s="112" t="s">
        <v>78</v>
      </c>
      <c r="G10" s="112" t="s">
        <v>78</v>
      </c>
    </row>
    <row r="11" spans="1:7" ht="14.65" customHeight="1" x14ac:dyDescent="0.2">
      <c r="A11" s="246" t="s">
        <v>479</v>
      </c>
      <c r="B11" s="52">
        <v>15315000</v>
      </c>
      <c r="C11" s="110">
        <v>3981110</v>
      </c>
      <c r="D11" s="53">
        <v>169995000</v>
      </c>
      <c r="E11" s="110">
        <v>168267450</v>
      </c>
      <c r="F11" s="110">
        <v>282914</v>
      </c>
      <c r="G11" s="110">
        <v>19255</v>
      </c>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40"/>
  <dimension ref="A1:H12"/>
  <sheetViews>
    <sheetView workbookViewId="0">
      <selection sqref="A1:B1"/>
    </sheetView>
  </sheetViews>
  <sheetFormatPr defaultRowHeight="12.75" x14ac:dyDescent="0.2"/>
  <cols>
    <col min="1" max="1" width="24.83203125" customWidth="1"/>
    <col min="2" max="2" width="15.33203125" customWidth="1"/>
    <col min="3" max="3" width="7.83203125" customWidth="1"/>
    <col min="4" max="4" width="6.6640625" customWidth="1"/>
    <col min="5" max="5" width="16" customWidth="1"/>
    <col min="6" max="6" width="15.33203125" customWidth="1"/>
    <col min="7" max="7" width="15.83203125" customWidth="1"/>
    <col min="8" max="8" width="30" customWidth="1"/>
  </cols>
  <sheetData>
    <row r="1" spans="1:8" ht="12.75" customHeight="1" x14ac:dyDescent="0.2">
      <c r="A1" s="144" t="s">
        <v>486</v>
      </c>
      <c r="B1" s="251" t="s">
        <v>487</v>
      </c>
      <c r="C1" s="695" t="s">
        <v>488</v>
      </c>
      <c r="D1" s="695"/>
      <c r="E1" s="251" t="s">
        <v>487</v>
      </c>
      <c r="F1" s="251" t="s">
        <v>488</v>
      </c>
      <c r="G1" s="251" t="s">
        <v>487</v>
      </c>
      <c r="H1" s="252" t="s">
        <v>488</v>
      </c>
    </row>
    <row r="2" spans="1:8" ht="12.4" customHeight="1" x14ac:dyDescent="0.2">
      <c r="A2" s="144" t="s">
        <v>489</v>
      </c>
      <c r="B2" s="253">
        <v>411545</v>
      </c>
      <c r="C2" s="696">
        <v>11235</v>
      </c>
      <c r="D2" s="696"/>
      <c r="E2" s="254">
        <v>397286</v>
      </c>
      <c r="F2" s="254">
        <v>66017</v>
      </c>
      <c r="G2" s="254">
        <v>600000</v>
      </c>
      <c r="H2" s="255" t="s">
        <v>421</v>
      </c>
    </row>
    <row r="3" spans="1:8" ht="12.75" customHeight="1" x14ac:dyDescent="0.2">
      <c r="A3" s="144" t="s">
        <v>490</v>
      </c>
      <c r="B3" s="146" t="s">
        <v>323</v>
      </c>
      <c r="C3" s="697" t="s">
        <v>323</v>
      </c>
      <c r="D3" s="697"/>
      <c r="E3" s="147">
        <v>412851</v>
      </c>
      <c r="F3" s="147">
        <v>50451</v>
      </c>
      <c r="G3" s="147">
        <v>625000</v>
      </c>
      <c r="H3" s="256" t="s">
        <v>323</v>
      </c>
    </row>
    <row r="4" spans="1:8" ht="12.75" customHeight="1" x14ac:dyDescent="0.2">
      <c r="A4" s="144" t="s">
        <v>491</v>
      </c>
      <c r="B4" s="146" t="s">
        <v>323</v>
      </c>
      <c r="C4" s="697" t="s">
        <v>323</v>
      </c>
      <c r="D4" s="697"/>
      <c r="E4" s="147">
        <v>429026</v>
      </c>
      <c r="F4" s="147">
        <v>34276</v>
      </c>
      <c r="G4" s="147">
        <v>650000</v>
      </c>
      <c r="H4" s="256" t="s">
        <v>323</v>
      </c>
    </row>
    <row r="5" spans="1:8" ht="12.75" customHeight="1" x14ac:dyDescent="0.2">
      <c r="A5" s="144" t="s">
        <v>492</v>
      </c>
      <c r="B5" s="146" t="s">
        <v>323</v>
      </c>
      <c r="C5" s="697" t="s">
        <v>323</v>
      </c>
      <c r="D5" s="697"/>
      <c r="E5" s="147">
        <v>445835</v>
      </c>
      <c r="F5" s="147">
        <v>17467</v>
      </c>
      <c r="G5" s="147">
        <v>243253</v>
      </c>
      <c r="H5" s="256" t="s">
        <v>323</v>
      </c>
    </row>
    <row r="6" spans="1:8" ht="12" customHeight="1" x14ac:dyDescent="0.2">
      <c r="A6" s="144" t="s">
        <v>493</v>
      </c>
      <c r="B6" s="146" t="s">
        <v>323</v>
      </c>
      <c r="C6" s="697" t="s">
        <v>323</v>
      </c>
      <c r="D6" s="697"/>
      <c r="E6" s="230" t="s">
        <v>323</v>
      </c>
      <c r="F6" s="146" t="s">
        <v>323</v>
      </c>
      <c r="G6" s="230" t="s">
        <v>323</v>
      </c>
      <c r="H6" s="256" t="s">
        <v>323</v>
      </c>
    </row>
    <row r="7" spans="1:8" ht="14.25" customHeight="1" x14ac:dyDescent="0.2">
      <c r="A7" s="144" t="s">
        <v>494</v>
      </c>
      <c r="B7" s="698" t="s">
        <v>495</v>
      </c>
      <c r="C7" s="698"/>
      <c r="D7" s="698"/>
      <c r="E7" s="698"/>
      <c r="F7" s="146" t="s">
        <v>323</v>
      </c>
      <c r="G7" s="230" t="s">
        <v>323</v>
      </c>
      <c r="H7" s="256" t="s">
        <v>323</v>
      </c>
    </row>
    <row r="8" spans="1:8" ht="12" customHeight="1" x14ac:dyDescent="0.2">
      <c r="A8" s="144" t="s">
        <v>496</v>
      </c>
      <c r="B8" s="698" t="s">
        <v>495</v>
      </c>
      <c r="C8" s="698"/>
      <c r="D8" s="698"/>
      <c r="E8" s="698"/>
      <c r="F8" s="146" t="s">
        <v>323</v>
      </c>
      <c r="G8" s="230" t="s">
        <v>323</v>
      </c>
      <c r="H8" s="256" t="s">
        <v>323</v>
      </c>
    </row>
    <row r="9" spans="1:8" ht="14.25" customHeight="1" x14ac:dyDescent="0.2">
      <c r="A9" s="699" t="s">
        <v>497</v>
      </c>
      <c r="B9" s="699"/>
      <c r="C9" s="1"/>
      <c r="D9" s="144" t="s">
        <v>323</v>
      </c>
      <c r="E9" s="700" t="s">
        <v>498</v>
      </c>
      <c r="F9" s="700"/>
      <c r="G9" s="700"/>
      <c r="H9" s="700"/>
    </row>
    <row r="10" spans="1:8" ht="12.75" customHeight="1" x14ac:dyDescent="0.2">
      <c r="A10" s="699" t="s">
        <v>499</v>
      </c>
      <c r="B10" s="699"/>
      <c r="C10" s="1"/>
      <c r="D10" s="144" t="s">
        <v>323</v>
      </c>
      <c r="E10" s="700" t="s">
        <v>498</v>
      </c>
      <c r="F10" s="700"/>
      <c r="G10" s="700"/>
      <c r="H10" s="700"/>
    </row>
    <row r="11" spans="1:8" ht="13.15" customHeight="1" x14ac:dyDescent="0.2">
      <c r="A11" s="699" t="s">
        <v>500</v>
      </c>
      <c r="B11" s="699"/>
      <c r="C11" s="99"/>
      <c r="D11" s="258" t="s">
        <v>323</v>
      </c>
      <c r="E11" s="700" t="s">
        <v>498</v>
      </c>
      <c r="F11" s="700"/>
      <c r="G11" s="700"/>
      <c r="H11" s="700"/>
    </row>
    <row r="12" spans="1:8" ht="14.25" customHeight="1" x14ac:dyDescent="0.2">
      <c r="A12" s="701" t="s">
        <v>501</v>
      </c>
      <c r="B12" s="701"/>
      <c r="C12" s="259" t="s">
        <v>502</v>
      </c>
      <c r="D12" s="260">
        <v>11235</v>
      </c>
      <c r="E12" s="683" t="s">
        <v>503</v>
      </c>
      <c r="F12" s="683"/>
      <c r="G12" s="683"/>
      <c r="H12" s="683"/>
    </row>
  </sheetData>
  <mergeCells count="16">
    <mergeCell ref="A10:B10"/>
    <mergeCell ref="E10:H10"/>
    <mergeCell ref="A11:B11"/>
    <mergeCell ref="E11:H11"/>
    <mergeCell ref="A12:B12"/>
    <mergeCell ref="E12:H12"/>
    <mergeCell ref="C6:D6"/>
    <mergeCell ref="B7:E7"/>
    <mergeCell ref="B8:E8"/>
    <mergeCell ref="A9:B9"/>
    <mergeCell ref="E9:H9"/>
    <mergeCell ref="C1:D1"/>
    <mergeCell ref="C2:D2"/>
    <mergeCell ref="C3:D3"/>
    <mergeCell ref="C4:D4"/>
    <mergeCell ref="C5:D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8"/>
  <sheetViews>
    <sheetView workbookViewId="0">
      <selection sqref="A1:C1"/>
    </sheetView>
  </sheetViews>
  <sheetFormatPr defaultRowHeight="12.75" x14ac:dyDescent="0.2"/>
  <cols>
    <col min="1" max="1" width="48.83203125" customWidth="1"/>
    <col min="2" max="2" width="16.6640625" customWidth="1"/>
    <col min="3" max="3" width="16.5" customWidth="1"/>
    <col min="4" max="4" width="14" customWidth="1"/>
    <col min="5" max="5" width="9.83203125" customWidth="1"/>
  </cols>
  <sheetData>
    <row r="1" spans="1:5" ht="40.9" customHeight="1" x14ac:dyDescent="0.2">
      <c r="A1" s="37"/>
      <c r="B1" s="38" t="s">
        <v>55</v>
      </c>
      <c r="C1" s="38" t="s">
        <v>56</v>
      </c>
      <c r="D1" s="56" t="s">
        <v>57</v>
      </c>
      <c r="E1" s="57" t="s">
        <v>58</v>
      </c>
    </row>
    <row r="2" spans="1:5" ht="13.9" customHeight="1" x14ac:dyDescent="0.2">
      <c r="A2" s="58" t="s">
        <v>59</v>
      </c>
      <c r="B2" s="59">
        <v>44942261</v>
      </c>
      <c r="C2" s="60">
        <v>45514708</v>
      </c>
      <c r="D2" s="61">
        <v>572447</v>
      </c>
      <c r="E2" s="62">
        <v>1.2999999999999999E-2</v>
      </c>
    </row>
    <row r="3" spans="1:5" ht="13.9" customHeight="1" x14ac:dyDescent="0.2">
      <c r="A3" s="58" t="s">
        <v>60</v>
      </c>
      <c r="B3" s="63">
        <v>84095156</v>
      </c>
      <c r="C3" s="64">
        <v>80808095</v>
      </c>
      <c r="D3" s="65">
        <v>-3287061</v>
      </c>
      <c r="E3" s="66">
        <v>-3.9E-2</v>
      </c>
    </row>
    <row r="4" spans="1:5" ht="13.9" customHeight="1" x14ac:dyDescent="0.2">
      <c r="A4" s="58" t="s">
        <v>61</v>
      </c>
      <c r="B4" s="63">
        <v>46333592</v>
      </c>
      <c r="C4" s="64">
        <v>46040905</v>
      </c>
      <c r="D4" s="65">
        <v>-292687</v>
      </c>
      <c r="E4" s="66">
        <v>-6.0000000000000001E-3</v>
      </c>
    </row>
    <row r="5" spans="1:5" ht="13.9" customHeight="1" x14ac:dyDescent="0.2">
      <c r="A5" s="58" t="s">
        <v>62</v>
      </c>
      <c r="B5" s="63">
        <v>18284727</v>
      </c>
      <c r="C5" s="64">
        <v>17791667</v>
      </c>
      <c r="D5" s="65">
        <v>-493060</v>
      </c>
      <c r="E5" s="66">
        <v>-2.7E-2</v>
      </c>
    </row>
    <row r="6" spans="1:5" ht="13.9" customHeight="1" x14ac:dyDescent="0.2">
      <c r="A6" s="58" t="s">
        <v>63</v>
      </c>
      <c r="B6" s="63">
        <v>34183</v>
      </c>
      <c r="C6" s="64">
        <v>336000</v>
      </c>
      <c r="D6" s="63">
        <v>301817</v>
      </c>
      <c r="E6" s="66">
        <v>8.8290000000000006</v>
      </c>
    </row>
    <row r="7" spans="1:5" ht="14.65" customHeight="1" x14ac:dyDescent="0.2">
      <c r="A7" s="58" t="s">
        <v>64</v>
      </c>
      <c r="B7" s="67">
        <v>497534</v>
      </c>
      <c r="C7" s="68">
        <v>4707367</v>
      </c>
      <c r="D7" s="67">
        <v>4209833</v>
      </c>
      <c r="E7" s="66">
        <v>8.4610000000000003</v>
      </c>
    </row>
    <row r="8" spans="1:5" ht="15.4" customHeight="1" x14ac:dyDescent="0.2">
      <c r="A8" s="69" t="s">
        <v>65</v>
      </c>
      <c r="B8" s="70">
        <v>194187453</v>
      </c>
      <c r="C8" s="71">
        <v>195198742</v>
      </c>
      <c r="D8" s="70">
        <v>1011289</v>
      </c>
      <c r="E8" s="66">
        <v>5.0000000000000001E-3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41"/>
  <dimension ref="A1:D13"/>
  <sheetViews>
    <sheetView workbookViewId="0">
      <selection sqref="A1:B1"/>
    </sheetView>
  </sheetViews>
  <sheetFormatPr defaultRowHeight="12.75" x14ac:dyDescent="0.2"/>
  <cols>
    <col min="1" max="1" width="24.83203125" customWidth="1"/>
    <col min="2" max="2" width="13.1640625" customWidth="1"/>
    <col min="3" max="3" width="4.83203125" customWidth="1"/>
    <col min="4" max="4" width="11.83203125" customWidth="1"/>
  </cols>
  <sheetData>
    <row r="1" spans="1:4" ht="12" customHeight="1" x14ac:dyDescent="0.2">
      <c r="A1" s="261" t="s">
        <v>504</v>
      </c>
      <c r="B1" s="99"/>
      <c r="C1" s="258" t="s">
        <v>505</v>
      </c>
      <c r="D1" s="99"/>
    </row>
    <row r="2" spans="1:4" ht="12.75" customHeight="1" x14ac:dyDescent="0.2">
      <c r="A2" s="257" t="s">
        <v>486</v>
      </c>
      <c r="B2" s="251" t="s">
        <v>487</v>
      </c>
      <c r="C2" s="262"/>
      <c r="D2" s="259" t="s">
        <v>488</v>
      </c>
    </row>
    <row r="3" spans="1:4" ht="12.4" customHeight="1" x14ac:dyDescent="0.2">
      <c r="A3" s="146" t="s">
        <v>489</v>
      </c>
      <c r="B3" s="254">
        <v>9438811</v>
      </c>
      <c r="C3" s="263" t="s">
        <v>502</v>
      </c>
      <c r="D3" s="264">
        <v>13196955</v>
      </c>
    </row>
    <row r="4" spans="1:4" ht="12.75" customHeight="1" x14ac:dyDescent="0.2">
      <c r="A4" s="146" t="s">
        <v>490</v>
      </c>
      <c r="B4" s="147">
        <v>9334445</v>
      </c>
      <c r="C4" s="1"/>
      <c r="D4" s="147">
        <v>12829909</v>
      </c>
    </row>
    <row r="5" spans="1:4" ht="12.75" customHeight="1" x14ac:dyDescent="0.2">
      <c r="A5" s="146" t="s">
        <v>491</v>
      </c>
      <c r="B5" s="147">
        <v>9692279</v>
      </c>
      <c r="C5" s="1"/>
      <c r="D5" s="147">
        <v>12420730</v>
      </c>
    </row>
    <row r="6" spans="1:4" ht="12.75" customHeight="1" x14ac:dyDescent="0.2">
      <c r="A6" s="146" t="s">
        <v>492</v>
      </c>
      <c r="B6" s="147">
        <v>9649043</v>
      </c>
      <c r="C6" s="1"/>
      <c r="D6" s="147">
        <v>12010108</v>
      </c>
    </row>
    <row r="7" spans="1:4" ht="12.75" customHeight="1" x14ac:dyDescent="0.2">
      <c r="A7" s="146" t="s">
        <v>493</v>
      </c>
      <c r="B7" s="147">
        <v>9213132</v>
      </c>
      <c r="C7" s="1"/>
      <c r="D7" s="147">
        <v>11570293</v>
      </c>
    </row>
    <row r="8" spans="1:4" ht="12.75" customHeight="1" x14ac:dyDescent="0.2">
      <c r="A8" s="257" t="s">
        <v>494</v>
      </c>
      <c r="B8" s="147">
        <v>54235000</v>
      </c>
      <c r="C8" s="1"/>
      <c r="D8" s="147">
        <v>50548582</v>
      </c>
    </row>
    <row r="9" spans="1:4" ht="12.75" customHeight="1" x14ac:dyDescent="0.2">
      <c r="A9" s="257" t="s">
        <v>496</v>
      </c>
      <c r="B9" s="147">
        <v>38115000</v>
      </c>
      <c r="C9" s="1"/>
      <c r="D9" s="147">
        <v>37816648</v>
      </c>
    </row>
    <row r="10" spans="1:4" ht="12.75" customHeight="1" x14ac:dyDescent="0.2">
      <c r="A10" s="257" t="s">
        <v>506</v>
      </c>
      <c r="B10" s="147">
        <v>40645000</v>
      </c>
      <c r="C10" s="1"/>
      <c r="D10" s="147">
        <v>29488300</v>
      </c>
    </row>
    <row r="11" spans="1:4" ht="12.75" customHeight="1" x14ac:dyDescent="0.2">
      <c r="A11" s="257" t="s">
        <v>507</v>
      </c>
      <c r="B11" s="147">
        <v>61200000</v>
      </c>
      <c r="C11" s="1"/>
      <c r="D11" s="147">
        <v>17874250</v>
      </c>
    </row>
    <row r="12" spans="1:4" ht="13.15" customHeight="1" x14ac:dyDescent="0.2">
      <c r="A12" s="257" t="s">
        <v>508</v>
      </c>
      <c r="B12" s="149">
        <v>32655000</v>
      </c>
      <c r="C12" s="99"/>
      <c r="D12" s="149">
        <v>2482250</v>
      </c>
    </row>
    <row r="13" spans="1:4" ht="14.25" customHeight="1" x14ac:dyDescent="0.2">
      <c r="A13" s="265" t="s">
        <v>509</v>
      </c>
      <c r="B13" s="240">
        <v>274177710</v>
      </c>
      <c r="C13" s="266" t="s">
        <v>502</v>
      </c>
      <c r="D13" s="267">
        <v>200238025</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42"/>
  <dimension ref="A1:H10"/>
  <sheetViews>
    <sheetView workbookViewId="0">
      <selection sqref="A1:B1"/>
    </sheetView>
  </sheetViews>
  <sheetFormatPr defaultRowHeight="12.75" x14ac:dyDescent="0.2"/>
  <cols>
    <col min="1" max="1" width="23.83203125" customWidth="1"/>
    <col min="2" max="2" width="28.1640625" customWidth="1"/>
    <col min="3" max="3" width="0.83203125" customWidth="1"/>
    <col min="4" max="4" width="16.83203125" customWidth="1"/>
    <col min="5" max="5" width="1.1640625" customWidth="1"/>
    <col min="6" max="6" width="16.83203125" customWidth="1"/>
    <col min="7" max="7" width="0.83203125" customWidth="1"/>
    <col min="8" max="8" width="16.83203125" customWidth="1"/>
  </cols>
  <sheetData>
    <row r="1" spans="1:8" ht="31.5" customHeight="1" x14ac:dyDescent="0.2">
      <c r="A1" s="636"/>
      <c r="B1" s="268" t="s">
        <v>510</v>
      </c>
      <c r="C1" s="5"/>
      <c r="D1" s="38" t="s">
        <v>511</v>
      </c>
      <c r="E1" s="5"/>
      <c r="F1" s="269" t="s">
        <v>512</v>
      </c>
      <c r="G1" s="4"/>
      <c r="H1" s="269" t="s">
        <v>513</v>
      </c>
    </row>
    <row r="2" spans="1:8" ht="14.25" customHeight="1" x14ac:dyDescent="0.2">
      <c r="A2" s="636"/>
      <c r="B2" s="169" t="s">
        <v>514</v>
      </c>
      <c r="C2" s="1"/>
      <c r="D2" s="270">
        <v>0.37</v>
      </c>
      <c r="E2" s="1"/>
      <c r="F2" s="271">
        <v>8.5000000000000006E-2</v>
      </c>
      <c r="G2" s="1"/>
      <c r="H2" s="272">
        <v>7.1499999999999994E-2</v>
      </c>
    </row>
    <row r="3" spans="1:8" ht="14.25" customHeight="1" x14ac:dyDescent="0.2">
      <c r="A3" s="636"/>
      <c r="B3" s="172" t="s">
        <v>515</v>
      </c>
      <c r="C3" s="1"/>
      <c r="D3" s="273">
        <v>0.18</v>
      </c>
      <c r="E3" s="1"/>
      <c r="F3" s="274">
        <v>9.1999999999999998E-2</v>
      </c>
      <c r="G3" s="1"/>
      <c r="H3" s="275">
        <v>7.2499999999999995E-2</v>
      </c>
    </row>
    <row r="4" spans="1:8" ht="14.25" customHeight="1" x14ac:dyDescent="0.2">
      <c r="A4" s="636"/>
      <c r="B4" s="172" t="s">
        <v>516</v>
      </c>
      <c r="C4" s="1"/>
      <c r="D4" s="273">
        <v>0.28000000000000003</v>
      </c>
      <c r="E4" s="1"/>
      <c r="F4" s="274">
        <v>3.7499999999999999E-2</v>
      </c>
      <c r="G4" s="1"/>
      <c r="H4" s="275">
        <v>3.7499999999999999E-2</v>
      </c>
    </row>
    <row r="5" spans="1:8" ht="14.25" customHeight="1" x14ac:dyDescent="0.2">
      <c r="A5" s="636"/>
      <c r="B5" s="172" t="s">
        <v>517</v>
      </c>
      <c r="C5" s="1"/>
      <c r="D5" s="273">
        <v>0.09</v>
      </c>
      <c r="E5" s="1"/>
      <c r="F5" s="274">
        <v>7.2999999999999995E-2</v>
      </c>
      <c r="G5" s="1"/>
      <c r="H5" s="275">
        <v>6.25E-2</v>
      </c>
    </row>
    <row r="6" spans="1:8" ht="33" customHeight="1" x14ac:dyDescent="0.2">
      <c r="A6" s="636"/>
      <c r="B6" s="37" t="s">
        <v>518</v>
      </c>
      <c r="C6" s="5"/>
      <c r="D6" s="273">
        <v>7.0000000000000007E-2</v>
      </c>
      <c r="E6" s="5"/>
      <c r="F6" s="276">
        <v>0.124</v>
      </c>
      <c r="G6" s="5"/>
      <c r="H6" s="277">
        <v>8.5000000000000006E-2</v>
      </c>
    </row>
    <row r="7" spans="1:8" ht="14.25" customHeight="1" x14ac:dyDescent="0.2">
      <c r="A7" s="636"/>
      <c r="B7" s="185" t="s">
        <v>519</v>
      </c>
      <c r="C7" s="1"/>
      <c r="D7" s="1"/>
      <c r="E7" s="1"/>
      <c r="F7" s="274">
        <v>5.7500000000000002E-2</v>
      </c>
      <c r="G7" s="1"/>
      <c r="H7" s="275">
        <v>5.5E-2</v>
      </c>
    </row>
    <row r="8" spans="1:8" ht="14.25" customHeight="1" x14ac:dyDescent="0.2">
      <c r="A8" s="636"/>
      <c r="B8" s="185" t="s">
        <v>520</v>
      </c>
      <c r="C8" s="1"/>
      <c r="D8" s="1"/>
      <c r="E8" s="1"/>
      <c r="F8" s="274">
        <v>4.7500000000000001E-2</v>
      </c>
      <c r="G8" s="1"/>
      <c r="H8" s="275">
        <v>3.2000000000000001E-2</v>
      </c>
    </row>
    <row r="9" spans="1:8" ht="20.25" customHeight="1" x14ac:dyDescent="0.2">
      <c r="A9" s="636"/>
      <c r="B9" s="172" t="s">
        <v>521</v>
      </c>
      <c r="C9" s="1"/>
      <c r="D9" s="273">
        <v>0.01</v>
      </c>
      <c r="E9" s="1"/>
      <c r="F9" s="274">
        <v>2.5000000000000001E-2</v>
      </c>
      <c r="G9" s="1"/>
      <c r="H9" s="275">
        <v>2.5000000000000001E-2</v>
      </c>
    </row>
    <row r="10" spans="1:8" ht="19.899999999999999" customHeight="1" x14ac:dyDescent="0.2">
      <c r="A10" s="278" t="s">
        <v>522</v>
      </c>
      <c r="B10" s="1"/>
      <c r="C10" s="1"/>
      <c r="D10" s="1"/>
      <c r="E10" s="1"/>
      <c r="F10" s="1"/>
      <c r="G10" s="1"/>
      <c r="H10" s="1"/>
    </row>
  </sheetData>
  <mergeCells count="1">
    <mergeCell ref="A1:A9"/>
  </mergeCells>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43"/>
  <dimension ref="A1:F10"/>
  <sheetViews>
    <sheetView workbookViewId="0">
      <selection sqref="A1:B1"/>
    </sheetView>
  </sheetViews>
  <sheetFormatPr defaultRowHeight="12.75" x14ac:dyDescent="0.2"/>
  <cols>
    <col min="1" max="1" width="49.83203125" customWidth="1"/>
    <col min="2" max="2" width="19.33203125" customWidth="1"/>
    <col min="3" max="3" width="1.5" customWidth="1"/>
    <col min="4" max="4" width="19.33203125" customWidth="1"/>
    <col min="5" max="5" width="1.5" customWidth="1"/>
    <col min="6" max="6" width="19.33203125" customWidth="1"/>
  </cols>
  <sheetData>
    <row r="1" spans="1:6" ht="31.5" customHeight="1" x14ac:dyDescent="0.2">
      <c r="A1" s="5"/>
      <c r="B1" s="279" t="s">
        <v>523</v>
      </c>
      <c r="C1" s="5"/>
      <c r="D1" s="38" t="s">
        <v>524</v>
      </c>
      <c r="E1" s="5"/>
      <c r="F1" s="279" t="s">
        <v>525</v>
      </c>
    </row>
    <row r="2" spans="1:6" ht="33" customHeight="1" x14ac:dyDescent="0.2">
      <c r="A2" s="280" t="s">
        <v>526</v>
      </c>
      <c r="B2" s="281">
        <v>515268483</v>
      </c>
      <c r="C2" s="5"/>
      <c r="D2" s="281">
        <v>452685308</v>
      </c>
      <c r="E2" s="5"/>
      <c r="F2" s="281">
        <v>402003287</v>
      </c>
    </row>
    <row r="3" spans="1:6" ht="14.65" customHeight="1" x14ac:dyDescent="0.2">
      <c r="A3" s="282" t="s">
        <v>527</v>
      </c>
      <c r="B3" s="175">
        <v>425414988</v>
      </c>
      <c r="C3" s="1"/>
      <c r="D3" s="175">
        <v>425414988</v>
      </c>
      <c r="E3" s="1"/>
      <c r="F3" s="175">
        <v>425414988</v>
      </c>
    </row>
    <row r="4" spans="1:6" ht="16.149999999999999" customHeight="1" x14ac:dyDescent="0.2">
      <c r="A4" s="283" t="s">
        <v>528</v>
      </c>
      <c r="B4" s="284">
        <v>89853495</v>
      </c>
      <c r="C4" s="1"/>
      <c r="D4" s="284">
        <v>27270320</v>
      </c>
      <c r="E4" s="1"/>
      <c r="F4" s="285">
        <v>-23411701</v>
      </c>
    </row>
    <row r="5" spans="1:6" ht="51" customHeight="1" x14ac:dyDescent="0.2">
      <c r="A5" s="286" t="s">
        <v>529</v>
      </c>
      <c r="B5" s="287">
        <v>441323661</v>
      </c>
      <c r="C5" s="37"/>
      <c r="D5" s="287">
        <v>389905540</v>
      </c>
      <c r="E5" s="37"/>
      <c r="F5" s="287">
        <v>347633196</v>
      </c>
    </row>
    <row r="6" spans="1:6" ht="14.65" customHeight="1" x14ac:dyDescent="0.2">
      <c r="A6" s="282" t="s">
        <v>527</v>
      </c>
      <c r="B6" s="175">
        <v>327311157</v>
      </c>
      <c r="C6" s="1"/>
      <c r="D6" s="175">
        <v>327311157</v>
      </c>
      <c r="E6" s="1"/>
      <c r="F6" s="175">
        <v>327311157</v>
      </c>
    </row>
    <row r="7" spans="1:6" ht="16.149999999999999" customHeight="1" x14ac:dyDescent="0.2">
      <c r="A7" s="283" t="s">
        <v>528</v>
      </c>
      <c r="B7" s="284">
        <v>114012504</v>
      </c>
      <c r="C7" s="1"/>
      <c r="D7" s="284">
        <v>62594383</v>
      </c>
      <c r="E7" s="1"/>
      <c r="F7" s="284">
        <v>20322039</v>
      </c>
    </row>
    <row r="8" spans="1:6" ht="51" customHeight="1" x14ac:dyDescent="0.2">
      <c r="A8" s="286" t="s">
        <v>530</v>
      </c>
      <c r="B8" s="287">
        <v>16332731</v>
      </c>
      <c r="C8" s="37"/>
      <c r="D8" s="287">
        <v>14706937</v>
      </c>
      <c r="E8" s="37"/>
      <c r="F8" s="287">
        <v>13354512</v>
      </c>
    </row>
    <row r="9" spans="1:6" ht="14.65" customHeight="1" x14ac:dyDescent="0.2">
      <c r="A9" s="282" t="s">
        <v>527</v>
      </c>
      <c r="B9" s="175">
        <v>12806061</v>
      </c>
      <c r="C9" s="1"/>
      <c r="D9" s="175">
        <v>12806061</v>
      </c>
      <c r="E9" s="1"/>
      <c r="F9" s="175">
        <v>12806061</v>
      </c>
    </row>
    <row r="10" spans="1:6" ht="16.149999999999999" customHeight="1" x14ac:dyDescent="0.2">
      <c r="A10" s="283" t="s">
        <v>528</v>
      </c>
      <c r="B10" s="284">
        <v>3526670</v>
      </c>
      <c r="C10" s="1"/>
      <c r="D10" s="284">
        <v>1900876</v>
      </c>
      <c r="E10" s="1"/>
      <c r="F10" s="284">
        <v>548451</v>
      </c>
    </row>
  </sheetData>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44"/>
  <dimension ref="A1:F38"/>
  <sheetViews>
    <sheetView workbookViewId="0">
      <selection sqref="A1:B1"/>
    </sheetView>
  </sheetViews>
  <sheetFormatPr defaultRowHeight="12.75" x14ac:dyDescent="0.2"/>
  <cols>
    <col min="1" max="1" width="80.6640625" customWidth="1"/>
    <col min="2" max="2" width="14.6640625" customWidth="1"/>
    <col min="3" max="3" width="1.33203125" customWidth="1"/>
    <col min="4" max="4" width="14.5" customWidth="1"/>
    <col min="5" max="5" width="1.33203125" customWidth="1"/>
    <col min="6" max="6" width="14.5" customWidth="1"/>
  </cols>
  <sheetData>
    <row r="1" spans="1:6" ht="25.5" customHeight="1" x14ac:dyDescent="0.2">
      <c r="A1" s="636"/>
      <c r="B1" s="288" t="s">
        <v>531</v>
      </c>
      <c r="C1" s="4"/>
      <c r="D1" s="82" t="s">
        <v>532</v>
      </c>
      <c r="E1" s="4"/>
      <c r="F1" s="55" t="s">
        <v>533</v>
      </c>
    </row>
    <row r="2" spans="1:6" ht="12.75" customHeight="1" x14ac:dyDescent="0.2">
      <c r="A2" s="636"/>
      <c r="B2" s="258" t="s">
        <v>534</v>
      </c>
      <c r="C2" s="1"/>
      <c r="D2" s="258" t="s">
        <v>535</v>
      </c>
      <c r="E2" s="1"/>
      <c r="F2" s="141" t="s">
        <v>536</v>
      </c>
    </row>
    <row r="3" spans="1:6" ht="12.75" customHeight="1" x14ac:dyDescent="0.2">
      <c r="A3" s="289" t="s">
        <v>537</v>
      </c>
      <c r="B3" s="27"/>
      <c r="C3" s="1"/>
      <c r="D3" s="27"/>
      <c r="E3" s="1"/>
      <c r="F3" s="27"/>
    </row>
    <row r="4" spans="1:6" ht="12.75" customHeight="1" x14ac:dyDescent="0.2">
      <c r="A4" s="224" t="s">
        <v>538</v>
      </c>
      <c r="B4" s="221">
        <v>443177812</v>
      </c>
      <c r="C4" s="1"/>
      <c r="D4" s="221">
        <v>371734516</v>
      </c>
      <c r="E4" s="1"/>
      <c r="F4" s="221">
        <v>71443296</v>
      </c>
    </row>
    <row r="5" spans="1:6" ht="12.75" customHeight="1" x14ac:dyDescent="0.2">
      <c r="A5" s="224" t="s">
        <v>539</v>
      </c>
      <c r="B5" s="147">
        <v>9208138</v>
      </c>
      <c r="C5" s="1"/>
      <c r="D5" s="265" t="s">
        <v>323</v>
      </c>
      <c r="E5" s="1"/>
      <c r="F5" s="147">
        <v>9208138</v>
      </c>
    </row>
    <row r="6" spans="1:6" ht="12.75" customHeight="1" x14ac:dyDescent="0.2">
      <c r="A6" s="224" t="s">
        <v>540</v>
      </c>
      <c r="B6" s="147">
        <v>32910591</v>
      </c>
      <c r="C6" s="1"/>
      <c r="D6" s="265" t="s">
        <v>323</v>
      </c>
      <c r="E6" s="1"/>
      <c r="F6" s="147">
        <v>32910591</v>
      </c>
    </row>
    <row r="7" spans="1:6" ht="12.75" customHeight="1" x14ac:dyDescent="0.2">
      <c r="A7" s="224" t="s">
        <v>541</v>
      </c>
      <c r="B7" s="139">
        <v>-291637</v>
      </c>
      <c r="C7" s="1"/>
      <c r="D7" s="265" t="s">
        <v>323</v>
      </c>
      <c r="E7" s="1"/>
      <c r="F7" s="139">
        <v>-291637</v>
      </c>
    </row>
    <row r="8" spans="1:6" ht="12.75" customHeight="1" x14ac:dyDescent="0.2">
      <c r="A8" s="224" t="s">
        <v>542</v>
      </c>
      <c r="B8" s="139">
        <v>-14371581</v>
      </c>
      <c r="C8" s="1"/>
      <c r="D8" s="265" t="s">
        <v>323</v>
      </c>
      <c r="E8" s="1"/>
      <c r="F8" s="139">
        <v>-14371581</v>
      </c>
    </row>
    <row r="9" spans="1:6" ht="12.75" customHeight="1" x14ac:dyDescent="0.2">
      <c r="A9" s="224" t="s">
        <v>543</v>
      </c>
      <c r="B9" s="139">
        <v>-17948015</v>
      </c>
      <c r="C9" s="1"/>
      <c r="D9" s="139">
        <v>-17948015</v>
      </c>
      <c r="E9" s="1"/>
      <c r="F9" s="265" t="s">
        <v>323</v>
      </c>
    </row>
    <row r="10" spans="1:6" ht="12.75" customHeight="1" x14ac:dyDescent="0.2">
      <c r="A10" s="224" t="s">
        <v>544</v>
      </c>
      <c r="B10" s="265" t="s">
        <v>323</v>
      </c>
      <c r="C10" s="1"/>
      <c r="D10" s="147">
        <v>10456665</v>
      </c>
      <c r="E10" s="1"/>
      <c r="F10" s="139">
        <v>-10456665</v>
      </c>
    </row>
    <row r="11" spans="1:6" ht="12.75" customHeight="1" x14ac:dyDescent="0.2">
      <c r="A11" s="224" t="s">
        <v>545</v>
      </c>
      <c r="B11" s="265" t="s">
        <v>323</v>
      </c>
      <c r="C11" s="1"/>
      <c r="D11" s="147">
        <v>4062435</v>
      </c>
      <c r="E11" s="1"/>
      <c r="F11" s="139">
        <v>-4062435</v>
      </c>
    </row>
    <row r="12" spans="1:6" ht="12.75" customHeight="1" x14ac:dyDescent="0.2">
      <c r="A12" s="224" t="s">
        <v>546</v>
      </c>
      <c r="B12" s="265" t="s">
        <v>323</v>
      </c>
      <c r="C12" s="1"/>
      <c r="D12" s="147">
        <v>64226347</v>
      </c>
      <c r="E12" s="1"/>
      <c r="F12" s="139">
        <v>-64226347</v>
      </c>
    </row>
    <row r="13" spans="1:6" ht="12.75" customHeight="1" x14ac:dyDescent="0.2">
      <c r="A13" s="224" t="s">
        <v>547</v>
      </c>
      <c r="B13" s="290" t="s">
        <v>323</v>
      </c>
      <c r="C13" s="1"/>
      <c r="D13" s="142">
        <v>-7116960</v>
      </c>
      <c r="E13" s="1"/>
      <c r="F13" s="149">
        <v>7116960</v>
      </c>
    </row>
    <row r="14" spans="1:6" ht="13.9" customHeight="1" x14ac:dyDescent="0.2">
      <c r="A14" s="224" t="s">
        <v>548</v>
      </c>
      <c r="B14" s="240">
        <v>452685308</v>
      </c>
      <c r="C14" s="1"/>
      <c r="D14" s="240">
        <v>425414988</v>
      </c>
      <c r="E14" s="1"/>
      <c r="F14" s="240">
        <v>27270320</v>
      </c>
    </row>
    <row r="15" spans="1:6" ht="29.25" customHeight="1" x14ac:dyDescent="0.2">
      <c r="A15" s="291" t="s">
        <v>549</v>
      </c>
      <c r="B15" s="4"/>
      <c r="C15" s="5"/>
      <c r="D15" s="4"/>
      <c r="E15" s="5"/>
      <c r="F15" s="4"/>
    </row>
    <row r="16" spans="1:6" ht="12.75" customHeight="1" x14ac:dyDescent="0.2">
      <c r="A16" s="224" t="s">
        <v>538</v>
      </c>
      <c r="B16" s="221">
        <v>377632677</v>
      </c>
      <c r="C16" s="1"/>
      <c r="D16" s="221">
        <v>285954699</v>
      </c>
      <c r="E16" s="1"/>
      <c r="F16" s="221">
        <v>91677978</v>
      </c>
    </row>
    <row r="17" spans="1:6" ht="12.75" customHeight="1" x14ac:dyDescent="0.2">
      <c r="A17" s="224" t="s">
        <v>539</v>
      </c>
      <c r="B17" s="147">
        <v>7464035</v>
      </c>
      <c r="C17" s="1"/>
      <c r="D17" s="265" t="s">
        <v>323</v>
      </c>
      <c r="E17" s="1"/>
      <c r="F17" s="147">
        <v>7464035</v>
      </c>
    </row>
    <row r="18" spans="1:6" ht="12.75" customHeight="1" x14ac:dyDescent="0.2">
      <c r="A18" s="224" t="s">
        <v>540</v>
      </c>
      <c r="B18" s="147">
        <v>27837661</v>
      </c>
      <c r="C18" s="1"/>
      <c r="D18" s="265" t="s">
        <v>323</v>
      </c>
      <c r="E18" s="1"/>
      <c r="F18" s="147">
        <v>27837661</v>
      </c>
    </row>
    <row r="19" spans="1:6" ht="12.75" customHeight="1" x14ac:dyDescent="0.2">
      <c r="A19" s="224" t="s">
        <v>541</v>
      </c>
      <c r="B19" s="147">
        <v>1940864</v>
      </c>
      <c r="C19" s="1"/>
      <c r="D19" s="265" t="s">
        <v>323</v>
      </c>
      <c r="E19" s="1"/>
      <c r="F19" s="147">
        <v>1940864</v>
      </c>
    </row>
    <row r="20" spans="1:6" ht="12.75" customHeight="1" x14ac:dyDescent="0.2">
      <c r="A20" s="224" t="s">
        <v>542</v>
      </c>
      <c r="B20" s="139">
        <v>-4577930</v>
      </c>
      <c r="C20" s="1"/>
      <c r="D20" s="265" t="s">
        <v>323</v>
      </c>
      <c r="E20" s="1"/>
      <c r="F20" s="139">
        <v>-4577930</v>
      </c>
    </row>
    <row r="21" spans="1:6" ht="12.75" customHeight="1" x14ac:dyDescent="0.2">
      <c r="A21" s="224" t="s">
        <v>543</v>
      </c>
      <c r="B21" s="139">
        <v>-20391767</v>
      </c>
      <c r="C21" s="1"/>
      <c r="D21" s="139">
        <v>-20391767</v>
      </c>
      <c r="E21" s="1"/>
      <c r="F21" s="265" t="s">
        <v>323</v>
      </c>
    </row>
    <row r="22" spans="1:6" ht="12.75" customHeight="1" x14ac:dyDescent="0.2">
      <c r="A22" s="224" t="s">
        <v>544</v>
      </c>
      <c r="B22" s="265" t="s">
        <v>323</v>
      </c>
      <c r="C22" s="1"/>
      <c r="D22" s="147">
        <v>11387899</v>
      </c>
      <c r="E22" s="1"/>
      <c r="F22" s="139">
        <v>-11387899</v>
      </c>
    </row>
    <row r="23" spans="1:6" ht="12.75" customHeight="1" x14ac:dyDescent="0.2">
      <c r="A23" s="224" t="s">
        <v>545</v>
      </c>
      <c r="B23" s="265" t="s">
        <v>323</v>
      </c>
      <c r="C23" s="1"/>
      <c r="D23" s="147">
        <v>3189089</v>
      </c>
      <c r="E23" s="1"/>
      <c r="F23" s="139">
        <v>-3189089</v>
      </c>
    </row>
    <row r="24" spans="1:6" ht="12.75" customHeight="1" x14ac:dyDescent="0.2">
      <c r="A24" s="224" t="s">
        <v>546</v>
      </c>
      <c r="B24" s="265" t="s">
        <v>323</v>
      </c>
      <c r="C24" s="1"/>
      <c r="D24" s="147">
        <v>53410055</v>
      </c>
      <c r="E24" s="1"/>
      <c r="F24" s="139">
        <v>-53410055</v>
      </c>
    </row>
    <row r="25" spans="1:6" ht="12.75" customHeight="1" x14ac:dyDescent="0.2">
      <c r="A25" s="224" t="s">
        <v>547</v>
      </c>
      <c r="B25" s="290" t="s">
        <v>323</v>
      </c>
      <c r="C25" s="1"/>
      <c r="D25" s="142">
        <v>-6238818</v>
      </c>
      <c r="E25" s="1"/>
      <c r="F25" s="149">
        <v>6238818</v>
      </c>
    </row>
    <row r="26" spans="1:6" ht="13.9" customHeight="1" x14ac:dyDescent="0.2">
      <c r="A26" s="224" t="s">
        <v>548</v>
      </c>
      <c r="B26" s="240">
        <v>389905540</v>
      </c>
      <c r="C26" s="1"/>
      <c r="D26" s="240">
        <v>327311157</v>
      </c>
      <c r="E26" s="1"/>
      <c r="F26" s="240">
        <v>62594383</v>
      </c>
    </row>
    <row r="27" spans="1:6" ht="29.25" customHeight="1" x14ac:dyDescent="0.2">
      <c r="A27" s="291" t="s">
        <v>550</v>
      </c>
      <c r="B27" s="4"/>
      <c r="C27" s="5"/>
      <c r="D27" s="4"/>
      <c r="E27" s="5"/>
      <c r="F27" s="4"/>
    </row>
    <row r="28" spans="1:6" ht="12.75" customHeight="1" x14ac:dyDescent="0.2">
      <c r="A28" s="224" t="s">
        <v>538</v>
      </c>
      <c r="B28" s="221">
        <v>13611037</v>
      </c>
      <c r="C28" s="1"/>
      <c r="D28" s="221">
        <v>11101460</v>
      </c>
      <c r="E28" s="1"/>
      <c r="F28" s="221">
        <v>2509577</v>
      </c>
    </row>
    <row r="29" spans="1:6" ht="12.75" customHeight="1" x14ac:dyDescent="0.2">
      <c r="A29" s="224" t="s">
        <v>539</v>
      </c>
      <c r="B29" s="147">
        <v>191020</v>
      </c>
      <c r="C29" s="1"/>
      <c r="D29" s="265" t="s">
        <v>323</v>
      </c>
      <c r="E29" s="1"/>
      <c r="F29" s="147">
        <v>191020</v>
      </c>
    </row>
    <row r="30" spans="1:6" ht="12.75" customHeight="1" x14ac:dyDescent="0.2">
      <c r="A30" s="224" t="s">
        <v>540</v>
      </c>
      <c r="B30" s="147">
        <v>999187</v>
      </c>
      <c r="C30" s="1"/>
      <c r="D30" s="265" t="s">
        <v>323</v>
      </c>
      <c r="E30" s="1"/>
      <c r="F30" s="147">
        <v>999187</v>
      </c>
    </row>
    <row r="31" spans="1:6" ht="12.75" customHeight="1" x14ac:dyDescent="0.2">
      <c r="A31" s="224" t="s">
        <v>541</v>
      </c>
      <c r="B31" s="147">
        <v>816746</v>
      </c>
      <c r="C31" s="1"/>
      <c r="D31" s="265" t="s">
        <v>323</v>
      </c>
      <c r="E31" s="1"/>
      <c r="F31" s="147">
        <v>816746</v>
      </c>
    </row>
    <row r="32" spans="1:6" ht="12.75" customHeight="1" x14ac:dyDescent="0.2">
      <c r="A32" s="224" t="s">
        <v>542</v>
      </c>
      <c r="B32" s="139">
        <v>-142940</v>
      </c>
      <c r="C32" s="1"/>
      <c r="D32" s="265" t="s">
        <v>323</v>
      </c>
      <c r="E32" s="1"/>
      <c r="F32" s="139">
        <v>-142940</v>
      </c>
    </row>
    <row r="33" spans="1:6" ht="12.75" customHeight="1" x14ac:dyDescent="0.2">
      <c r="A33" s="224" t="s">
        <v>543</v>
      </c>
      <c r="B33" s="139">
        <v>-768113</v>
      </c>
      <c r="C33" s="1"/>
      <c r="D33" s="139">
        <v>-768113</v>
      </c>
      <c r="E33" s="1"/>
      <c r="F33" s="265" t="s">
        <v>323</v>
      </c>
    </row>
    <row r="34" spans="1:6" ht="12.75" customHeight="1" x14ac:dyDescent="0.2">
      <c r="A34" s="224" t="s">
        <v>544</v>
      </c>
      <c r="B34" s="265" t="s">
        <v>323</v>
      </c>
      <c r="C34" s="1"/>
      <c r="D34" s="147">
        <v>227313</v>
      </c>
      <c r="E34" s="1"/>
      <c r="F34" s="139">
        <v>-227313</v>
      </c>
    </row>
    <row r="35" spans="1:6" ht="12.75" customHeight="1" x14ac:dyDescent="0.2">
      <c r="A35" s="224" t="s">
        <v>545</v>
      </c>
      <c r="B35" s="265" t="s">
        <v>323</v>
      </c>
      <c r="C35" s="1"/>
      <c r="D35" s="147">
        <v>60633</v>
      </c>
      <c r="E35" s="1"/>
      <c r="F35" s="139">
        <v>-60633</v>
      </c>
    </row>
    <row r="36" spans="1:6" ht="12.75" customHeight="1" x14ac:dyDescent="0.2">
      <c r="A36" s="224" t="s">
        <v>546</v>
      </c>
      <c r="B36" s="265" t="s">
        <v>323</v>
      </c>
      <c r="C36" s="1"/>
      <c r="D36" s="147">
        <v>1988600</v>
      </c>
      <c r="E36" s="1"/>
      <c r="F36" s="139">
        <v>-1988600</v>
      </c>
    </row>
    <row r="37" spans="1:6" ht="12.75" customHeight="1" x14ac:dyDescent="0.2">
      <c r="A37" s="224" t="s">
        <v>547</v>
      </c>
      <c r="B37" s="290" t="s">
        <v>323</v>
      </c>
      <c r="C37" s="1"/>
      <c r="D37" s="149">
        <v>196168</v>
      </c>
      <c r="E37" s="1"/>
      <c r="F37" s="142">
        <v>-196168</v>
      </c>
    </row>
    <row r="38" spans="1:6" ht="13.9" customHeight="1" x14ac:dyDescent="0.2">
      <c r="A38" s="224" t="s">
        <v>548</v>
      </c>
      <c r="B38" s="240">
        <v>14706937</v>
      </c>
      <c r="C38" s="1"/>
      <c r="D38" s="240">
        <v>12806061</v>
      </c>
      <c r="E38" s="1"/>
      <c r="F38" s="240">
        <v>1900876</v>
      </c>
    </row>
  </sheetData>
  <mergeCells count="1">
    <mergeCell ref="A1:A2"/>
  </mergeCells>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45"/>
  <dimension ref="A1:D16"/>
  <sheetViews>
    <sheetView workbookViewId="0">
      <selection sqref="A1:B1"/>
    </sheetView>
  </sheetViews>
  <sheetFormatPr defaultRowHeight="12.75" x14ac:dyDescent="0.2"/>
  <cols>
    <col min="1" max="1" width="86" customWidth="1"/>
    <col min="2" max="2" width="17.33203125" customWidth="1"/>
    <col min="3" max="3" width="1.83203125" customWidth="1"/>
    <col min="4" max="4" width="17.33203125" customWidth="1"/>
  </cols>
  <sheetData>
    <row r="1" spans="1:4" ht="39.4" customHeight="1" x14ac:dyDescent="0.2">
      <c r="A1" s="5"/>
      <c r="B1" s="292" t="s">
        <v>551</v>
      </c>
      <c r="C1" s="5"/>
      <c r="D1" s="292" t="s">
        <v>552</v>
      </c>
    </row>
    <row r="2" spans="1:4" ht="30" customHeight="1" x14ac:dyDescent="0.2">
      <c r="A2" s="293" t="s">
        <v>553</v>
      </c>
      <c r="B2" s="126">
        <v>4955972</v>
      </c>
      <c r="C2" s="5"/>
      <c r="D2" s="126">
        <v>2677493</v>
      </c>
    </row>
    <row r="3" spans="1:4" ht="14.25" customHeight="1" x14ac:dyDescent="0.2">
      <c r="A3" s="83" t="s">
        <v>554</v>
      </c>
      <c r="B3" s="48">
        <v>2311381</v>
      </c>
      <c r="C3" s="1"/>
      <c r="D3" s="48">
        <v>12245149</v>
      </c>
    </row>
    <row r="4" spans="1:4" ht="14.25" customHeight="1" x14ac:dyDescent="0.2">
      <c r="A4" s="83" t="s">
        <v>555</v>
      </c>
      <c r="B4" s="48">
        <v>12011318</v>
      </c>
      <c r="C4" s="1"/>
      <c r="D4" s="48">
        <v>29393383</v>
      </c>
    </row>
    <row r="5" spans="1:4" ht="14.25" customHeight="1" x14ac:dyDescent="0.2">
      <c r="A5" s="83" t="s">
        <v>556</v>
      </c>
      <c r="B5" s="50">
        <v>10371049</v>
      </c>
      <c r="C5" s="1"/>
      <c r="D5" s="294" t="s">
        <v>78</v>
      </c>
    </row>
    <row r="6" spans="1:4" ht="15" customHeight="1" x14ac:dyDescent="0.2">
      <c r="A6" s="83" t="s">
        <v>53</v>
      </c>
      <c r="B6" s="110">
        <v>29649720</v>
      </c>
      <c r="C6" s="1"/>
      <c r="D6" s="110">
        <v>44316025</v>
      </c>
    </row>
    <row r="7" spans="1:4" ht="47.25" customHeight="1" x14ac:dyDescent="0.2">
      <c r="A7" s="295" t="s">
        <v>557</v>
      </c>
      <c r="B7" s="296">
        <v>14888675</v>
      </c>
      <c r="C7" s="37"/>
      <c r="D7" s="296">
        <v>5339665</v>
      </c>
    </row>
    <row r="8" spans="1:4" ht="14.25" customHeight="1" x14ac:dyDescent="0.2">
      <c r="A8" s="83" t="s">
        <v>554</v>
      </c>
      <c r="B8" s="48">
        <v>3338972</v>
      </c>
      <c r="C8" s="1"/>
      <c r="D8" s="48">
        <v>5703364</v>
      </c>
    </row>
    <row r="9" spans="1:4" ht="14.25" customHeight="1" x14ac:dyDescent="0.2">
      <c r="A9" s="83" t="s">
        <v>555</v>
      </c>
      <c r="B9" s="48">
        <v>9100826</v>
      </c>
      <c r="C9" s="1"/>
      <c r="D9" s="48">
        <v>25932370</v>
      </c>
    </row>
    <row r="10" spans="1:4" ht="14.25" customHeight="1" x14ac:dyDescent="0.2">
      <c r="A10" s="83" t="s">
        <v>556</v>
      </c>
      <c r="B10" s="50">
        <v>9812662</v>
      </c>
      <c r="C10" s="1"/>
      <c r="D10" s="294" t="s">
        <v>78</v>
      </c>
    </row>
    <row r="11" spans="1:4" ht="15" customHeight="1" x14ac:dyDescent="0.2">
      <c r="A11" s="83" t="s">
        <v>53</v>
      </c>
      <c r="B11" s="110">
        <v>37141135</v>
      </c>
      <c r="C11" s="1"/>
      <c r="D11" s="110">
        <v>36975399</v>
      </c>
    </row>
    <row r="12" spans="1:4" ht="47.25" customHeight="1" x14ac:dyDescent="0.2">
      <c r="A12" s="295" t="s">
        <v>558</v>
      </c>
      <c r="B12" s="296">
        <v>120161</v>
      </c>
      <c r="C12" s="37"/>
      <c r="D12" s="297" t="s">
        <v>559</v>
      </c>
    </row>
    <row r="13" spans="1:4" ht="14.25" customHeight="1" x14ac:dyDescent="0.2">
      <c r="A13" s="83" t="s">
        <v>554</v>
      </c>
      <c r="B13" s="246" t="s">
        <v>78</v>
      </c>
      <c r="C13" s="1"/>
      <c r="D13" s="48">
        <v>21030</v>
      </c>
    </row>
    <row r="14" spans="1:4" ht="14.25" customHeight="1" x14ac:dyDescent="0.2">
      <c r="A14" s="83" t="s">
        <v>555</v>
      </c>
      <c r="B14" s="48">
        <v>380143</v>
      </c>
      <c r="C14" s="1"/>
      <c r="D14" s="48">
        <v>933312</v>
      </c>
    </row>
    <row r="15" spans="1:4" ht="14.25" customHeight="1" x14ac:dyDescent="0.2">
      <c r="A15" s="83" t="s">
        <v>556</v>
      </c>
      <c r="B15" s="50">
        <v>305709</v>
      </c>
      <c r="C15" s="1"/>
      <c r="D15" s="294" t="s">
        <v>78</v>
      </c>
    </row>
    <row r="16" spans="1:4" ht="15" customHeight="1" x14ac:dyDescent="0.2">
      <c r="A16" s="83" t="s">
        <v>53</v>
      </c>
      <c r="B16" s="110">
        <v>806013</v>
      </c>
      <c r="C16" s="1"/>
      <c r="D16" s="110">
        <v>954342</v>
      </c>
    </row>
  </sheetData>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6"/>
  <dimension ref="A1:G8"/>
  <sheetViews>
    <sheetView workbookViewId="0">
      <selection sqref="A1:B1"/>
    </sheetView>
  </sheetViews>
  <sheetFormatPr defaultRowHeight="12.75" x14ac:dyDescent="0.2"/>
  <cols>
    <col min="1" max="1" width="24.1640625" customWidth="1"/>
    <col min="2" max="2" width="1.33203125" customWidth="1"/>
    <col min="3" max="3" width="18.83203125" customWidth="1"/>
    <col min="4" max="4" width="1.33203125" customWidth="1"/>
    <col min="5" max="5" width="19.1640625" customWidth="1"/>
    <col min="6" max="6" width="1.1640625" customWidth="1"/>
    <col min="7" max="7" width="19.1640625" customWidth="1"/>
  </cols>
  <sheetData>
    <row r="1" spans="1:7" ht="12.75" customHeight="1" x14ac:dyDescent="0.2">
      <c r="A1" s="121" t="s">
        <v>560</v>
      </c>
      <c r="B1" s="1"/>
      <c r="C1" s="96" t="s">
        <v>561</v>
      </c>
      <c r="D1" s="1"/>
      <c r="E1" s="101" t="s">
        <v>562</v>
      </c>
      <c r="F1" s="1"/>
      <c r="G1" s="101" t="s">
        <v>563</v>
      </c>
    </row>
    <row r="2" spans="1:7" ht="13.15" customHeight="1" x14ac:dyDescent="0.2">
      <c r="A2" s="298">
        <v>2018</v>
      </c>
      <c r="B2" s="1"/>
      <c r="C2" s="86">
        <v>-340042</v>
      </c>
      <c r="D2" s="1"/>
      <c r="E2" s="75">
        <v>786857</v>
      </c>
      <c r="F2" s="1"/>
      <c r="G2" s="75">
        <v>62579</v>
      </c>
    </row>
    <row r="3" spans="1:7" ht="13.15" customHeight="1" x14ac:dyDescent="0.2">
      <c r="A3" s="299">
        <v>2019</v>
      </c>
      <c r="B3" s="1"/>
      <c r="C3" s="46">
        <v>-4594966</v>
      </c>
      <c r="D3" s="1"/>
      <c r="E3" s="48">
        <v>94246</v>
      </c>
      <c r="F3" s="1"/>
      <c r="G3" s="46">
        <v>-64131</v>
      </c>
    </row>
    <row r="4" spans="1:7" ht="13.15" customHeight="1" x14ac:dyDescent="0.2">
      <c r="A4" s="299">
        <v>2020</v>
      </c>
      <c r="B4" s="1"/>
      <c r="C4" s="46">
        <v>-10850283</v>
      </c>
      <c r="D4" s="1"/>
      <c r="E4" s="46">
        <v>-3580072</v>
      </c>
      <c r="F4" s="1"/>
      <c r="G4" s="46">
        <v>-219158</v>
      </c>
    </row>
    <row r="5" spans="1:7" ht="13.15" customHeight="1" x14ac:dyDescent="0.2">
      <c r="A5" s="299">
        <v>2021</v>
      </c>
      <c r="B5" s="1"/>
      <c r="C5" s="46">
        <v>-9252063</v>
      </c>
      <c r="D5" s="1"/>
      <c r="E5" s="46">
        <v>-5114406</v>
      </c>
      <c r="F5" s="1"/>
      <c r="G5" s="46">
        <v>-233328</v>
      </c>
    </row>
    <row r="6" spans="1:7" ht="13.15" customHeight="1" x14ac:dyDescent="0.2">
      <c r="A6" s="299">
        <v>2022</v>
      </c>
      <c r="B6" s="1"/>
      <c r="C6" s="246" t="s">
        <v>78</v>
      </c>
      <c r="D6" s="1"/>
      <c r="E6" s="46">
        <v>-773126</v>
      </c>
      <c r="F6" s="1"/>
      <c r="G6" s="246" t="s">
        <v>78</v>
      </c>
    </row>
    <row r="7" spans="1:7" ht="13.15" customHeight="1" x14ac:dyDescent="0.2">
      <c r="A7" s="117" t="s">
        <v>564</v>
      </c>
      <c r="B7" s="1"/>
      <c r="C7" s="294" t="s">
        <v>78</v>
      </c>
      <c r="D7" s="1"/>
      <c r="E7" s="109">
        <v>-1060425</v>
      </c>
      <c r="F7" s="1"/>
      <c r="G7" s="294" t="s">
        <v>78</v>
      </c>
    </row>
    <row r="8" spans="1:7" ht="14.65" customHeight="1" x14ac:dyDescent="0.2">
      <c r="A8" s="246" t="s">
        <v>53</v>
      </c>
      <c r="B8" s="1"/>
      <c r="C8" s="300">
        <v>-25037354</v>
      </c>
      <c r="D8" s="1"/>
      <c r="E8" s="300">
        <v>-9646926</v>
      </c>
      <c r="F8" s="1"/>
      <c r="G8" s="300">
        <v>-454038</v>
      </c>
    </row>
  </sheetData>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7"/>
  <dimension ref="A1:C5"/>
  <sheetViews>
    <sheetView workbookViewId="0">
      <selection sqref="A1:B1"/>
    </sheetView>
  </sheetViews>
  <sheetFormatPr defaultRowHeight="12.75" x14ac:dyDescent="0.2"/>
  <cols>
    <col min="1" max="1" width="25.33203125" customWidth="1"/>
    <col min="2" max="2" width="19.1640625" customWidth="1"/>
    <col min="3" max="3" width="26.6640625" customWidth="1"/>
  </cols>
  <sheetData>
    <row r="1" spans="1:3" ht="14.25" customHeight="1" x14ac:dyDescent="0.2">
      <c r="A1" s="702"/>
      <c r="B1" s="702"/>
      <c r="C1" s="181" t="s">
        <v>565</v>
      </c>
    </row>
    <row r="2" spans="1:3" ht="15" customHeight="1" x14ac:dyDescent="0.2">
      <c r="A2" s="169" t="s">
        <v>566</v>
      </c>
      <c r="B2" s="301">
        <v>0.5</v>
      </c>
      <c r="C2" s="302">
        <v>6.5000000000000002E-2</v>
      </c>
    </row>
    <row r="3" spans="1:3" ht="22.15" customHeight="1" x14ac:dyDescent="0.2">
      <c r="A3" s="172" t="s">
        <v>567</v>
      </c>
      <c r="B3" s="303">
        <v>0.5</v>
      </c>
      <c r="C3" s="304">
        <v>3.6999999999999998E-2</v>
      </c>
    </row>
    <row r="4" spans="1:3" ht="22.15" customHeight="1" x14ac:dyDescent="0.2">
      <c r="A4" s="172" t="s">
        <v>568</v>
      </c>
      <c r="B4" s="305">
        <v>5.4600000000000003E-2</v>
      </c>
      <c r="C4" s="5"/>
    </row>
    <row r="5" spans="1:3" ht="14.25" customHeight="1" x14ac:dyDescent="0.2">
      <c r="A5" s="172" t="s">
        <v>569</v>
      </c>
      <c r="B5" s="6" t="s">
        <v>570</v>
      </c>
      <c r="C5" s="1"/>
    </row>
  </sheetData>
  <mergeCells count="1">
    <mergeCell ref="A1:B1"/>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8"/>
  <dimension ref="A1:D17"/>
  <sheetViews>
    <sheetView workbookViewId="0">
      <selection sqref="A1:B1"/>
    </sheetView>
  </sheetViews>
  <sheetFormatPr defaultRowHeight="12.75" x14ac:dyDescent="0.2"/>
  <cols>
    <col min="1" max="1" width="62" customWidth="1"/>
    <col min="2" max="2" width="14.1640625" customWidth="1"/>
    <col min="3" max="3" width="16.6640625" customWidth="1"/>
    <col min="4" max="4" width="14.1640625" customWidth="1"/>
  </cols>
  <sheetData>
    <row r="1" spans="1:4" ht="15.75" customHeight="1" x14ac:dyDescent="0.2">
      <c r="A1" s="278" t="s">
        <v>571</v>
      </c>
      <c r="B1" s="678"/>
      <c r="C1" s="678"/>
      <c r="D1" s="678"/>
    </row>
    <row r="2" spans="1:4" ht="14.25" customHeight="1" x14ac:dyDescent="0.2">
      <c r="A2" s="1"/>
      <c r="B2" s="99"/>
      <c r="C2" s="179" t="s">
        <v>572</v>
      </c>
      <c r="D2" s="99"/>
    </row>
    <row r="3" spans="1:4" ht="14.65" customHeight="1" x14ac:dyDescent="0.2">
      <c r="A3" s="1"/>
      <c r="B3" s="27"/>
      <c r="C3" s="182" t="s">
        <v>573</v>
      </c>
      <c r="D3" s="27"/>
    </row>
    <row r="4" spans="1:4" ht="14.65" customHeight="1" x14ac:dyDescent="0.2">
      <c r="A4" s="1"/>
      <c r="B4" s="185" t="s">
        <v>574</v>
      </c>
      <c r="C4" s="184" t="s">
        <v>575</v>
      </c>
      <c r="D4" s="185" t="s">
        <v>576</v>
      </c>
    </row>
    <row r="5" spans="1:4" ht="14.65" customHeight="1" x14ac:dyDescent="0.2">
      <c r="A5" s="1"/>
      <c r="B5" s="184" t="s">
        <v>577</v>
      </c>
      <c r="C5" s="184" t="s">
        <v>578</v>
      </c>
      <c r="D5" s="184" t="s">
        <v>577</v>
      </c>
    </row>
    <row r="6" spans="1:4" ht="14.65" customHeight="1" x14ac:dyDescent="0.2">
      <c r="A6" s="1"/>
      <c r="B6" s="181" t="s">
        <v>579</v>
      </c>
      <c r="C6" s="6" t="s">
        <v>580</v>
      </c>
      <c r="D6" s="306" t="s">
        <v>581</v>
      </c>
    </row>
    <row r="7" spans="1:4" ht="14.65" customHeight="1" x14ac:dyDescent="0.2">
      <c r="A7" s="307" t="s">
        <v>582</v>
      </c>
      <c r="B7" s="308">
        <v>65823032</v>
      </c>
      <c r="C7" s="309">
        <v>13950531</v>
      </c>
      <c r="D7" s="310">
        <v>51872501</v>
      </c>
    </row>
    <row r="8" spans="1:4" ht="14.65" customHeight="1" x14ac:dyDescent="0.2">
      <c r="A8" s="6" t="s">
        <v>583</v>
      </c>
      <c r="B8" s="27"/>
      <c r="C8" s="1"/>
      <c r="D8" s="27"/>
    </row>
    <row r="9" spans="1:4" ht="14.65" customHeight="1" x14ac:dyDescent="0.2">
      <c r="A9" s="6" t="s">
        <v>584</v>
      </c>
      <c r="B9" s="311">
        <v>2216682</v>
      </c>
      <c r="C9" s="174" t="s">
        <v>585</v>
      </c>
      <c r="D9" s="311">
        <v>2216682</v>
      </c>
    </row>
    <row r="10" spans="1:4" ht="14.65" customHeight="1" x14ac:dyDescent="0.2">
      <c r="A10" s="14" t="s">
        <v>586</v>
      </c>
      <c r="B10" s="311">
        <v>3297049</v>
      </c>
      <c r="C10" s="174" t="s">
        <v>585</v>
      </c>
      <c r="D10" s="311">
        <v>3297049</v>
      </c>
    </row>
    <row r="11" spans="1:4" ht="14.65" customHeight="1" x14ac:dyDescent="0.2">
      <c r="A11" s="14" t="s">
        <v>587</v>
      </c>
      <c r="B11" s="312">
        <v>-5228145</v>
      </c>
      <c r="C11" s="174" t="s">
        <v>585</v>
      </c>
      <c r="D11" s="312">
        <v>-5228145</v>
      </c>
    </row>
    <row r="12" spans="1:4" ht="14.65" customHeight="1" x14ac:dyDescent="0.2">
      <c r="A12" s="14" t="s">
        <v>588</v>
      </c>
      <c r="B12" s="313" t="s">
        <v>585</v>
      </c>
      <c r="C12" s="314">
        <v>4793359</v>
      </c>
      <c r="D12" s="312">
        <v>-4793359</v>
      </c>
    </row>
    <row r="13" spans="1:4" ht="14.65" customHeight="1" x14ac:dyDescent="0.2">
      <c r="A13" s="14" t="s">
        <v>589</v>
      </c>
      <c r="B13" s="313" t="s">
        <v>585</v>
      </c>
      <c r="C13" s="315">
        <v>455954</v>
      </c>
      <c r="D13" s="312">
        <v>-455954</v>
      </c>
    </row>
    <row r="14" spans="1:4" ht="14.65" customHeight="1" x14ac:dyDescent="0.2">
      <c r="A14" s="14" t="s">
        <v>590</v>
      </c>
      <c r="B14" s="313" t="s">
        <v>585</v>
      </c>
      <c r="C14" s="315">
        <v>285054</v>
      </c>
      <c r="D14" s="312">
        <v>-285054</v>
      </c>
    </row>
    <row r="15" spans="1:4" ht="14.65" customHeight="1" x14ac:dyDescent="0.2">
      <c r="A15" s="14" t="s">
        <v>591</v>
      </c>
      <c r="B15" s="316">
        <v>-4249313</v>
      </c>
      <c r="C15" s="317">
        <v>-4249313</v>
      </c>
      <c r="D15" s="318" t="s">
        <v>585</v>
      </c>
    </row>
    <row r="16" spans="1:4" ht="14.65" customHeight="1" x14ac:dyDescent="0.2">
      <c r="A16" s="6" t="s">
        <v>592</v>
      </c>
      <c r="B16" s="319">
        <v>-3963727</v>
      </c>
      <c r="C16" s="314">
        <v>1285054</v>
      </c>
      <c r="D16" s="319">
        <v>-5248781</v>
      </c>
    </row>
    <row r="17" spans="1:4" ht="16.149999999999999" customHeight="1" x14ac:dyDescent="0.2">
      <c r="A17" s="307" t="s">
        <v>593</v>
      </c>
      <c r="B17" s="308">
        <v>61859305</v>
      </c>
      <c r="C17" s="320">
        <v>15235585</v>
      </c>
      <c r="D17" s="308">
        <v>46623720</v>
      </c>
    </row>
  </sheetData>
  <mergeCells count="1">
    <mergeCell ref="B1:D1"/>
  </mergeCells>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9"/>
  <dimension ref="A1:D4"/>
  <sheetViews>
    <sheetView workbookViewId="0">
      <selection sqref="A1:B1"/>
    </sheetView>
  </sheetViews>
  <sheetFormatPr defaultRowHeight="12.75" x14ac:dyDescent="0.2"/>
  <cols>
    <col min="1" max="1" width="68.83203125" customWidth="1"/>
    <col min="2" max="2" width="17.33203125" customWidth="1"/>
    <col min="3" max="3" width="1.33203125" customWidth="1"/>
    <col min="4" max="4" width="17.83203125" customWidth="1"/>
  </cols>
  <sheetData>
    <row r="1" spans="1:4" ht="30" customHeight="1" x14ac:dyDescent="0.2">
      <c r="A1" s="5"/>
      <c r="B1" s="38" t="s">
        <v>594</v>
      </c>
      <c r="C1" s="5"/>
      <c r="D1" s="56" t="s">
        <v>595</v>
      </c>
    </row>
    <row r="2" spans="1:4" ht="35.25" customHeight="1" x14ac:dyDescent="0.2">
      <c r="A2" s="321" t="s">
        <v>596</v>
      </c>
      <c r="B2" s="322">
        <v>2546032</v>
      </c>
      <c r="C2" s="5"/>
      <c r="D2" s="323" t="s">
        <v>597</v>
      </c>
    </row>
    <row r="3" spans="1:4" ht="53.25" customHeight="1" x14ac:dyDescent="0.2">
      <c r="A3" s="321" t="s">
        <v>598</v>
      </c>
      <c r="B3" s="324" t="s">
        <v>599</v>
      </c>
      <c r="C3" s="37"/>
      <c r="D3" s="325" t="s">
        <v>600</v>
      </c>
    </row>
    <row r="4" spans="1:4" ht="17.25" customHeight="1" x14ac:dyDescent="0.2">
      <c r="A4" s="24" t="s">
        <v>601</v>
      </c>
      <c r="B4" s="326">
        <v>2546032</v>
      </c>
      <c r="C4" s="1"/>
      <c r="D4" s="327">
        <v>4501998</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50"/>
  <dimension ref="A1:B8"/>
  <sheetViews>
    <sheetView workbookViewId="0">
      <selection sqref="A1:B1"/>
    </sheetView>
  </sheetViews>
  <sheetFormatPr defaultRowHeight="12.75" x14ac:dyDescent="0.2"/>
  <cols>
    <col min="1" max="1" width="28.6640625" customWidth="1"/>
    <col min="2" max="2" width="14.5" customWidth="1"/>
  </cols>
  <sheetData>
    <row r="1" spans="1:2" ht="15" customHeight="1" x14ac:dyDescent="0.2">
      <c r="A1" s="328" t="s">
        <v>602</v>
      </c>
      <c r="B1" s="99"/>
    </row>
    <row r="2" spans="1:2" ht="15.4" customHeight="1" x14ac:dyDescent="0.2">
      <c r="A2" s="329">
        <v>2019</v>
      </c>
      <c r="B2" s="330">
        <v>-360712</v>
      </c>
    </row>
    <row r="3" spans="1:2" ht="15.4" customHeight="1" x14ac:dyDescent="0.2">
      <c r="A3" s="331">
        <v>2020</v>
      </c>
      <c r="B3" s="332">
        <v>-360712</v>
      </c>
    </row>
    <row r="4" spans="1:2" ht="15.4" customHeight="1" x14ac:dyDescent="0.2">
      <c r="A4" s="331">
        <v>2021</v>
      </c>
      <c r="B4" s="332">
        <v>-360711</v>
      </c>
    </row>
    <row r="5" spans="1:2" ht="15.4" customHeight="1" x14ac:dyDescent="0.2">
      <c r="A5" s="331">
        <v>2022</v>
      </c>
      <c r="B5" s="332">
        <v>-207766</v>
      </c>
    </row>
    <row r="6" spans="1:2" ht="15.4" customHeight="1" x14ac:dyDescent="0.2">
      <c r="A6" s="331">
        <v>2023</v>
      </c>
      <c r="B6" s="332">
        <v>-666065</v>
      </c>
    </row>
    <row r="7" spans="1:2" ht="15.4" customHeight="1" x14ac:dyDescent="0.2">
      <c r="A7" s="333" t="s">
        <v>603</v>
      </c>
      <c r="B7" s="334" t="s">
        <v>39</v>
      </c>
    </row>
    <row r="8" spans="1:2" ht="16.899999999999999" customHeight="1" x14ac:dyDescent="0.2">
      <c r="A8" s="335" t="s">
        <v>604</v>
      </c>
      <c r="B8" s="336">
        <v>-1955966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3"/>
  <sheetViews>
    <sheetView workbookViewId="0">
      <selection sqref="A1:C1"/>
    </sheetView>
  </sheetViews>
  <sheetFormatPr defaultRowHeight="12.75" x14ac:dyDescent="0.2"/>
  <cols>
    <col min="1" max="1" width="38.1640625" customWidth="1"/>
    <col min="2" max="2" width="20" customWidth="1"/>
    <col min="3" max="3" width="18.83203125" customWidth="1"/>
    <col min="4" max="4" width="19.83203125" customWidth="1"/>
    <col min="5" max="5" width="25.1640625" customWidth="1"/>
  </cols>
  <sheetData>
    <row r="1" spans="1:5" ht="12.75" customHeight="1" x14ac:dyDescent="0.2">
      <c r="A1" s="40" t="s">
        <v>66</v>
      </c>
      <c r="B1" s="72" t="s">
        <v>67</v>
      </c>
      <c r="C1" s="72" t="s">
        <v>68</v>
      </c>
      <c r="D1" s="73" t="s">
        <v>69</v>
      </c>
      <c r="E1" s="40" t="s">
        <v>70</v>
      </c>
    </row>
    <row r="2" spans="1:5" ht="13.15" customHeight="1" x14ac:dyDescent="0.2">
      <c r="A2" s="74" t="s">
        <v>48</v>
      </c>
      <c r="B2" s="75">
        <v>57159065</v>
      </c>
      <c r="C2" s="75">
        <v>57336199</v>
      </c>
      <c r="D2" s="42">
        <v>177134</v>
      </c>
      <c r="E2" s="74" t="s">
        <v>71</v>
      </c>
    </row>
    <row r="3" spans="1:5" ht="12.75" customHeight="1" x14ac:dyDescent="0.2">
      <c r="A3" s="41" t="s">
        <v>72</v>
      </c>
      <c r="B3" s="48">
        <v>1295550</v>
      </c>
      <c r="C3" s="48">
        <v>973416</v>
      </c>
      <c r="D3" s="45">
        <v>322134</v>
      </c>
      <c r="E3" s="41" t="s">
        <v>73</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1"/>
  <dimension ref="A1:E10"/>
  <sheetViews>
    <sheetView workbookViewId="0">
      <selection sqref="A1:B1"/>
    </sheetView>
  </sheetViews>
  <sheetFormatPr defaultRowHeight="12.75" x14ac:dyDescent="0.2"/>
  <cols>
    <col min="1" max="1" width="52.1640625" customWidth="1"/>
    <col min="2" max="3" width="16.1640625" customWidth="1"/>
    <col min="4" max="4" width="17.33203125" customWidth="1"/>
    <col min="5" max="5" width="29.83203125" customWidth="1"/>
  </cols>
  <sheetData>
    <row r="1" spans="1:5" ht="43.9" customHeight="1" x14ac:dyDescent="0.2">
      <c r="A1" s="37"/>
      <c r="B1" s="38" t="s">
        <v>605</v>
      </c>
      <c r="C1" s="56" t="s">
        <v>606</v>
      </c>
      <c r="D1" s="56" t="s">
        <v>607</v>
      </c>
      <c r="E1" s="337" t="s">
        <v>608</v>
      </c>
    </row>
    <row r="2" spans="1:5" ht="15.4" customHeight="1" x14ac:dyDescent="0.2">
      <c r="A2" s="338" t="s">
        <v>609</v>
      </c>
      <c r="B2" s="27"/>
      <c r="C2" s="27"/>
      <c r="D2" s="27"/>
      <c r="E2" s="27"/>
    </row>
    <row r="3" spans="1:5" ht="15.4" customHeight="1" x14ac:dyDescent="0.2">
      <c r="A3" s="339" t="s">
        <v>610</v>
      </c>
      <c r="B3" s="340">
        <v>2538788</v>
      </c>
      <c r="C3" s="340">
        <v>33641899</v>
      </c>
      <c r="D3" s="341">
        <v>33500636</v>
      </c>
      <c r="E3" s="342">
        <v>2680051</v>
      </c>
    </row>
    <row r="4" spans="1:5" ht="15.4" customHeight="1" x14ac:dyDescent="0.2">
      <c r="A4" s="339" t="s">
        <v>611</v>
      </c>
      <c r="B4" s="214">
        <v>4041663</v>
      </c>
      <c r="C4" s="214">
        <v>527198</v>
      </c>
      <c r="D4" s="343">
        <v>1314606</v>
      </c>
      <c r="E4" s="344">
        <v>3254255</v>
      </c>
    </row>
    <row r="5" spans="1:5" ht="15" customHeight="1" x14ac:dyDescent="0.2">
      <c r="A5" s="34" t="s">
        <v>612</v>
      </c>
      <c r="B5" s="216">
        <v>5718240</v>
      </c>
      <c r="C5" s="216">
        <v>4002808</v>
      </c>
      <c r="D5" s="345">
        <v>3206788</v>
      </c>
      <c r="E5" s="346">
        <v>6514260</v>
      </c>
    </row>
    <row r="6" spans="1:5" ht="16.899999999999999" customHeight="1" x14ac:dyDescent="0.2">
      <c r="A6" s="24" t="s">
        <v>604</v>
      </c>
      <c r="B6" s="703" t="s">
        <v>613</v>
      </c>
      <c r="C6" s="703"/>
      <c r="D6" s="703"/>
      <c r="E6" s="703"/>
    </row>
    <row r="7" spans="1:5" ht="34.5" customHeight="1" x14ac:dyDescent="0.2">
      <c r="A7" s="347" t="s">
        <v>614</v>
      </c>
      <c r="B7" s="5"/>
      <c r="C7" s="5"/>
      <c r="D7" s="5"/>
      <c r="E7" s="5"/>
    </row>
    <row r="8" spans="1:5" ht="16.899999999999999" customHeight="1" x14ac:dyDescent="0.2">
      <c r="A8" s="339" t="s">
        <v>610</v>
      </c>
      <c r="B8" s="340">
        <v>2451412</v>
      </c>
      <c r="C8" s="340">
        <v>31822215</v>
      </c>
      <c r="D8" s="341">
        <v>31734839</v>
      </c>
      <c r="E8" s="342">
        <v>2538788</v>
      </c>
    </row>
    <row r="9" spans="1:5" ht="15.4" customHeight="1" x14ac:dyDescent="0.2">
      <c r="A9" s="339" t="s">
        <v>611</v>
      </c>
      <c r="B9" s="214">
        <v>2945462</v>
      </c>
      <c r="C9" s="214">
        <v>2172821</v>
      </c>
      <c r="D9" s="343">
        <v>1076620</v>
      </c>
      <c r="E9" s="344">
        <v>4041663</v>
      </c>
    </row>
    <row r="10" spans="1:5" ht="15" customHeight="1" x14ac:dyDescent="0.2">
      <c r="A10" s="34" t="s">
        <v>612</v>
      </c>
      <c r="B10" s="216">
        <v>5656505</v>
      </c>
      <c r="C10" s="216">
        <v>4226353</v>
      </c>
      <c r="D10" s="345">
        <v>4164618</v>
      </c>
      <c r="E10" s="346">
        <v>5718240</v>
      </c>
    </row>
  </sheetData>
  <mergeCells count="1">
    <mergeCell ref="B6:E6"/>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52"/>
  <dimension ref="A1:B8"/>
  <sheetViews>
    <sheetView workbookViewId="0">
      <selection sqref="A1:B1"/>
    </sheetView>
  </sheetViews>
  <sheetFormatPr defaultRowHeight="12.75" x14ac:dyDescent="0.2"/>
  <cols>
    <col min="1" max="1" width="36" customWidth="1"/>
    <col min="2" max="2" width="19.33203125" customWidth="1"/>
  </cols>
  <sheetData>
    <row r="1" spans="1:2" ht="15" customHeight="1" x14ac:dyDescent="0.2">
      <c r="A1" s="328" t="s">
        <v>615</v>
      </c>
      <c r="B1" s="348" t="s">
        <v>616</v>
      </c>
    </row>
    <row r="2" spans="1:2" ht="15.4" customHeight="1" x14ac:dyDescent="0.2">
      <c r="A2" s="329">
        <v>2019</v>
      </c>
      <c r="B2" s="349">
        <v>1064907</v>
      </c>
    </row>
    <row r="3" spans="1:2" ht="15.75" customHeight="1" x14ac:dyDescent="0.2">
      <c r="A3" s="331">
        <v>2020</v>
      </c>
      <c r="B3" s="214">
        <v>995598</v>
      </c>
    </row>
    <row r="4" spans="1:2" ht="15.75" customHeight="1" x14ac:dyDescent="0.2">
      <c r="A4" s="331">
        <v>2021</v>
      </c>
      <c r="B4" s="214">
        <v>74319</v>
      </c>
    </row>
    <row r="5" spans="1:2" ht="15.75" customHeight="1" x14ac:dyDescent="0.2">
      <c r="A5" s="331">
        <v>2022</v>
      </c>
      <c r="B5" s="214">
        <v>73857</v>
      </c>
    </row>
    <row r="6" spans="1:2" ht="15.75" customHeight="1" x14ac:dyDescent="0.2">
      <c r="A6" s="331">
        <v>2023</v>
      </c>
      <c r="B6" s="214">
        <v>61816</v>
      </c>
    </row>
    <row r="7" spans="1:2" ht="16.149999999999999" customHeight="1" x14ac:dyDescent="0.2">
      <c r="A7" s="24" t="s">
        <v>617</v>
      </c>
      <c r="B7" s="216">
        <v>186346</v>
      </c>
    </row>
    <row r="8" spans="1:2" ht="17.25" customHeight="1" x14ac:dyDescent="0.2">
      <c r="A8" s="215" t="s">
        <v>618</v>
      </c>
      <c r="B8" s="217">
        <v>2456843</v>
      </c>
    </row>
  </sheetData>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53"/>
  <dimension ref="A1:B5"/>
  <sheetViews>
    <sheetView workbookViewId="0">
      <selection sqref="A1:B1"/>
    </sheetView>
  </sheetViews>
  <sheetFormatPr defaultRowHeight="12.75" x14ac:dyDescent="0.2"/>
  <cols>
    <col min="1" max="1" width="97.33203125" customWidth="1"/>
    <col min="2" max="2" width="16.6640625" customWidth="1"/>
  </cols>
  <sheetData>
    <row r="1" spans="1:2" ht="13.5" customHeight="1" x14ac:dyDescent="0.2">
      <c r="A1" s="58" t="s">
        <v>619</v>
      </c>
      <c r="B1" s="67">
        <v>855568</v>
      </c>
    </row>
    <row r="2" spans="1:2" ht="13.5" customHeight="1" x14ac:dyDescent="0.2">
      <c r="A2" s="350" t="s">
        <v>620</v>
      </c>
      <c r="B2" s="351">
        <v>863489</v>
      </c>
    </row>
    <row r="3" spans="1:2" ht="30.75" customHeight="1" x14ac:dyDescent="0.2">
      <c r="A3" s="352" t="s">
        <v>621</v>
      </c>
      <c r="B3" s="353">
        <v>853910</v>
      </c>
    </row>
    <row r="4" spans="1:2" ht="13.5" customHeight="1" x14ac:dyDescent="0.2">
      <c r="A4" s="354" t="s">
        <v>622</v>
      </c>
      <c r="B4" s="351">
        <v>1717399</v>
      </c>
    </row>
    <row r="5" spans="1:2" ht="30.75" customHeight="1" x14ac:dyDescent="0.2">
      <c r="A5" s="355" t="s">
        <v>623</v>
      </c>
      <c r="B5" s="4"/>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54"/>
  <dimension ref="A1:B4"/>
  <sheetViews>
    <sheetView workbookViewId="0">
      <selection sqref="A1:B1"/>
    </sheetView>
  </sheetViews>
  <sheetFormatPr defaultRowHeight="12.75" x14ac:dyDescent="0.2"/>
  <cols>
    <col min="1" max="1" width="65.83203125" customWidth="1"/>
    <col min="2" max="2" width="66.5" customWidth="1"/>
  </cols>
  <sheetData>
    <row r="1" spans="1:2" ht="13.5" customHeight="1" x14ac:dyDescent="0.2">
      <c r="A1" s="58" t="s">
        <v>624</v>
      </c>
      <c r="B1" s="356">
        <v>3959832</v>
      </c>
    </row>
    <row r="2" spans="1:2" ht="13.5" customHeight="1" x14ac:dyDescent="0.2">
      <c r="A2" s="58" t="s">
        <v>625</v>
      </c>
      <c r="B2" s="356">
        <v>4200831</v>
      </c>
    </row>
    <row r="3" spans="1:2" ht="13.5" customHeight="1" x14ac:dyDescent="0.2">
      <c r="A3" s="58" t="s">
        <v>626</v>
      </c>
      <c r="B3" s="356">
        <v>3911301</v>
      </c>
    </row>
    <row r="4" spans="1:2" ht="13.5" customHeight="1" x14ac:dyDescent="0.2">
      <c r="A4" s="58" t="s">
        <v>627</v>
      </c>
      <c r="B4" s="356">
        <v>10556231</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5"/>
  <dimension ref="A1:B13"/>
  <sheetViews>
    <sheetView workbookViewId="0">
      <selection sqref="A1:B1"/>
    </sheetView>
  </sheetViews>
  <sheetFormatPr defaultRowHeight="12.75" x14ac:dyDescent="0.2"/>
  <cols>
    <col min="1" max="1" width="97.33203125" customWidth="1"/>
    <col min="2" max="2" width="34.6640625" customWidth="1"/>
  </cols>
  <sheetData>
    <row r="1" spans="1:2" ht="13.5" customHeight="1" x14ac:dyDescent="0.2">
      <c r="A1" s="58" t="s">
        <v>628</v>
      </c>
      <c r="B1" s="357">
        <v>97313749</v>
      </c>
    </row>
    <row r="2" spans="1:2" ht="13.5" customHeight="1" x14ac:dyDescent="0.2">
      <c r="A2" s="350" t="s">
        <v>620</v>
      </c>
      <c r="B2" s="358">
        <v>158245667</v>
      </c>
    </row>
    <row r="3" spans="1:2" ht="13.5" customHeight="1" x14ac:dyDescent="0.2">
      <c r="A3" s="350" t="s">
        <v>629</v>
      </c>
      <c r="B3" s="27"/>
    </row>
    <row r="4" spans="1:2" ht="13.5" customHeight="1" x14ac:dyDescent="0.2">
      <c r="A4" s="58" t="s">
        <v>630</v>
      </c>
      <c r="B4" s="1"/>
    </row>
    <row r="5" spans="1:2" ht="15" customHeight="1" x14ac:dyDescent="0.2">
      <c r="A5" s="58" t="s">
        <v>631</v>
      </c>
      <c r="B5" s="356">
        <v>8660905</v>
      </c>
    </row>
    <row r="6" spans="1:2" ht="13.5" customHeight="1" x14ac:dyDescent="0.2">
      <c r="A6" s="58" t="s">
        <v>632</v>
      </c>
      <c r="B6" s="356">
        <v>773070</v>
      </c>
    </row>
    <row r="7" spans="1:2" ht="13.5" customHeight="1" x14ac:dyDescent="0.2">
      <c r="A7" s="58" t="s">
        <v>633</v>
      </c>
      <c r="B7" s="356">
        <v>520979</v>
      </c>
    </row>
    <row r="8" spans="1:2" ht="13.5" customHeight="1" x14ac:dyDescent="0.2">
      <c r="A8" s="58" t="s">
        <v>634</v>
      </c>
      <c r="B8" s="359">
        <v>228</v>
      </c>
    </row>
    <row r="9" spans="1:2" ht="13.5" customHeight="1" x14ac:dyDescent="0.2">
      <c r="A9" s="58" t="s">
        <v>635</v>
      </c>
      <c r="B9" s="359">
        <v>918</v>
      </c>
    </row>
    <row r="10" spans="1:2" ht="13.5" customHeight="1" x14ac:dyDescent="0.2">
      <c r="A10" s="58" t="s">
        <v>628</v>
      </c>
      <c r="B10" s="356">
        <v>15398019</v>
      </c>
    </row>
    <row r="11" spans="1:2" ht="13.9" customHeight="1" x14ac:dyDescent="0.2">
      <c r="A11" s="58" t="s">
        <v>635</v>
      </c>
      <c r="B11" s="357">
        <v>23386219</v>
      </c>
    </row>
    <row r="12" spans="1:2" ht="13.5" customHeight="1" x14ac:dyDescent="0.2">
      <c r="A12" s="350" t="s">
        <v>636</v>
      </c>
      <c r="B12" s="358">
        <v>48740338</v>
      </c>
    </row>
    <row r="13" spans="1:2" ht="13.5" customHeight="1" x14ac:dyDescent="0.2">
      <c r="A13" s="354" t="s">
        <v>637</v>
      </c>
      <c r="B13" s="358">
        <v>206986005</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6"/>
  <dimension ref="A1:B5"/>
  <sheetViews>
    <sheetView workbookViewId="0">
      <selection sqref="A1:B1"/>
    </sheetView>
  </sheetViews>
  <sheetFormatPr defaultRowHeight="12.75" x14ac:dyDescent="0.2"/>
  <cols>
    <col min="1" max="1" width="65.83203125" customWidth="1"/>
    <col min="2" max="2" width="66.5" customWidth="1"/>
  </cols>
  <sheetData>
    <row r="1" spans="1:2" ht="12.75" customHeight="1" x14ac:dyDescent="0.2">
      <c r="A1" s="360" t="s">
        <v>638</v>
      </c>
      <c r="B1" s="361">
        <v>258930</v>
      </c>
    </row>
    <row r="2" spans="1:2" ht="13.15" customHeight="1" x14ac:dyDescent="0.2">
      <c r="A2" s="360" t="s">
        <v>639</v>
      </c>
      <c r="B2" s="362">
        <v>456969</v>
      </c>
    </row>
    <row r="3" spans="1:2" ht="13.15" customHeight="1" x14ac:dyDescent="0.2">
      <c r="A3" s="360" t="s">
        <v>640</v>
      </c>
      <c r="B3" s="362">
        <v>3586452</v>
      </c>
    </row>
    <row r="4" spans="1:2" ht="13.15" customHeight="1" x14ac:dyDescent="0.2">
      <c r="A4" s="360" t="s">
        <v>641</v>
      </c>
      <c r="B4" s="362">
        <v>1140781</v>
      </c>
    </row>
    <row r="5" spans="1:2" ht="12.75" customHeight="1" x14ac:dyDescent="0.2">
      <c r="A5" s="360" t="s">
        <v>166</v>
      </c>
      <c r="B5" s="362">
        <v>3085785</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7"/>
  <dimension ref="A1:B34"/>
  <sheetViews>
    <sheetView workbookViewId="0">
      <selection sqref="A1:B1"/>
    </sheetView>
  </sheetViews>
  <sheetFormatPr defaultRowHeight="12.75" x14ac:dyDescent="0.2"/>
  <cols>
    <col min="1" max="1" width="96.6640625" customWidth="1"/>
    <col min="2" max="2" width="16.1640625" customWidth="1"/>
  </cols>
  <sheetData>
    <row r="1" spans="1:2" ht="12.75" customHeight="1" x14ac:dyDescent="0.2">
      <c r="A1" s="360" t="s">
        <v>642</v>
      </c>
      <c r="B1" s="50">
        <v>1195</v>
      </c>
    </row>
    <row r="2" spans="1:2" ht="13.15" customHeight="1" x14ac:dyDescent="0.2">
      <c r="A2" s="363" t="s">
        <v>643</v>
      </c>
      <c r="B2" s="106">
        <v>27209808</v>
      </c>
    </row>
    <row r="3" spans="1:2" ht="13.15" customHeight="1" x14ac:dyDescent="0.2">
      <c r="A3" s="363" t="s">
        <v>644</v>
      </c>
      <c r="B3" s="27"/>
    </row>
    <row r="4" spans="1:2" ht="13.15" customHeight="1" x14ac:dyDescent="0.2">
      <c r="A4" s="360" t="s">
        <v>173</v>
      </c>
      <c r="B4" s="48">
        <v>5933295</v>
      </c>
    </row>
    <row r="5" spans="1:2" ht="13.15" customHeight="1" x14ac:dyDescent="0.2">
      <c r="A5" s="360" t="s">
        <v>645</v>
      </c>
      <c r="B5" s="48">
        <v>720739</v>
      </c>
    </row>
    <row r="6" spans="1:2" ht="13.15" customHeight="1" x14ac:dyDescent="0.2">
      <c r="A6" s="360" t="s">
        <v>646</v>
      </c>
      <c r="B6" s="48">
        <v>3527560</v>
      </c>
    </row>
    <row r="7" spans="1:2" ht="13.15" customHeight="1" x14ac:dyDescent="0.2">
      <c r="A7" s="360" t="s">
        <v>647</v>
      </c>
      <c r="B7" s="48">
        <v>415116</v>
      </c>
    </row>
    <row r="8" spans="1:2" ht="13.15" customHeight="1" x14ac:dyDescent="0.2">
      <c r="A8" s="360" t="s">
        <v>648</v>
      </c>
      <c r="B8" s="48">
        <v>452720</v>
      </c>
    </row>
    <row r="9" spans="1:2" ht="13.15" customHeight="1" x14ac:dyDescent="0.2">
      <c r="A9" s="360" t="s">
        <v>649</v>
      </c>
      <c r="B9" s="48">
        <v>2131688</v>
      </c>
    </row>
    <row r="10" spans="1:2" ht="13.15" customHeight="1" x14ac:dyDescent="0.2">
      <c r="A10" s="360" t="s">
        <v>650</v>
      </c>
      <c r="B10" s="48">
        <v>1007101</v>
      </c>
    </row>
    <row r="11" spans="1:2" ht="13.15" customHeight="1" x14ac:dyDescent="0.2">
      <c r="A11" s="117" t="s">
        <v>651</v>
      </c>
      <c r="B11" s="48">
        <v>12513</v>
      </c>
    </row>
    <row r="12" spans="1:2" ht="13.15" customHeight="1" x14ac:dyDescent="0.2">
      <c r="A12" s="360" t="s">
        <v>652</v>
      </c>
      <c r="B12" s="48">
        <v>111008</v>
      </c>
    </row>
    <row r="13" spans="1:2" ht="13.15" customHeight="1" x14ac:dyDescent="0.2">
      <c r="A13" s="360" t="s">
        <v>653</v>
      </c>
      <c r="B13" s="48">
        <v>309518</v>
      </c>
    </row>
    <row r="14" spans="1:2" ht="13.15" customHeight="1" x14ac:dyDescent="0.2">
      <c r="A14" s="360" t="s">
        <v>654</v>
      </c>
      <c r="B14" s="48">
        <v>331764</v>
      </c>
    </row>
    <row r="15" spans="1:2" ht="13.15" customHeight="1" x14ac:dyDescent="0.2">
      <c r="A15" s="360" t="s">
        <v>655</v>
      </c>
      <c r="B15" s="48">
        <v>741851</v>
      </c>
    </row>
    <row r="16" spans="1:2" ht="13.15" customHeight="1" x14ac:dyDescent="0.2">
      <c r="A16" s="360" t="s">
        <v>656</v>
      </c>
      <c r="B16" s="48">
        <v>1486131</v>
      </c>
    </row>
    <row r="17" spans="1:2" ht="13.15" customHeight="1" x14ac:dyDescent="0.2">
      <c r="A17" s="360" t="s">
        <v>657</v>
      </c>
      <c r="B17" s="48">
        <v>4499740</v>
      </c>
    </row>
    <row r="18" spans="1:2" ht="13.15" customHeight="1" x14ac:dyDescent="0.2">
      <c r="A18" s="360" t="s">
        <v>658</v>
      </c>
      <c r="B18" s="48">
        <v>1655576</v>
      </c>
    </row>
    <row r="19" spans="1:2" ht="13.15" customHeight="1" x14ac:dyDescent="0.2">
      <c r="A19" s="360" t="s">
        <v>659</v>
      </c>
      <c r="B19" s="250">
        <v>26</v>
      </c>
    </row>
    <row r="20" spans="1:2" ht="13.15" customHeight="1" x14ac:dyDescent="0.2">
      <c r="A20" s="360" t="s">
        <v>660</v>
      </c>
      <c r="B20" s="48">
        <v>1130954</v>
      </c>
    </row>
    <row r="21" spans="1:2" ht="13.15" customHeight="1" x14ac:dyDescent="0.2">
      <c r="A21" s="360" t="s">
        <v>661</v>
      </c>
      <c r="B21" s="48">
        <v>1440940</v>
      </c>
    </row>
    <row r="22" spans="1:2" ht="13.15" customHeight="1" x14ac:dyDescent="0.2">
      <c r="A22" s="360" t="s">
        <v>662</v>
      </c>
      <c r="B22" s="48">
        <v>67798</v>
      </c>
    </row>
    <row r="23" spans="1:2" ht="13.15" customHeight="1" x14ac:dyDescent="0.2">
      <c r="A23" s="360" t="s">
        <v>663</v>
      </c>
      <c r="B23" s="250">
        <v>350</v>
      </c>
    </row>
    <row r="24" spans="1:2" ht="13.15" customHeight="1" x14ac:dyDescent="0.2">
      <c r="A24" s="360" t="s">
        <v>664</v>
      </c>
      <c r="B24" s="48">
        <v>291360</v>
      </c>
    </row>
    <row r="25" spans="1:2" ht="13.15" customHeight="1" x14ac:dyDescent="0.2">
      <c r="A25" s="360" t="s">
        <v>665</v>
      </c>
      <c r="B25" s="48">
        <v>599002</v>
      </c>
    </row>
    <row r="26" spans="1:2" ht="13.15" customHeight="1" x14ac:dyDescent="0.2">
      <c r="A26" s="360" t="s">
        <v>666</v>
      </c>
      <c r="B26" s="48">
        <v>1737189</v>
      </c>
    </row>
    <row r="27" spans="1:2" ht="13.15" customHeight="1" x14ac:dyDescent="0.2">
      <c r="A27" s="360" t="s">
        <v>667</v>
      </c>
      <c r="B27" s="48">
        <v>63748</v>
      </c>
    </row>
    <row r="28" spans="1:2" ht="13.15" customHeight="1" x14ac:dyDescent="0.2">
      <c r="A28" s="360" t="s">
        <v>668</v>
      </c>
      <c r="B28" s="48">
        <v>1899965</v>
      </c>
    </row>
    <row r="29" spans="1:2" ht="13.15" customHeight="1" x14ac:dyDescent="0.2">
      <c r="A29" s="360" t="s">
        <v>669</v>
      </c>
      <c r="B29" s="48">
        <v>3121059</v>
      </c>
    </row>
    <row r="30" spans="1:2" ht="13.15" customHeight="1" x14ac:dyDescent="0.2">
      <c r="A30" s="360" t="s">
        <v>670</v>
      </c>
      <c r="B30" s="48">
        <v>5025420</v>
      </c>
    </row>
    <row r="31" spans="1:2" ht="13.15" customHeight="1" x14ac:dyDescent="0.2">
      <c r="A31" s="360" t="s">
        <v>671</v>
      </c>
      <c r="B31" s="48">
        <v>1058019</v>
      </c>
    </row>
    <row r="32" spans="1:2" ht="13.5" customHeight="1" x14ac:dyDescent="0.2">
      <c r="A32" s="360" t="s">
        <v>672</v>
      </c>
      <c r="B32" s="50">
        <v>10136454</v>
      </c>
    </row>
    <row r="33" spans="1:2" ht="13.15" customHeight="1" x14ac:dyDescent="0.2">
      <c r="A33" s="363" t="s">
        <v>673</v>
      </c>
      <c r="B33" s="106">
        <v>49908604</v>
      </c>
    </row>
    <row r="34" spans="1:2" ht="13.15" customHeight="1" x14ac:dyDescent="0.2">
      <c r="A34" s="364" t="s">
        <v>674</v>
      </c>
      <c r="B34" s="106">
        <v>77118412</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8"/>
  <dimension ref="A1:B37"/>
  <sheetViews>
    <sheetView workbookViewId="0">
      <selection sqref="A1:B1"/>
    </sheetView>
  </sheetViews>
  <sheetFormatPr defaultRowHeight="12.75" x14ac:dyDescent="0.2"/>
  <cols>
    <col min="1" max="1" width="96.6640625" customWidth="1"/>
    <col min="2" max="2" width="35.33203125" customWidth="1"/>
  </cols>
  <sheetData>
    <row r="1" spans="1:2" ht="12.75" customHeight="1" x14ac:dyDescent="0.2">
      <c r="A1" s="360" t="s">
        <v>642</v>
      </c>
      <c r="B1" s="365">
        <v>4041390</v>
      </c>
    </row>
    <row r="2" spans="1:2" ht="13.15" customHeight="1" x14ac:dyDescent="0.2">
      <c r="A2" s="363" t="s">
        <v>643</v>
      </c>
      <c r="B2" s="366">
        <v>19945868</v>
      </c>
    </row>
    <row r="3" spans="1:2" ht="13.15" customHeight="1" x14ac:dyDescent="0.2">
      <c r="A3" s="363" t="s">
        <v>644</v>
      </c>
      <c r="B3" s="27"/>
    </row>
    <row r="4" spans="1:2" ht="13.15" customHeight="1" x14ac:dyDescent="0.2">
      <c r="A4" s="360" t="s">
        <v>173</v>
      </c>
      <c r="B4" s="362">
        <v>3047242</v>
      </c>
    </row>
    <row r="5" spans="1:2" ht="13.15" customHeight="1" x14ac:dyDescent="0.2">
      <c r="A5" s="360" t="s">
        <v>645</v>
      </c>
      <c r="B5" s="362">
        <v>4349</v>
      </c>
    </row>
    <row r="6" spans="1:2" ht="13.15" customHeight="1" x14ac:dyDescent="0.2">
      <c r="A6" s="360" t="s">
        <v>646</v>
      </c>
      <c r="B6" s="362">
        <v>810787</v>
      </c>
    </row>
    <row r="7" spans="1:2" ht="13.15" customHeight="1" x14ac:dyDescent="0.2">
      <c r="A7" s="360" t="s">
        <v>647</v>
      </c>
      <c r="B7" s="362">
        <v>300000</v>
      </c>
    </row>
    <row r="8" spans="1:2" ht="13.15" customHeight="1" x14ac:dyDescent="0.2">
      <c r="A8" s="360" t="s">
        <v>648</v>
      </c>
      <c r="B8" s="362">
        <v>107342</v>
      </c>
    </row>
    <row r="9" spans="1:2" ht="13.15" customHeight="1" x14ac:dyDescent="0.2">
      <c r="A9" s="360" t="s">
        <v>649</v>
      </c>
      <c r="B9" s="362">
        <v>401000</v>
      </c>
    </row>
    <row r="10" spans="1:2" ht="13.15" customHeight="1" x14ac:dyDescent="0.2">
      <c r="A10" s="360" t="s">
        <v>650</v>
      </c>
      <c r="B10" s="362">
        <v>2688439</v>
      </c>
    </row>
    <row r="11" spans="1:2" ht="13.15" customHeight="1" x14ac:dyDescent="0.2">
      <c r="A11" s="117" t="s">
        <v>651</v>
      </c>
      <c r="B11" s="362">
        <v>52354</v>
      </c>
    </row>
    <row r="12" spans="1:2" ht="13.15" customHeight="1" x14ac:dyDescent="0.2">
      <c r="A12" s="360" t="s">
        <v>652</v>
      </c>
      <c r="B12" s="362">
        <v>71047</v>
      </c>
    </row>
    <row r="13" spans="1:2" ht="13.15" customHeight="1" x14ac:dyDescent="0.2">
      <c r="A13" s="360" t="s">
        <v>653</v>
      </c>
      <c r="B13" s="362">
        <v>23825</v>
      </c>
    </row>
    <row r="14" spans="1:2" ht="13.15" customHeight="1" x14ac:dyDescent="0.2">
      <c r="A14" s="360" t="s">
        <v>654</v>
      </c>
      <c r="B14" s="362">
        <v>17291</v>
      </c>
    </row>
    <row r="15" spans="1:2" ht="13.15" customHeight="1" x14ac:dyDescent="0.2">
      <c r="A15" s="360" t="s">
        <v>655</v>
      </c>
      <c r="B15" s="362">
        <v>208105</v>
      </c>
    </row>
    <row r="16" spans="1:2" ht="13.15" customHeight="1" x14ac:dyDescent="0.2">
      <c r="A16" s="360" t="s">
        <v>656</v>
      </c>
      <c r="B16" s="362">
        <v>7431</v>
      </c>
    </row>
    <row r="17" spans="1:2" ht="13.15" customHeight="1" x14ac:dyDescent="0.2">
      <c r="A17" s="360" t="s">
        <v>657</v>
      </c>
      <c r="B17" s="362">
        <v>1867</v>
      </c>
    </row>
    <row r="18" spans="1:2" ht="13.15" customHeight="1" x14ac:dyDescent="0.2">
      <c r="A18" s="360" t="s">
        <v>675</v>
      </c>
      <c r="B18" s="362">
        <v>37033</v>
      </c>
    </row>
    <row r="19" spans="1:2" ht="13.15" customHeight="1" x14ac:dyDescent="0.2">
      <c r="A19" s="360" t="s">
        <v>658</v>
      </c>
      <c r="B19" s="362">
        <v>4676</v>
      </c>
    </row>
    <row r="20" spans="1:2" ht="13.15" customHeight="1" x14ac:dyDescent="0.2">
      <c r="A20" s="360" t="s">
        <v>660</v>
      </c>
      <c r="B20" s="362">
        <v>195549</v>
      </c>
    </row>
    <row r="21" spans="1:2" ht="13.15" customHeight="1" x14ac:dyDescent="0.2">
      <c r="A21" s="360" t="s">
        <v>661</v>
      </c>
      <c r="B21" s="362">
        <v>686448</v>
      </c>
    </row>
    <row r="22" spans="1:2" ht="13.15" customHeight="1" x14ac:dyDescent="0.2">
      <c r="A22" s="360" t="s">
        <v>665</v>
      </c>
      <c r="B22" s="362">
        <v>397052</v>
      </c>
    </row>
    <row r="23" spans="1:2" ht="13.15" customHeight="1" x14ac:dyDescent="0.2">
      <c r="A23" s="360" t="s">
        <v>666</v>
      </c>
      <c r="B23" s="362">
        <v>2369</v>
      </c>
    </row>
    <row r="24" spans="1:2" ht="13.15" customHeight="1" x14ac:dyDescent="0.2">
      <c r="A24" s="360" t="s">
        <v>667</v>
      </c>
      <c r="B24" s="362">
        <v>156954</v>
      </c>
    </row>
    <row r="25" spans="1:2" ht="13.15" customHeight="1" x14ac:dyDescent="0.2">
      <c r="A25" s="360" t="s">
        <v>668</v>
      </c>
      <c r="B25" s="362">
        <v>851136</v>
      </c>
    </row>
    <row r="26" spans="1:2" ht="13.15" customHeight="1" x14ac:dyDescent="0.2">
      <c r="A26" s="360" t="s">
        <v>669</v>
      </c>
      <c r="B26" s="362">
        <v>2948676</v>
      </c>
    </row>
    <row r="27" spans="1:2" ht="13.15" customHeight="1" x14ac:dyDescent="0.2">
      <c r="A27" s="360" t="s">
        <v>670</v>
      </c>
      <c r="B27" s="362">
        <v>2013137</v>
      </c>
    </row>
    <row r="28" spans="1:2" ht="13.15" customHeight="1" x14ac:dyDescent="0.2">
      <c r="A28" s="360" t="s">
        <v>671</v>
      </c>
      <c r="B28" s="362">
        <v>37485</v>
      </c>
    </row>
    <row r="29" spans="1:2" ht="13.5" customHeight="1" x14ac:dyDescent="0.2">
      <c r="A29" s="360" t="s">
        <v>672</v>
      </c>
      <c r="B29" s="365">
        <v>73534</v>
      </c>
    </row>
    <row r="30" spans="1:2" ht="13.15" customHeight="1" x14ac:dyDescent="0.2">
      <c r="A30" s="363" t="s">
        <v>673</v>
      </c>
      <c r="B30" s="366">
        <v>15145128</v>
      </c>
    </row>
    <row r="31" spans="1:2" ht="13.15" customHeight="1" x14ac:dyDescent="0.2">
      <c r="A31" s="364" t="s">
        <v>676</v>
      </c>
      <c r="B31" s="366">
        <v>35090996</v>
      </c>
    </row>
    <row r="32" spans="1:2" ht="30" customHeight="1" x14ac:dyDescent="0.2">
      <c r="A32" s="367" t="s">
        <v>677</v>
      </c>
      <c r="B32" s="4"/>
    </row>
    <row r="33" spans="1:2" ht="13.15" customHeight="1" x14ac:dyDescent="0.2">
      <c r="A33" s="363" t="s">
        <v>678</v>
      </c>
      <c r="B33" s="1"/>
    </row>
    <row r="34" spans="1:2" ht="15" customHeight="1" x14ac:dyDescent="0.2">
      <c r="A34" s="368" t="s">
        <v>179</v>
      </c>
      <c r="B34" s="365">
        <v>56357645</v>
      </c>
    </row>
    <row r="35" spans="1:2" ht="13.15" customHeight="1" x14ac:dyDescent="0.2">
      <c r="A35" s="363" t="s">
        <v>644</v>
      </c>
      <c r="B35" s="369">
        <v>-326905</v>
      </c>
    </row>
    <row r="36" spans="1:2" ht="26.65" customHeight="1" x14ac:dyDescent="0.2">
      <c r="A36" s="364" t="s">
        <v>679</v>
      </c>
      <c r="B36" s="366">
        <v>56030740</v>
      </c>
    </row>
    <row r="37" spans="1:2" ht="14.65" customHeight="1" x14ac:dyDescent="0.2">
      <c r="A37" s="364" t="s">
        <v>680</v>
      </c>
      <c r="B37" s="370">
        <v>376943552</v>
      </c>
    </row>
  </sheetData>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9"/>
  <dimension ref="A1:C7"/>
  <sheetViews>
    <sheetView workbookViewId="0">
      <selection sqref="A1:B1"/>
    </sheetView>
  </sheetViews>
  <sheetFormatPr defaultRowHeight="12.75" x14ac:dyDescent="0.2"/>
  <cols>
    <col min="1" max="1" width="57.1640625" customWidth="1"/>
    <col min="2" max="2" width="14.83203125" customWidth="1"/>
    <col min="3" max="3" width="17.5" customWidth="1"/>
  </cols>
  <sheetData>
    <row r="1" spans="1:3" ht="13.5" customHeight="1" x14ac:dyDescent="0.2">
      <c r="A1" s="1"/>
      <c r="B1" s="371" t="s">
        <v>681</v>
      </c>
      <c r="C1" s="187" t="s">
        <v>682</v>
      </c>
    </row>
    <row r="2" spans="1:3" ht="13.5" customHeight="1" x14ac:dyDescent="0.2">
      <c r="A2" s="372" t="s">
        <v>683</v>
      </c>
      <c r="B2" s="59">
        <v>5086040</v>
      </c>
      <c r="C2" s="59">
        <v>7049988</v>
      </c>
    </row>
    <row r="3" spans="1:3" ht="21" customHeight="1" x14ac:dyDescent="0.2">
      <c r="A3" s="372" t="s">
        <v>684</v>
      </c>
      <c r="B3" s="63">
        <v>6058777</v>
      </c>
      <c r="C3" s="63">
        <v>3120030</v>
      </c>
    </row>
    <row r="4" spans="1:3" ht="34.9" customHeight="1" x14ac:dyDescent="0.2">
      <c r="A4" s="372" t="s">
        <v>685</v>
      </c>
      <c r="B4" s="373" t="s">
        <v>400</v>
      </c>
      <c r="C4" s="168">
        <v>2531512</v>
      </c>
    </row>
    <row r="5" spans="1:3" ht="32.25" customHeight="1" x14ac:dyDescent="0.2">
      <c r="A5" s="374" t="s">
        <v>686</v>
      </c>
      <c r="B5" s="373" t="s">
        <v>400</v>
      </c>
      <c r="C5" s="168">
        <v>6804456</v>
      </c>
    </row>
    <row r="6" spans="1:3" ht="14.25" customHeight="1" x14ac:dyDescent="0.2">
      <c r="A6" s="201" t="s">
        <v>684</v>
      </c>
      <c r="B6" s="375" t="s">
        <v>400</v>
      </c>
      <c r="C6" s="67">
        <v>11560416</v>
      </c>
    </row>
    <row r="7" spans="1:3" ht="15.4" customHeight="1" x14ac:dyDescent="0.2">
      <c r="A7" s="372" t="s">
        <v>65</v>
      </c>
      <c r="B7" s="70">
        <v>11144817</v>
      </c>
      <c r="C7" s="70">
        <v>31066402</v>
      </c>
    </row>
  </sheetData>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60"/>
  <dimension ref="A1:C6"/>
  <sheetViews>
    <sheetView workbookViewId="0">
      <selection sqref="A1:B1"/>
    </sheetView>
  </sheetViews>
  <sheetFormatPr defaultRowHeight="12.75" x14ac:dyDescent="0.2"/>
  <cols>
    <col min="1" max="1" width="66" customWidth="1"/>
    <col min="2" max="2" width="16.1640625" customWidth="1"/>
    <col min="3" max="3" width="14.6640625" customWidth="1"/>
  </cols>
  <sheetData>
    <row r="1" spans="1:3" ht="28.5" customHeight="1" x14ac:dyDescent="0.2">
      <c r="A1" s="5"/>
      <c r="B1" s="38" t="s">
        <v>687</v>
      </c>
      <c r="C1" s="38" t="s">
        <v>688</v>
      </c>
    </row>
    <row r="2" spans="1:3" ht="31.5" customHeight="1" x14ac:dyDescent="0.2">
      <c r="A2" s="376" t="s">
        <v>689</v>
      </c>
      <c r="B2" s="281">
        <v>754647</v>
      </c>
      <c r="C2" s="281">
        <v>106763</v>
      </c>
    </row>
    <row r="3" spans="1:3" ht="14.65" customHeight="1" x14ac:dyDescent="0.2">
      <c r="A3" s="377" t="s">
        <v>690</v>
      </c>
      <c r="B3" s="173">
        <v>554603</v>
      </c>
      <c r="C3" s="173">
        <v>64080</v>
      </c>
    </row>
    <row r="4" spans="1:3" ht="14.65" customHeight="1" x14ac:dyDescent="0.2">
      <c r="A4" s="377" t="s">
        <v>691</v>
      </c>
      <c r="B4" s="173">
        <v>12428</v>
      </c>
      <c r="C4" s="174" t="s">
        <v>364</v>
      </c>
    </row>
    <row r="5" spans="1:3" ht="14.65" customHeight="1" x14ac:dyDescent="0.2">
      <c r="A5" s="378" t="s">
        <v>692</v>
      </c>
      <c r="B5" s="175">
        <v>360736</v>
      </c>
      <c r="C5" s="175">
        <v>1511571</v>
      </c>
    </row>
    <row r="6" spans="1:3" ht="15.4" customHeight="1" x14ac:dyDescent="0.2">
      <c r="A6" s="377" t="s">
        <v>693</v>
      </c>
      <c r="B6" s="284">
        <v>1682414</v>
      </c>
      <c r="C6" s="284">
        <v>1682414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3"/>
  <sheetViews>
    <sheetView workbookViewId="0">
      <selection sqref="A1:C1"/>
    </sheetView>
  </sheetViews>
  <sheetFormatPr defaultRowHeight="12.75" x14ac:dyDescent="0.2"/>
  <cols>
    <col min="1" max="1" width="49.33203125" customWidth="1"/>
    <col min="2" max="2" width="20.6640625" customWidth="1"/>
    <col min="3" max="4" width="18.1640625" customWidth="1"/>
    <col min="5" max="5" width="26.1640625" customWidth="1"/>
  </cols>
  <sheetData>
    <row r="1" spans="1:5" ht="12.75" customHeight="1" x14ac:dyDescent="0.2">
      <c r="A1" s="76" t="s">
        <v>74</v>
      </c>
      <c r="B1" s="72" t="s">
        <v>67</v>
      </c>
      <c r="C1" s="72" t="s">
        <v>68</v>
      </c>
      <c r="D1" s="77" t="s">
        <v>69</v>
      </c>
      <c r="E1" s="78" t="s">
        <v>70</v>
      </c>
    </row>
    <row r="2" spans="1:5" ht="25.5" customHeight="1" x14ac:dyDescent="0.2">
      <c r="A2" s="79" t="s">
        <v>75</v>
      </c>
      <c r="B2" s="80">
        <v>5660865</v>
      </c>
      <c r="C2" s="75">
        <v>5190190</v>
      </c>
      <c r="D2" s="81">
        <v>470675</v>
      </c>
      <c r="E2" s="82" t="s">
        <v>76</v>
      </c>
    </row>
    <row r="3" spans="1:5" ht="19.149999999999999" customHeight="1" x14ac:dyDescent="0.2">
      <c r="A3" s="83" t="s">
        <v>77</v>
      </c>
      <c r="B3" s="84" t="s">
        <v>78</v>
      </c>
      <c r="C3" s="48">
        <v>150000</v>
      </c>
      <c r="D3" s="637" t="s">
        <v>79</v>
      </c>
      <c r="E3" s="637"/>
    </row>
  </sheetData>
  <mergeCells count="1">
    <mergeCell ref="D3:E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1"/>
  <dimension ref="A1:E13"/>
  <sheetViews>
    <sheetView workbookViewId="0">
      <selection sqref="A1:B1"/>
    </sheetView>
  </sheetViews>
  <sheetFormatPr defaultRowHeight="12.75" x14ac:dyDescent="0.2"/>
  <cols>
    <col min="1" max="1" width="56.83203125" customWidth="1"/>
    <col min="2" max="2" width="17.1640625" customWidth="1"/>
    <col min="3" max="3" width="16" customWidth="1"/>
    <col min="4" max="4" width="12" customWidth="1"/>
    <col min="5" max="5" width="29.83203125" customWidth="1"/>
  </cols>
  <sheetData>
    <row r="1" spans="1:5" ht="29.25" customHeight="1" x14ac:dyDescent="0.2">
      <c r="A1" s="704" t="s">
        <v>694</v>
      </c>
      <c r="B1" s="704"/>
      <c r="C1" s="379" t="s">
        <v>695</v>
      </c>
      <c r="D1" s="380" t="s">
        <v>696</v>
      </c>
      <c r="E1" s="38" t="s">
        <v>697</v>
      </c>
    </row>
    <row r="2" spans="1:5" ht="12.75" customHeight="1" x14ac:dyDescent="0.2">
      <c r="A2" s="637" t="s">
        <v>698</v>
      </c>
      <c r="B2" s="637"/>
      <c r="C2" s="1"/>
      <c r="D2" s="1"/>
      <c r="E2" s="1"/>
    </row>
    <row r="3" spans="1:5" ht="14.65" customHeight="1" x14ac:dyDescent="0.2">
      <c r="A3" s="381" t="s">
        <v>699</v>
      </c>
      <c r="B3" s="103">
        <v>268539597</v>
      </c>
      <c r="C3" s="382">
        <v>308260</v>
      </c>
      <c r="D3" s="41" t="s">
        <v>700</v>
      </c>
      <c r="E3" s="383">
        <v>268847857</v>
      </c>
    </row>
    <row r="4" spans="1:5" ht="13.5" customHeight="1" x14ac:dyDescent="0.2">
      <c r="A4" s="381" t="s">
        <v>701</v>
      </c>
      <c r="B4" s="50">
        <v>2374099</v>
      </c>
      <c r="C4" s="49">
        <v>1071790</v>
      </c>
      <c r="D4" s="112" t="s">
        <v>78</v>
      </c>
      <c r="E4" s="384">
        <v>3445889</v>
      </c>
    </row>
    <row r="5" spans="1:5" ht="13.15" customHeight="1" x14ac:dyDescent="0.2">
      <c r="A5" s="83" t="s">
        <v>702</v>
      </c>
      <c r="B5" s="106">
        <v>270913696</v>
      </c>
      <c r="C5" s="385">
        <v>1380050</v>
      </c>
      <c r="D5" s="386" t="s">
        <v>78</v>
      </c>
      <c r="E5" s="387">
        <v>272293746</v>
      </c>
    </row>
    <row r="6" spans="1:5" ht="45" customHeight="1" x14ac:dyDescent="0.2">
      <c r="A6" s="83" t="s">
        <v>703</v>
      </c>
      <c r="B6" s="388">
        <v>69474260</v>
      </c>
      <c r="C6" s="389">
        <v>671949</v>
      </c>
      <c r="D6" s="390" t="s">
        <v>78</v>
      </c>
      <c r="E6" s="391">
        <v>70146209</v>
      </c>
    </row>
    <row r="7" spans="1:5" ht="13.5" customHeight="1" x14ac:dyDescent="0.2">
      <c r="A7" s="381" t="s">
        <v>704</v>
      </c>
      <c r="B7" s="50">
        <v>3201499</v>
      </c>
      <c r="C7" s="49">
        <v>465719</v>
      </c>
      <c r="D7" s="50">
        <v>26500</v>
      </c>
      <c r="E7" s="384">
        <v>3640718</v>
      </c>
    </row>
    <row r="8" spans="1:5" ht="13.15" customHeight="1" x14ac:dyDescent="0.2">
      <c r="A8" s="83" t="s">
        <v>705</v>
      </c>
      <c r="B8" s="106">
        <v>72675759</v>
      </c>
      <c r="C8" s="385">
        <v>1137668</v>
      </c>
      <c r="D8" s="106">
        <v>26500</v>
      </c>
      <c r="E8" s="387">
        <v>73786927</v>
      </c>
    </row>
    <row r="9" spans="1:5" ht="45" customHeight="1" x14ac:dyDescent="0.2">
      <c r="A9" s="295" t="s">
        <v>706</v>
      </c>
      <c r="B9" s="388">
        <v>32006473</v>
      </c>
      <c r="C9" s="389">
        <v>3197695</v>
      </c>
      <c r="D9" s="390" t="s">
        <v>78</v>
      </c>
      <c r="E9" s="391">
        <v>35204168</v>
      </c>
    </row>
    <row r="10" spans="1:5" ht="13.5" customHeight="1" x14ac:dyDescent="0.2">
      <c r="A10" s="381" t="s">
        <v>704</v>
      </c>
      <c r="B10" s="50">
        <v>2438475</v>
      </c>
      <c r="C10" s="49">
        <v>292609</v>
      </c>
      <c r="D10" s="50">
        <v>26500</v>
      </c>
      <c r="E10" s="384">
        <v>2704584</v>
      </c>
    </row>
    <row r="11" spans="1:5" ht="13.15" customHeight="1" x14ac:dyDescent="0.2">
      <c r="A11" s="83" t="s">
        <v>707</v>
      </c>
      <c r="B11" s="106">
        <v>34444948</v>
      </c>
      <c r="C11" s="385">
        <v>3490304</v>
      </c>
      <c r="D11" s="106">
        <v>26500</v>
      </c>
      <c r="E11" s="387">
        <v>37908752</v>
      </c>
    </row>
    <row r="12" spans="1:5" ht="30" customHeight="1" x14ac:dyDescent="0.2">
      <c r="A12" s="392" t="s">
        <v>708</v>
      </c>
      <c r="B12" s="108">
        <v>38230811</v>
      </c>
      <c r="C12" s="128">
        <v>-2352636</v>
      </c>
      <c r="D12" s="133" t="s">
        <v>78</v>
      </c>
      <c r="E12" s="393">
        <v>35878175</v>
      </c>
    </row>
    <row r="13" spans="1:5" ht="30" customHeight="1" x14ac:dyDescent="0.2">
      <c r="A13" s="392" t="s">
        <v>709</v>
      </c>
      <c r="B13" s="114">
        <v>309144507</v>
      </c>
      <c r="C13" s="394">
        <v>-972586</v>
      </c>
      <c r="D13" s="395" t="s">
        <v>700</v>
      </c>
      <c r="E13" s="396">
        <v>308171921</v>
      </c>
    </row>
  </sheetData>
  <mergeCells count="2">
    <mergeCell ref="A1:B1"/>
    <mergeCell ref="A2:B2"/>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2"/>
  <dimension ref="A1:B4"/>
  <sheetViews>
    <sheetView workbookViewId="0">
      <selection sqref="A1:B1"/>
    </sheetView>
  </sheetViews>
  <sheetFormatPr defaultRowHeight="12.75" x14ac:dyDescent="0.2"/>
  <cols>
    <col min="1" max="1" width="76.83203125" customWidth="1"/>
    <col min="2" max="2" width="17.5" customWidth="1"/>
  </cols>
  <sheetData>
    <row r="1" spans="1:2" ht="14.25" customHeight="1" x14ac:dyDescent="0.2">
      <c r="A1" s="397" t="s">
        <v>710</v>
      </c>
      <c r="B1" s="398">
        <v>3168173</v>
      </c>
    </row>
    <row r="2" spans="1:2" ht="15" customHeight="1" x14ac:dyDescent="0.2">
      <c r="A2" s="397" t="s">
        <v>711</v>
      </c>
      <c r="B2" s="173">
        <v>236194</v>
      </c>
    </row>
    <row r="3" spans="1:2" ht="15.4" customHeight="1" x14ac:dyDescent="0.2">
      <c r="A3" s="397" t="s">
        <v>712</v>
      </c>
      <c r="B3" s="175">
        <v>85937</v>
      </c>
    </row>
    <row r="4" spans="1:2" ht="16.5" customHeight="1" x14ac:dyDescent="0.2">
      <c r="A4" s="377" t="s">
        <v>713</v>
      </c>
      <c r="B4" s="284">
        <v>3490304</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3"/>
  <dimension ref="A1:D8"/>
  <sheetViews>
    <sheetView workbookViewId="0">
      <selection sqref="A1:B1"/>
    </sheetView>
  </sheetViews>
  <sheetFormatPr defaultRowHeight="12.75" x14ac:dyDescent="0.2"/>
  <cols>
    <col min="1" max="1" width="19.33203125" customWidth="1"/>
    <col min="2" max="2" width="22.83203125" customWidth="1"/>
    <col min="3" max="3" width="17.83203125" customWidth="1"/>
    <col min="4" max="4" width="18.1640625" customWidth="1"/>
  </cols>
  <sheetData>
    <row r="1" spans="1:4" ht="13.15" customHeight="1" x14ac:dyDescent="0.2">
      <c r="A1" s="298">
        <v>2019</v>
      </c>
      <c r="B1" s="75">
        <v>12625000</v>
      </c>
      <c r="C1" s="75">
        <v>4769080</v>
      </c>
      <c r="D1" s="75">
        <v>17394080</v>
      </c>
    </row>
    <row r="2" spans="1:4" ht="13.5" customHeight="1" x14ac:dyDescent="0.2">
      <c r="A2" s="299">
        <v>2020</v>
      </c>
      <c r="B2" s="48">
        <v>12345000</v>
      </c>
      <c r="C2" s="48">
        <v>4153100</v>
      </c>
      <c r="D2" s="48">
        <v>16498100</v>
      </c>
    </row>
    <row r="3" spans="1:4" ht="13.15" customHeight="1" x14ac:dyDescent="0.2">
      <c r="A3" s="299">
        <v>2021</v>
      </c>
      <c r="B3" s="48">
        <v>13370000</v>
      </c>
      <c r="C3" s="48">
        <v>3535850</v>
      </c>
      <c r="D3" s="48">
        <v>16905850</v>
      </c>
    </row>
    <row r="4" spans="1:4" ht="13.9" customHeight="1" x14ac:dyDescent="0.2">
      <c r="A4" s="299">
        <v>2022</v>
      </c>
      <c r="B4" s="48">
        <v>12225000</v>
      </c>
      <c r="C4" s="48">
        <v>2867350</v>
      </c>
      <c r="D4" s="48">
        <v>15092350</v>
      </c>
    </row>
    <row r="5" spans="1:4" ht="14.25" customHeight="1" x14ac:dyDescent="0.2">
      <c r="A5" s="299">
        <v>2023</v>
      </c>
      <c r="B5" s="48">
        <v>12260000</v>
      </c>
      <c r="C5" s="48">
        <v>2332750</v>
      </c>
      <c r="D5" s="48">
        <v>14592750</v>
      </c>
    </row>
    <row r="6" spans="1:4" ht="13.5" customHeight="1" x14ac:dyDescent="0.2">
      <c r="A6" s="117" t="s">
        <v>473</v>
      </c>
      <c r="B6" s="48">
        <v>28360000</v>
      </c>
      <c r="C6" s="48">
        <v>5505450</v>
      </c>
      <c r="D6" s="48">
        <v>33865450</v>
      </c>
    </row>
    <row r="7" spans="1:4" ht="13.9" customHeight="1" x14ac:dyDescent="0.2">
      <c r="A7" s="117" t="s">
        <v>714</v>
      </c>
      <c r="B7" s="50">
        <v>6790000</v>
      </c>
      <c r="C7" s="50">
        <v>585480</v>
      </c>
      <c r="D7" s="50">
        <v>7375480</v>
      </c>
    </row>
    <row r="8" spans="1:4" ht="14.65" customHeight="1" x14ac:dyDescent="0.2">
      <c r="A8" s="117" t="s">
        <v>479</v>
      </c>
      <c r="B8" s="110">
        <v>97975000</v>
      </c>
      <c r="C8" s="110">
        <v>23749060</v>
      </c>
      <c r="D8" s="110">
        <v>121724060</v>
      </c>
    </row>
  </sheetData>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4"/>
  <dimension ref="A1:H17"/>
  <sheetViews>
    <sheetView workbookViewId="0">
      <selection sqref="A1:B1"/>
    </sheetView>
  </sheetViews>
  <sheetFormatPr defaultRowHeight="12.75" x14ac:dyDescent="0.2"/>
  <cols>
    <col min="1" max="1" width="47.5" customWidth="1"/>
    <col min="2" max="2" width="14.5" customWidth="1"/>
    <col min="3" max="3" width="14.1640625" customWidth="1"/>
    <col min="4" max="4" width="15.5" customWidth="1"/>
    <col min="5" max="5" width="1.5" customWidth="1"/>
    <col min="6" max="6" width="16" customWidth="1"/>
    <col min="7" max="7" width="3.33203125" customWidth="1"/>
    <col min="8" max="8" width="19.1640625" customWidth="1"/>
  </cols>
  <sheetData>
    <row r="1" spans="1:8" ht="27" customHeight="1" x14ac:dyDescent="0.2">
      <c r="A1" s="5"/>
      <c r="B1" s="38" t="s">
        <v>715</v>
      </c>
      <c r="C1" s="228" t="s">
        <v>447</v>
      </c>
      <c r="D1" s="228" t="s">
        <v>448</v>
      </c>
      <c r="E1" s="124"/>
      <c r="F1" s="705" t="s">
        <v>716</v>
      </c>
      <c r="G1" s="705"/>
      <c r="H1" s="38" t="s">
        <v>450</v>
      </c>
    </row>
    <row r="2" spans="1:8" ht="12" customHeight="1" x14ac:dyDescent="0.2">
      <c r="A2" s="224" t="s">
        <v>451</v>
      </c>
      <c r="B2" s="27"/>
      <c r="C2" s="27"/>
      <c r="D2" s="27"/>
      <c r="E2" s="27"/>
      <c r="F2" s="706"/>
      <c r="G2" s="706"/>
      <c r="H2" s="27"/>
    </row>
    <row r="3" spans="1:8" ht="12.4" customHeight="1" x14ac:dyDescent="0.2">
      <c r="A3" s="257" t="s">
        <v>717</v>
      </c>
      <c r="B3" s="221">
        <v>13650884</v>
      </c>
      <c r="C3" s="221">
        <v>839116</v>
      </c>
      <c r="D3" s="221">
        <v>14490000</v>
      </c>
      <c r="E3" s="223" t="s">
        <v>502</v>
      </c>
      <c r="F3" s="707" t="s">
        <v>718</v>
      </c>
      <c r="G3" s="707"/>
      <c r="H3" s="144" t="s">
        <v>323</v>
      </c>
    </row>
    <row r="4" spans="1:8" ht="12.75" customHeight="1" x14ac:dyDescent="0.2">
      <c r="A4" s="257" t="s">
        <v>719</v>
      </c>
      <c r="B4" s="147">
        <v>10000000</v>
      </c>
      <c r="C4" s="230" t="s">
        <v>323</v>
      </c>
      <c r="D4" s="147">
        <v>10000000</v>
      </c>
      <c r="E4" s="1"/>
      <c r="F4" s="708" t="s">
        <v>323</v>
      </c>
      <c r="G4" s="708"/>
      <c r="H4" s="144" t="s">
        <v>323</v>
      </c>
    </row>
    <row r="5" spans="1:8" ht="12.75" customHeight="1" x14ac:dyDescent="0.2">
      <c r="A5" s="257" t="s">
        <v>720</v>
      </c>
      <c r="B5" s="147">
        <v>4200000</v>
      </c>
      <c r="C5" s="230" t="s">
        <v>323</v>
      </c>
      <c r="D5" s="230" t="s">
        <v>323</v>
      </c>
      <c r="E5" s="1"/>
      <c r="F5" s="709">
        <v>4200000</v>
      </c>
      <c r="G5" s="709"/>
      <c r="H5" s="144" t="s">
        <v>323</v>
      </c>
    </row>
    <row r="6" spans="1:8" ht="12.75" customHeight="1" x14ac:dyDescent="0.2">
      <c r="A6" s="257" t="s">
        <v>721</v>
      </c>
      <c r="B6" s="147">
        <v>10000000</v>
      </c>
      <c r="C6" s="230" t="s">
        <v>323</v>
      </c>
      <c r="D6" s="230" t="s">
        <v>323</v>
      </c>
      <c r="E6" s="1"/>
      <c r="F6" s="710">
        <v>10000000</v>
      </c>
      <c r="G6" s="710"/>
      <c r="H6" s="144" t="s">
        <v>323</v>
      </c>
    </row>
    <row r="7" spans="1:8" ht="12.75" customHeight="1" x14ac:dyDescent="0.2">
      <c r="A7" s="257" t="s">
        <v>722</v>
      </c>
      <c r="B7" s="147">
        <v>62225000</v>
      </c>
      <c r="C7" s="230" t="s">
        <v>323</v>
      </c>
      <c r="D7" s="147">
        <v>2390000</v>
      </c>
      <c r="E7" s="1"/>
      <c r="F7" s="710">
        <v>59835000</v>
      </c>
      <c r="G7" s="710"/>
      <c r="H7" s="399">
        <v>9915000</v>
      </c>
    </row>
    <row r="8" spans="1:8" ht="12.75" customHeight="1" x14ac:dyDescent="0.2">
      <c r="A8" s="257" t="s">
        <v>723</v>
      </c>
      <c r="B8" s="147">
        <v>16360000</v>
      </c>
      <c r="C8" s="230" t="s">
        <v>323</v>
      </c>
      <c r="D8" s="147">
        <v>2105000</v>
      </c>
      <c r="E8" s="1"/>
      <c r="F8" s="710">
        <v>14255000</v>
      </c>
      <c r="G8" s="710"/>
      <c r="H8" s="399">
        <v>2210000</v>
      </c>
    </row>
    <row r="9" spans="1:8" ht="12.75" customHeight="1" x14ac:dyDescent="0.2">
      <c r="A9" s="257" t="s">
        <v>724</v>
      </c>
      <c r="B9" s="147">
        <v>1000000</v>
      </c>
      <c r="C9" s="230" t="s">
        <v>323</v>
      </c>
      <c r="D9" s="147">
        <v>500000</v>
      </c>
      <c r="E9" s="1"/>
      <c r="F9" s="709">
        <v>500000</v>
      </c>
      <c r="G9" s="709"/>
      <c r="H9" s="399">
        <v>500000</v>
      </c>
    </row>
    <row r="10" spans="1:8" ht="12.75" customHeight="1" x14ac:dyDescent="0.2">
      <c r="A10" s="257" t="s">
        <v>725</v>
      </c>
      <c r="B10" s="230" t="s">
        <v>323</v>
      </c>
      <c r="C10" s="147">
        <v>9185000</v>
      </c>
      <c r="D10" s="230" t="s">
        <v>323</v>
      </c>
      <c r="E10" s="1"/>
      <c r="F10" s="709">
        <v>9185000</v>
      </c>
      <c r="G10" s="709"/>
      <c r="H10" s="1"/>
    </row>
    <row r="11" spans="1:8" ht="12.75" customHeight="1" x14ac:dyDescent="0.2">
      <c r="A11" s="261" t="s">
        <v>726</v>
      </c>
      <c r="B11" s="149">
        <v>10130316</v>
      </c>
      <c r="C11" s="149">
        <v>938718</v>
      </c>
      <c r="D11" s="149">
        <v>1447188</v>
      </c>
      <c r="E11" s="99"/>
      <c r="F11" s="711">
        <v>9621846</v>
      </c>
      <c r="G11" s="711"/>
      <c r="H11" s="258" t="s">
        <v>323</v>
      </c>
    </row>
    <row r="12" spans="1:8" ht="12.4" customHeight="1" x14ac:dyDescent="0.2">
      <c r="A12" s="400" t="s">
        <v>727</v>
      </c>
      <c r="B12" s="151">
        <v>127566200</v>
      </c>
      <c r="C12" s="151">
        <v>10962834</v>
      </c>
      <c r="D12" s="151">
        <v>30932188</v>
      </c>
      <c r="E12" s="262"/>
      <c r="F12" s="712">
        <v>107596846</v>
      </c>
      <c r="G12" s="712"/>
      <c r="H12" s="401">
        <v>12625000</v>
      </c>
    </row>
    <row r="13" spans="1:8" ht="28.5" customHeight="1" x14ac:dyDescent="0.2">
      <c r="A13" s="402" t="s">
        <v>728</v>
      </c>
      <c r="B13" s="403">
        <v>350937</v>
      </c>
      <c r="C13" s="403">
        <v>73845</v>
      </c>
      <c r="D13" s="403">
        <v>87734</v>
      </c>
      <c r="E13" s="713">
        <v>337048</v>
      </c>
      <c r="F13" s="713"/>
      <c r="G13" s="714">
        <v>84262</v>
      </c>
      <c r="H13" s="714"/>
    </row>
    <row r="14" spans="1:8" ht="12.4" customHeight="1" x14ac:dyDescent="0.2">
      <c r="A14" s="224" t="s">
        <v>729</v>
      </c>
      <c r="B14" s="147">
        <v>4514269</v>
      </c>
      <c r="C14" s="230" t="s">
        <v>323</v>
      </c>
      <c r="D14" s="147">
        <v>3407626</v>
      </c>
      <c r="E14" s="715">
        <v>1106643</v>
      </c>
      <c r="F14" s="715"/>
      <c r="G14" s="700" t="s">
        <v>323</v>
      </c>
      <c r="H14" s="700"/>
    </row>
    <row r="15" spans="1:8" ht="12.4" customHeight="1" x14ac:dyDescent="0.2">
      <c r="A15" s="224" t="s">
        <v>730</v>
      </c>
      <c r="B15" s="147">
        <v>1610527</v>
      </c>
      <c r="C15" s="230" t="s">
        <v>323</v>
      </c>
      <c r="D15" s="147">
        <v>262833</v>
      </c>
      <c r="E15" s="715">
        <v>1347694</v>
      </c>
      <c r="F15" s="715"/>
      <c r="G15" s="700" t="s">
        <v>323</v>
      </c>
      <c r="H15" s="700"/>
    </row>
    <row r="16" spans="1:8" ht="12.75" customHeight="1" x14ac:dyDescent="0.2">
      <c r="A16" s="224" t="s">
        <v>731</v>
      </c>
      <c r="B16" s="149">
        <v>1483209</v>
      </c>
      <c r="C16" s="149">
        <v>1210868</v>
      </c>
      <c r="D16" s="232" t="s">
        <v>323</v>
      </c>
      <c r="E16" s="716">
        <v>2694077</v>
      </c>
      <c r="F16" s="716"/>
      <c r="G16" s="700" t="s">
        <v>323</v>
      </c>
      <c r="H16" s="700"/>
    </row>
    <row r="17" spans="1:8" ht="13.9" customHeight="1" x14ac:dyDescent="0.2">
      <c r="A17" s="400" t="s">
        <v>732</v>
      </c>
      <c r="B17" s="240">
        <v>135525142</v>
      </c>
      <c r="C17" s="240">
        <v>12247547</v>
      </c>
      <c r="D17" s="240">
        <v>34690381</v>
      </c>
      <c r="E17" s="717">
        <v>113082308</v>
      </c>
      <c r="F17" s="717"/>
      <c r="G17" s="718">
        <v>12709262</v>
      </c>
      <c r="H17" s="718"/>
    </row>
  </sheetData>
  <mergeCells count="22">
    <mergeCell ref="E15:F15"/>
    <mergeCell ref="G15:H15"/>
    <mergeCell ref="E16:F16"/>
    <mergeCell ref="G16:H16"/>
    <mergeCell ref="E17:F17"/>
    <mergeCell ref="G17:H17"/>
    <mergeCell ref="F11:G11"/>
    <mergeCell ref="F12:G12"/>
    <mergeCell ref="E13:F13"/>
    <mergeCell ref="G13:H13"/>
    <mergeCell ref="E14:F14"/>
    <mergeCell ref="G14:H14"/>
    <mergeCell ref="F6:G6"/>
    <mergeCell ref="F7:G7"/>
    <mergeCell ref="F8:G8"/>
    <mergeCell ref="F9:G9"/>
    <mergeCell ref="F10:G10"/>
    <mergeCell ref="F1:G1"/>
    <mergeCell ref="F2:G2"/>
    <mergeCell ref="F3:G3"/>
    <mergeCell ref="F4:G4"/>
    <mergeCell ref="F5:G5"/>
  </mergeCells>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5"/>
  <dimension ref="A1:B4"/>
  <sheetViews>
    <sheetView workbookViewId="0">
      <selection sqref="A1:B1"/>
    </sheetView>
  </sheetViews>
  <sheetFormatPr defaultRowHeight="12.75" x14ac:dyDescent="0.2"/>
  <cols>
    <col min="1" max="1" width="81.83203125" customWidth="1"/>
    <col min="2" max="2" width="21.5" customWidth="1"/>
  </cols>
  <sheetData>
    <row r="1" spans="1:2" ht="15.4" customHeight="1" x14ac:dyDescent="0.2">
      <c r="A1" s="404" t="s">
        <v>733</v>
      </c>
      <c r="B1" s="405">
        <v>21169412813</v>
      </c>
    </row>
    <row r="2" spans="1:2" ht="33" customHeight="1" x14ac:dyDescent="0.2">
      <c r="A2" s="406" t="s">
        <v>734</v>
      </c>
      <c r="B2" s="281">
        <v>486896495</v>
      </c>
    </row>
    <row r="3" spans="1:2" ht="15.4" customHeight="1" x14ac:dyDescent="0.2">
      <c r="A3" s="404" t="s">
        <v>735</v>
      </c>
      <c r="B3" s="407">
        <v>-97975000</v>
      </c>
    </row>
    <row r="4" spans="1:2" ht="33" customHeight="1" x14ac:dyDescent="0.2">
      <c r="A4" s="406" t="s">
        <v>736</v>
      </c>
      <c r="B4" s="408">
        <v>388921495</v>
      </c>
    </row>
  </sheetData>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6"/>
  <dimension ref="A1:D4"/>
  <sheetViews>
    <sheetView workbookViewId="0">
      <selection sqref="A1:B1"/>
    </sheetView>
  </sheetViews>
  <sheetFormatPr defaultRowHeight="12.75" x14ac:dyDescent="0.2"/>
  <cols>
    <col min="1" max="1" width="28.83203125" customWidth="1"/>
    <col min="2" max="2" width="42.6640625" customWidth="1"/>
    <col min="3" max="3" width="10.6640625" customWidth="1"/>
    <col min="4" max="4" width="16.5" customWidth="1"/>
  </cols>
  <sheetData>
    <row r="1" spans="1:4" ht="15" customHeight="1" x14ac:dyDescent="0.2">
      <c r="A1" s="636"/>
      <c r="B1" s="409" t="s">
        <v>737</v>
      </c>
      <c r="C1" s="410">
        <v>53</v>
      </c>
      <c r="D1" s="411">
        <v>7</v>
      </c>
    </row>
    <row r="2" spans="1:4" ht="15.4" customHeight="1" x14ac:dyDescent="0.2">
      <c r="A2" s="636"/>
      <c r="B2" s="412" t="s">
        <v>738</v>
      </c>
      <c r="C2" s="413">
        <v>93</v>
      </c>
      <c r="D2" s="414">
        <v>10</v>
      </c>
    </row>
    <row r="3" spans="1:4" ht="16.899999999999999" customHeight="1" x14ac:dyDescent="0.2">
      <c r="A3" s="636"/>
      <c r="B3" s="412" t="s">
        <v>604</v>
      </c>
      <c r="C3" s="415">
        <v>217</v>
      </c>
      <c r="D3" s="416">
        <v>36</v>
      </c>
    </row>
    <row r="4" spans="1:4" ht="50.25" customHeight="1" x14ac:dyDescent="0.2">
      <c r="A4" s="417" t="s">
        <v>739</v>
      </c>
      <c r="B4" s="37"/>
      <c r="C4" s="55"/>
      <c r="D4" s="55"/>
    </row>
  </sheetData>
  <mergeCells count="1">
    <mergeCell ref="A1:A3"/>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7"/>
  <dimension ref="A1:D9"/>
  <sheetViews>
    <sheetView workbookViewId="0">
      <selection sqref="A1:B1"/>
    </sheetView>
  </sheetViews>
  <sheetFormatPr defaultRowHeight="12.75" x14ac:dyDescent="0.2"/>
  <cols>
    <col min="1" max="1" width="58.5" customWidth="1"/>
    <col min="2" max="2" width="22" customWidth="1"/>
    <col min="3" max="3" width="2" customWidth="1"/>
    <col min="4" max="4" width="22" customWidth="1"/>
  </cols>
  <sheetData>
    <row r="1" spans="1:4" ht="40.9" customHeight="1" x14ac:dyDescent="0.2">
      <c r="A1" s="5"/>
      <c r="B1" s="38" t="s">
        <v>740</v>
      </c>
      <c r="C1" s="5"/>
      <c r="D1" s="197" t="s">
        <v>741</v>
      </c>
    </row>
    <row r="2" spans="1:4" ht="14.25" customHeight="1" x14ac:dyDescent="0.2">
      <c r="A2" s="418" t="s">
        <v>742</v>
      </c>
      <c r="B2" s="419" t="s">
        <v>743</v>
      </c>
      <c r="C2" s="1"/>
      <c r="D2" s="419" t="s">
        <v>743</v>
      </c>
    </row>
    <row r="3" spans="1:4" ht="14.25" customHeight="1" x14ac:dyDescent="0.2">
      <c r="A3" s="418" t="s">
        <v>744</v>
      </c>
      <c r="B3" s="69" t="s">
        <v>745</v>
      </c>
      <c r="C3" s="1"/>
      <c r="D3" s="69" t="s">
        <v>745</v>
      </c>
    </row>
    <row r="4" spans="1:4" ht="14.25" customHeight="1" x14ac:dyDescent="0.2">
      <c r="A4" s="418" t="s">
        <v>746</v>
      </c>
      <c r="B4" s="1"/>
      <c r="C4" s="1"/>
      <c r="D4" s="1"/>
    </row>
    <row r="5" spans="1:4" ht="14.25" customHeight="1" x14ac:dyDescent="0.2">
      <c r="A5" s="69" t="s">
        <v>747</v>
      </c>
      <c r="B5" s="420">
        <v>2.5000000000000001E-2</v>
      </c>
      <c r="C5" s="1"/>
      <c r="D5" s="420">
        <v>2.5000000000000001E-2</v>
      </c>
    </row>
    <row r="6" spans="1:4" ht="14.25" customHeight="1" x14ac:dyDescent="0.2">
      <c r="A6" s="421" t="s">
        <v>748</v>
      </c>
      <c r="B6" s="69" t="s">
        <v>749</v>
      </c>
      <c r="C6" s="1"/>
      <c r="D6" s="69" t="s">
        <v>749</v>
      </c>
    </row>
    <row r="7" spans="1:4" ht="14.25" customHeight="1" x14ac:dyDescent="0.2">
      <c r="A7" s="69" t="s">
        <v>750</v>
      </c>
      <c r="B7" s="420">
        <v>7.4999999999999997E-2</v>
      </c>
      <c r="C7" s="1"/>
      <c r="D7" s="420">
        <v>7.4999999999999997E-2</v>
      </c>
    </row>
    <row r="8" spans="1:4" ht="14.25" customHeight="1" x14ac:dyDescent="0.2">
      <c r="A8" s="421" t="s">
        <v>751</v>
      </c>
      <c r="B8" s="420">
        <v>0.03</v>
      </c>
      <c r="C8" s="1"/>
      <c r="D8" s="420">
        <v>0.03</v>
      </c>
    </row>
    <row r="9" spans="1:4" ht="13.5" customHeight="1" x14ac:dyDescent="0.2">
      <c r="A9" s="418" t="s">
        <v>752</v>
      </c>
      <c r="B9" s="69" t="s">
        <v>753</v>
      </c>
      <c r="C9" s="1"/>
      <c r="D9" s="69" t="s">
        <v>753</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8"/>
  <dimension ref="A1:D15"/>
  <sheetViews>
    <sheetView workbookViewId="0">
      <selection sqref="A1:B1"/>
    </sheetView>
  </sheetViews>
  <sheetFormatPr defaultRowHeight="12.75" x14ac:dyDescent="0.2"/>
  <cols>
    <col min="1" max="1" width="66.6640625" customWidth="1"/>
    <col min="2" max="2" width="15.5" customWidth="1"/>
    <col min="3" max="3" width="16.83203125" customWidth="1"/>
    <col min="4" max="4" width="16.1640625" customWidth="1"/>
  </cols>
  <sheetData>
    <row r="1" spans="1:4" ht="46.5" customHeight="1" x14ac:dyDescent="0.2">
      <c r="A1" s="293" t="s">
        <v>754</v>
      </c>
      <c r="B1" s="636"/>
      <c r="C1" s="636"/>
      <c r="D1" s="636"/>
    </row>
    <row r="2" spans="1:4" ht="33.75" customHeight="1" x14ac:dyDescent="0.2">
      <c r="A2" s="5"/>
      <c r="B2" s="69" t="s">
        <v>755</v>
      </c>
      <c r="C2" s="69" t="s">
        <v>756</v>
      </c>
      <c r="D2" s="422" t="s">
        <v>757</v>
      </c>
    </row>
    <row r="3" spans="1:4" ht="28.5" customHeight="1" x14ac:dyDescent="0.2">
      <c r="A3" s="5"/>
      <c r="B3" s="292" t="s">
        <v>758</v>
      </c>
      <c r="C3" s="292" t="s">
        <v>759</v>
      </c>
      <c r="D3" s="38" t="s">
        <v>760</v>
      </c>
    </row>
    <row r="4" spans="1:4" ht="13.9" customHeight="1" x14ac:dyDescent="0.2">
      <c r="A4" s="423" t="s">
        <v>761</v>
      </c>
      <c r="B4" s="70">
        <v>32999462</v>
      </c>
      <c r="C4" s="424">
        <v>28485193</v>
      </c>
      <c r="D4" s="70">
        <v>4514269</v>
      </c>
    </row>
    <row r="5" spans="1:4" ht="30.75" customHeight="1" x14ac:dyDescent="0.2">
      <c r="A5" s="425" t="s">
        <v>762</v>
      </c>
      <c r="B5" s="426">
        <v>580312</v>
      </c>
      <c r="C5" s="427" t="s">
        <v>400</v>
      </c>
      <c r="D5" s="426">
        <v>580312</v>
      </c>
    </row>
    <row r="6" spans="1:4" ht="13.9" customHeight="1" x14ac:dyDescent="0.2">
      <c r="A6" s="350" t="s">
        <v>763</v>
      </c>
      <c r="B6" s="63">
        <v>2443479</v>
      </c>
      <c r="C6" s="201" t="s">
        <v>400</v>
      </c>
      <c r="D6" s="63">
        <v>2443479</v>
      </c>
    </row>
    <row r="7" spans="1:4" ht="13.9" customHeight="1" x14ac:dyDescent="0.2">
      <c r="A7" s="350" t="s">
        <v>764</v>
      </c>
      <c r="B7" s="65">
        <v>-52676</v>
      </c>
      <c r="C7" s="201" t="s">
        <v>400</v>
      </c>
      <c r="D7" s="65">
        <v>-52676</v>
      </c>
    </row>
    <row r="8" spans="1:4" ht="13.9" customHeight="1" x14ac:dyDescent="0.2">
      <c r="A8" s="350" t="s">
        <v>765</v>
      </c>
      <c r="B8" s="65">
        <v>-948845</v>
      </c>
      <c r="C8" s="201" t="s">
        <v>400</v>
      </c>
      <c r="D8" s="65">
        <v>-948845</v>
      </c>
    </row>
    <row r="9" spans="1:4" ht="13.9" customHeight="1" x14ac:dyDescent="0.2">
      <c r="A9" s="350" t="s">
        <v>766</v>
      </c>
      <c r="B9" s="158" t="s">
        <v>400</v>
      </c>
      <c r="C9" s="63">
        <v>598852</v>
      </c>
      <c r="D9" s="65">
        <v>-598852</v>
      </c>
    </row>
    <row r="10" spans="1:4" ht="13.9" customHeight="1" x14ac:dyDescent="0.2">
      <c r="A10" s="350" t="s">
        <v>767</v>
      </c>
      <c r="B10" s="158" t="s">
        <v>400</v>
      </c>
      <c r="C10" s="63">
        <v>238271</v>
      </c>
      <c r="D10" s="65">
        <v>-238271</v>
      </c>
    </row>
    <row r="11" spans="1:4" ht="13.9" customHeight="1" x14ac:dyDescent="0.2">
      <c r="A11" s="350" t="s">
        <v>768</v>
      </c>
      <c r="B11" s="158" t="s">
        <v>400</v>
      </c>
      <c r="C11" s="63">
        <v>5005881</v>
      </c>
      <c r="D11" s="65">
        <v>-5005881</v>
      </c>
    </row>
    <row r="12" spans="1:4" ht="13.9" customHeight="1" x14ac:dyDescent="0.2">
      <c r="A12" s="350" t="s">
        <v>769</v>
      </c>
      <c r="B12" s="65">
        <v>-1419788</v>
      </c>
      <c r="C12" s="65">
        <v>-1419788</v>
      </c>
      <c r="D12" s="158" t="s">
        <v>400</v>
      </c>
    </row>
    <row r="13" spans="1:4" ht="14.65" customHeight="1" x14ac:dyDescent="0.2">
      <c r="A13" s="350" t="s">
        <v>770</v>
      </c>
      <c r="B13" s="375" t="s">
        <v>400</v>
      </c>
      <c r="C13" s="428">
        <v>-413108</v>
      </c>
      <c r="D13" s="67">
        <v>413108</v>
      </c>
    </row>
    <row r="14" spans="1:4" ht="13.9" customHeight="1" x14ac:dyDescent="0.2">
      <c r="A14" s="429" t="s">
        <v>771</v>
      </c>
      <c r="B14" s="351">
        <v>602482</v>
      </c>
      <c r="C14" s="351">
        <v>4010108</v>
      </c>
      <c r="D14" s="430">
        <v>-3407626</v>
      </c>
    </row>
    <row r="15" spans="1:4" ht="15.4" customHeight="1" x14ac:dyDescent="0.2">
      <c r="A15" s="423" t="s">
        <v>772</v>
      </c>
      <c r="B15" s="70">
        <v>33601944</v>
      </c>
      <c r="C15" s="424">
        <v>32495301</v>
      </c>
      <c r="D15" s="70">
        <v>1106643</v>
      </c>
    </row>
  </sheetData>
  <mergeCells count="1">
    <mergeCell ref="B1:D1"/>
  </mergeCells>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dimension ref="A1:D18"/>
  <sheetViews>
    <sheetView workbookViewId="0">
      <selection sqref="A1:B1"/>
    </sheetView>
  </sheetViews>
  <sheetFormatPr defaultRowHeight="12.75" x14ac:dyDescent="0.2"/>
  <cols>
    <col min="1" max="1" width="66.6640625" customWidth="1"/>
    <col min="2" max="2" width="15.5" customWidth="1"/>
    <col min="3" max="3" width="16.83203125" customWidth="1"/>
    <col min="4" max="4" width="16.6640625" customWidth="1"/>
  </cols>
  <sheetData>
    <row r="1" spans="1:4" ht="15.75" customHeight="1" x14ac:dyDescent="0.2">
      <c r="A1" s="278" t="s">
        <v>773</v>
      </c>
      <c r="B1" s="678"/>
      <c r="C1" s="678"/>
      <c r="D1" s="678"/>
    </row>
    <row r="2" spans="1:4" ht="12.75" customHeight="1" x14ac:dyDescent="0.2">
      <c r="A2" s="1"/>
      <c r="B2" s="117" t="s">
        <v>774</v>
      </c>
      <c r="C2" s="117" t="s">
        <v>775</v>
      </c>
      <c r="D2" s="1"/>
    </row>
    <row r="3" spans="1:4" ht="13.5" customHeight="1" x14ac:dyDescent="0.2">
      <c r="A3" s="1"/>
      <c r="B3" s="117" t="s">
        <v>53</v>
      </c>
      <c r="C3" s="117" t="s">
        <v>776</v>
      </c>
      <c r="D3" s="95" t="s">
        <v>777</v>
      </c>
    </row>
    <row r="4" spans="1:4" ht="13.5" customHeight="1" x14ac:dyDescent="0.2">
      <c r="A4" s="1"/>
      <c r="B4" s="98" t="s">
        <v>778</v>
      </c>
      <c r="C4" s="95" t="s">
        <v>779</v>
      </c>
      <c r="D4" s="98" t="s">
        <v>780</v>
      </c>
    </row>
    <row r="5" spans="1:4" ht="13.9" customHeight="1" x14ac:dyDescent="0.2">
      <c r="A5" s="1"/>
      <c r="B5" s="100" t="s">
        <v>781</v>
      </c>
      <c r="C5" s="96" t="s">
        <v>780</v>
      </c>
      <c r="D5" s="100" t="s">
        <v>781</v>
      </c>
    </row>
    <row r="6" spans="1:4" ht="13.5" customHeight="1" x14ac:dyDescent="0.2">
      <c r="A6" s="245" t="s">
        <v>782</v>
      </c>
      <c r="B6" s="110">
        <v>6160710</v>
      </c>
      <c r="C6" s="110">
        <v>4550183</v>
      </c>
      <c r="D6" s="110">
        <v>1610527</v>
      </c>
    </row>
    <row r="7" spans="1:4" ht="13.15" customHeight="1" x14ac:dyDescent="0.2">
      <c r="A7" s="364" t="s">
        <v>783</v>
      </c>
      <c r="B7" s="27"/>
      <c r="C7" s="27"/>
      <c r="D7" s="27"/>
    </row>
    <row r="8" spans="1:4" ht="13.5" customHeight="1" x14ac:dyDescent="0.2">
      <c r="A8" s="363" t="s">
        <v>784</v>
      </c>
      <c r="B8" s="48">
        <v>114796</v>
      </c>
      <c r="C8" s="104" t="s">
        <v>78</v>
      </c>
      <c r="D8" s="48">
        <v>114796</v>
      </c>
    </row>
    <row r="9" spans="1:4" ht="13.5" customHeight="1" x14ac:dyDescent="0.2">
      <c r="A9" s="363" t="s">
        <v>785</v>
      </c>
      <c r="B9" s="48">
        <v>452602</v>
      </c>
      <c r="C9" s="104" t="s">
        <v>78</v>
      </c>
      <c r="D9" s="48">
        <v>452602</v>
      </c>
    </row>
    <row r="10" spans="1:4" ht="13.5" customHeight="1" x14ac:dyDescent="0.2">
      <c r="A10" s="363" t="s">
        <v>786</v>
      </c>
      <c r="B10" s="48">
        <v>253941</v>
      </c>
      <c r="C10" s="104" t="s">
        <v>78</v>
      </c>
      <c r="D10" s="48">
        <v>253941</v>
      </c>
    </row>
    <row r="11" spans="1:4" ht="13.5" customHeight="1" x14ac:dyDescent="0.2">
      <c r="A11" s="363" t="s">
        <v>787</v>
      </c>
      <c r="B11" s="46">
        <v>-96814</v>
      </c>
      <c r="C11" s="104" t="s">
        <v>78</v>
      </c>
      <c r="D11" s="46">
        <v>-96814</v>
      </c>
    </row>
    <row r="12" spans="1:4" ht="13.5" customHeight="1" x14ac:dyDescent="0.2">
      <c r="A12" s="363" t="s">
        <v>788</v>
      </c>
      <c r="B12" s="104" t="s">
        <v>78</v>
      </c>
      <c r="C12" s="48">
        <v>170764</v>
      </c>
      <c r="D12" s="46">
        <v>-170764</v>
      </c>
    </row>
    <row r="13" spans="1:4" ht="13.5" customHeight="1" x14ac:dyDescent="0.2">
      <c r="A13" s="363" t="s">
        <v>789</v>
      </c>
      <c r="B13" s="104" t="s">
        <v>78</v>
      </c>
      <c r="C13" s="48">
        <v>93228</v>
      </c>
      <c r="D13" s="46">
        <v>-93228</v>
      </c>
    </row>
    <row r="14" spans="1:4" ht="13.5" customHeight="1" x14ac:dyDescent="0.2">
      <c r="A14" s="363" t="s">
        <v>790</v>
      </c>
      <c r="B14" s="104" t="s">
        <v>78</v>
      </c>
      <c r="C14" s="48">
        <v>809643</v>
      </c>
      <c r="D14" s="46">
        <v>-809643</v>
      </c>
    </row>
    <row r="15" spans="1:4" ht="13.5" customHeight="1" x14ac:dyDescent="0.2">
      <c r="A15" s="363" t="s">
        <v>791</v>
      </c>
      <c r="B15" s="46">
        <v>-366833</v>
      </c>
      <c r="C15" s="46">
        <v>-366833</v>
      </c>
      <c r="D15" s="104" t="s">
        <v>78</v>
      </c>
    </row>
    <row r="16" spans="1:4" ht="13.9" customHeight="1" x14ac:dyDescent="0.2">
      <c r="A16" s="363" t="s">
        <v>792</v>
      </c>
      <c r="B16" s="112" t="s">
        <v>78</v>
      </c>
      <c r="C16" s="109">
        <v>-86277</v>
      </c>
      <c r="D16" s="50">
        <v>86277</v>
      </c>
    </row>
    <row r="17" spans="1:4" ht="13.5" customHeight="1" x14ac:dyDescent="0.2">
      <c r="A17" s="368" t="s">
        <v>793</v>
      </c>
      <c r="B17" s="106">
        <v>357692</v>
      </c>
      <c r="C17" s="106">
        <v>620525</v>
      </c>
      <c r="D17" s="129">
        <v>-262833</v>
      </c>
    </row>
    <row r="18" spans="1:4" ht="15" customHeight="1" x14ac:dyDescent="0.2">
      <c r="A18" s="245" t="s">
        <v>794</v>
      </c>
      <c r="B18" s="110">
        <v>6518402</v>
      </c>
      <c r="C18" s="110">
        <v>5170708</v>
      </c>
      <c r="D18" s="110">
        <v>1347694</v>
      </c>
    </row>
  </sheetData>
  <mergeCells count="1">
    <mergeCell ref="B1:D1"/>
  </mergeCells>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70"/>
  <dimension ref="A1:D5"/>
  <sheetViews>
    <sheetView workbookViewId="0">
      <selection sqref="A1:B1"/>
    </sheetView>
  </sheetViews>
  <sheetFormatPr defaultRowHeight="12.75" x14ac:dyDescent="0.2"/>
  <cols>
    <col min="1" max="1" width="72.5" customWidth="1"/>
    <col min="2" max="2" width="18.6640625" customWidth="1"/>
    <col min="3" max="3" width="2" customWidth="1"/>
    <col min="4" max="4" width="18.6640625" customWidth="1"/>
  </cols>
  <sheetData>
    <row r="1" spans="1:4" ht="43.15" customHeight="1" x14ac:dyDescent="0.2">
      <c r="A1" s="37"/>
      <c r="B1" s="292" t="s">
        <v>795</v>
      </c>
      <c r="C1" s="37"/>
      <c r="D1" s="292" t="s">
        <v>796</v>
      </c>
    </row>
    <row r="2" spans="1:4" ht="14.25" customHeight="1" x14ac:dyDescent="0.2">
      <c r="A2" s="431" t="s">
        <v>797</v>
      </c>
      <c r="B2" s="432">
        <v>639316</v>
      </c>
      <c r="C2" s="1"/>
      <c r="D2" s="169" t="s">
        <v>798</v>
      </c>
    </row>
    <row r="3" spans="1:4" ht="14.65" customHeight="1" x14ac:dyDescent="0.2">
      <c r="A3" s="431" t="s">
        <v>799</v>
      </c>
      <c r="B3" s="173">
        <v>1486885</v>
      </c>
      <c r="C3" s="1"/>
      <c r="D3" s="433">
        <v>263780</v>
      </c>
    </row>
    <row r="4" spans="1:4" ht="50.25" customHeight="1" x14ac:dyDescent="0.2">
      <c r="A4" s="352" t="s">
        <v>800</v>
      </c>
      <c r="B4" s="325" t="s">
        <v>801</v>
      </c>
      <c r="C4" s="37"/>
      <c r="D4" s="325" t="s">
        <v>802</v>
      </c>
    </row>
    <row r="5" spans="1:4" ht="16.899999999999999" customHeight="1" x14ac:dyDescent="0.2">
      <c r="A5" s="431" t="s">
        <v>803</v>
      </c>
      <c r="B5" s="284">
        <v>2426143</v>
      </c>
      <c r="C5" s="1"/>
      <c r="D5" s="177">
        <v>2470368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7"/>
  <sheetViews>
    <sheetView workbookViewId="0">
      <selection sqref="A1:C1"/>
    </sheetView>
  </sheetViews>
  <sheetFormatPr defaultRowHeight="12.75" x14ac:dyDescent="0.2"/>
  <cols>
    <col min="1" max="1" width="49.33203125" customWidth="1"/>
    <col min="2" max="2" width="20.6640625" customWidth="1"/>
    <col min="3" max="3" width="18.1640625" customWidth="1"/>
    <col min="4" max="4" width="43.5" customWidth="1"/>
  </cols>
  <sheetData>
    <row r="1" spans="1:4" ht="12.75" customHeight="1" x14ac:dyDescent="0.2">
      <c r="A1" s="83" t="s">
        <v>80</v>
      </c>
      <c r="B1" s="45">
        <v>33075141</v>
      </c>
      <c r="C1" s="48">
        <v>32708099</v>
      </c>
      <c r="D1" s="85">
        <v>367042</v>
      </c>
    </row>
    <row r="2" spans="1:4" ht="13.15" customHeight="1" x14ac:dyDescent="0.2">
      <c r="A2" s="83" t="s">
        <v>81</v>
      </c>
      <c r="B2" s="45">
        <v>2719161</v>
      </c>
      <c r="C2" s="48">
        <v>3319819</v>
      </c>
      <c r="D2" s="85">
        <v>600658</v>
      </c>
    </row>
    <row r="3" spans="1:4" ht="13.15" customHeight="1" x14ac:dyDescent="0.2">
      <c r="A3" s="83" t="s">
        <v>82</v>
      </c>
      <c r="B3" s="45">
        <v>23130968</v>
      </c>
      <c r="C3" s="48">
        <v>22619951</v>
      </c>
      <c r="D3" s="85">
        <v>511017</v>
      </c>
    </row>
    <row r="4" spans="1:4" ht="13.15" customHeight="1" x14ac:dyDescent="0.2">
      <c r="A4" s="83" t="s">
        <v>83</v>
      </c>
      <c r="B4" s="45">
        <v>2387683</v>
      </c>
      <c r="C4" s="48">
        <v>2545068</v>
      </c>
      <c r="D4" s="85">
        <v>157385</v>
      </c>
    </row>
    <row r="5" spans="1:4" ht="13.15" customHeight="1" x14ac:dyDescent="0.2">
      <c r="A5" s="83" t="s">
        <v>84</v>
      </c>
      <c r="B5" s="45">
        <v>2494087</v>
      </c>
      <c r="C5" s="48">
        <v>2645655</v>
      </c>
      <c r="D5" s="85">
        <v>151568</v>
      </c>
    </row>
    <row r="6" spans="1:4" ht="13.15" customHeight="1" x14ac:dyDescent="0.2">
      <c r="A6" s="83" t="s">
        <v>85</v>
      </c>
      <c r="B6" s="45">
        <v>637513</v>
      </c>
      <c r="C6" s="48">
        <v>755460</v>
      </c>
      <c r="D6" s="85">
        <v>117947</v>
      </c>
    </row>
    <row r="7" spans="1:4" ht="12.75" customHeight="1" x14ac:dyDescent="0.2">
      <c r="A7" s="83" t="s">
        <v>86</v>
      </c>
      <c r="B7" s="45">
        <v>8022284</v>
      </c>
      <c r="C7" s="48">
        <v>7764954</v>
      </c>
      <c r="D7" s="85">
        <v>257330</v>
      </c>
    </row>
  </sheetData>
  <pageMargins left="0.7" right="0.7" top="0.75" bottom="0.75" header="0.3" footer="0.3"/>
  <drawing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71"/>
  <dimension ref="A1:C7"/>
  <sheetViews>
    <sheetView workbookViewId="0">
      <selection sqref="A1:B1"/>
    </sheetView>
  </sheetViews>
  <sheetFormatPr defaultRowHeight="12.75" x14ac:dyDescent="0.2"/>
  <cols>
    <col min="1" max="1" width="14.1640625" customWidth="1"/>
    <col min="2" max="2" width="8.83203125" customWidth="1"/>
    <col min="3" max="3" width="15.83203125" customWidth="1"/>
  </cols>
  <sheetData>
    <row r="1" spans="1:3" ht="30.4" customHeight="1" x14ac:dyDescent="0.2">
      <c r="A1" s="39" t="s">
        <v>804</v>
      </c>
      <c r="B1" s="682"/>
      <c r="C1" s="682"/>
    </row>
    <row r="2" spans="1:3" ht="15.4" customHeight="1" x14ac:dyDescent="0.2">
      <c r="A2" s="329">
        <v>2019</v>
      </c>
      <c r="B2" s="1"/>
      <c r="C2" s="340">
        <v>149224</v>
      </c>
    </row>
    <row r="3" spans="1:3" ht="15.75" customHeight="1" x14ac:dyDescent="0.2">
      <c r="A3" s="331">
        <v>2020</v>
      </c>
      <c r="B3" s="1"/>
      <c r="C3" s="214">
        <v>81563</v>
      </c>
    </row>
    <row r="4" spans="1:3" ht="15.75" customHeight="1" x14ac:dyDescent="0.2">
      <c r="A4" s="331">
        <v>2021</v>
      </c>
      <c r="B4" s="1"/>
      <c r="C4" s="332">
        <v>-299482</v>
      </c>
    </row>
    <row r="5" spans="1:3" ht="15.75" customHeight="1" x14ac:dyDescent="0.2">
      <c r="A5" s="331">
        <v>2022</v>
      </c>
      <c r="B5" s="1"/>
      <c r="C5" s="332">
        <v>-579990</v>
      </c>
    </row>
    <row r="6" spans="1:3" ht="16.149999999999999" customHeight="1" x14ac:dyDescent="0.2">
      <c r="A6" s="331">
        <v>2023</v>
      </c>
      <c r="B6" s="1"/>
      <c r="C6" s="434">
        <v>-34856</v>
      </c>
    </row>
    <row r="7" spans="1:3" ht="17.649999999999999" customHeight="1" x14ac:dyDescent="0.2">
      <c r="A7" s="24" t="s">
        <v>604</v>
      </c>
      <c r="B7" s="1"/>
      <c r="C7" s="336">
        <v>-683541</v>
      </c>
    </row>
  </sheetData>
  <mergeCells count="1">
    <mergeCell ref="B1:C1"/>
  </mergeCells>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72"/>
  <dimension ref="A1:D6"/>
  <sheetViews>
    <sheetView workbookViewId="0">
      <selection sqref="A1:B1"/>
    </sheetView>
  </sheetViews>
  <sheetFormatPr defaultRowHeight="12.75" x14ac:dyDescent="0.2"/>
  <cols>
    <col min="1" max="1" width="72.1640625" customWidth="1"/>
    <col min="2" max="2" width="18" customWidth="1"/>
    <col min="3" max="3" width="2" customWidth="1"/>
    <col min="4" max="4" width="18" customWidth="1"/>
  </cols>
  <sheetData>
    <row r="1" spans="1:4" ht="42.4" customHeight="1" x14ac:dyDescent="0.2">
      <c r="A1" s="5"/>
      <c r="B1" s="292" t="s">
        <v>805</v>
      </c>
      <c r="C1" s="5"/>
      <c r="D1" s="292" t="s">
        <v>806</v>
      </c>
    </row>
    <row r="2" spans="1:4" ht="14.25" customHeight="1" x14ac:dyDescent="0.2">
      <c r="A2" s="435" t="s">
        <v>797</v>
      </c>
      <c r="B2" s="432">
        <v>184182</v>
      </c>
      <c r="C2" s="1"/>
      <c r="D2" s="27"/>
    </row>
    <row r="3" spans="1:4" ht="14.25" customHeight="1" x14ac:dyDescent="0.2">
      <c r="A3" s="435" t="s">
        <v>799</v>
      </c>
      <c r="B3" s="173">
        <v>194714</v>
      </c>
      <c r="C3" s="1"/>
      <c r="D3" s="173">
        <v>74660</v>
      </c>
    </row>
    <row r="4" spans="1:4" ht="15" customHeight="1" x14ac:dyDescent="0.2">
      <c r="A4" s="435" t="s">
        <v>807</v>
      </c>
      <c r="B4" s="173">
        <v>12790</v>
      </c>
      <c r="C4" s="1"/>
      <c r="D4" s="173">
        <v>90709</v>
      </c>
    </row>
    <row r="5" spans="1:4" ht="33.75" customHeight="1" x14ac:dyDescent="0.2">
      <c r="A5" s="435" t="s">
        <v>808</v>
      </c>
      <c r="B5" s="436" t="s">
        <v>364</v>
      </c>
      <c r="C5" s="5"/>
      <c r="D5" s="437">
        <v>232245</v>
      </c>
    </row>
    <row r="6" spans="1:4" ht="16.149999999999999" customHeight="1" x14ac:dyDescent="0.2">
      <c r="A6" s="435" t="s">
        <v>803</v>
      </c>
      <c r="B6" s="284">
        <v>391686</v>
      </c>
      <c r="C6" s="1"/>
      <c r="D6" s="284">
        <v>397614</v>
      </c>
    </row>
  </sheetData>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73"/>
  <dimension ref="A1:E3"/>
  <sheetViews>
    <sheetView workbookViewId="0">
      <selection sqref="A1:B1"/>
    </sheetView>
  </sheetViews>
  <sheetFormatPr defaultRowHeight="12.75" x14ac:dyDescent="0.2"/>
  <cols>
    <col min="1" max="1" width="66.6640625" customWidth="1"/>
    <col min="2" max="2" width="1.83203125" customWidth="1"/>
    <col min="3" max="3" width="14.83203125" customWidth="1"/>
    <col min="4" max="4" width="1.83203125" customWidth="1"/>
    <col min="5" max="5" width="15.1640625" customWidth="1"/>
  </cols>
  <sheetData>
    <row r="1" spans="1:5" ht="30.75" customHeight="1" x14ac:dyDescent="0.2">
      <c r="A1" s="373" t="s">
        <v>809</v>
      </c>
      <c r="B1" s="5"/>
      <c r="C1" s="116" t="s">
        <v>810</v>
      </c>
      <c r="D1" s="5"/>
      <c r="E1" s="438" t="s">
        <v>811</v>
      </c>
    </row>
    <row r="2" spans="1:5" ht="14.25" customHeight="1" x14ac:dyDescent="0.2">
      <c r="A2" s="188" t="s">
        <v>812</v>
      </c>
      <c r="B2" s="1"/>
      <c r="C2" s="439" t="s">
        <v>813</v>
      </c>
      <c r="D2" s="1"/>
      <c r="E2" s="439" t="s">
        <v>814</v>
      </c>
    </row>
    <row r="3" spans="1:5" ht="13.5" customHeight="1" x14ac:dyDescent="0.2">
      <c r="A3" s="440" t="s">
        <v>815</v>
      </c>
      <c r="B3" s="1"/>
      <c r="C3" s="441">
        <v>1106643</v>
      </c>
      <c r="D3" s="1"/>
      <c r="E3" s="442">
        <v>-2576800</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74"/>
  <dimension ref="A1:E3"/>
  <sheetViews>
    <sheetView workbookViewId="0">
      <selection sqref="A1:B1"/>
    </sheetView>
  </sheetViews>
  <sheetFormatPr defaultRowHeight="12.75" x14ac:dyDescent="0.2"/>
  <cols>
    <col min="1" max="1" width="66.6640625" customWidth="1"/>
    <col min="2" max="2" width="2" customWidth="1"/>
    <col min="3" max="3" width="16.83203125" customWidth="1"/>
    <col min="4" max="4" width="2" customWidth="1"/>
    <col min="5" max="5" width="16.83203125" customWidth="1"/>
  </cols>
  <sheetData>
    <row r="1" spans="1:5" ht="33.75" customHeight="1" x14ac:dyDescent="0.2">
      <c r="A1" s="443" t="s">
        <v>816</v>
      </c>
      <c r="B1" s="5"/>
      <c r="C1" s="116" t="s">
        <v>817</v>
      </c>
      <c r="D1" s="5"/>
      <c r="E1" s="444" t="s">
        <v>818</v>
      </c>
    </row>
    <row r="2" spans="1:5" ht="16.149999999999999" customHeight="1" x14ac:dyDescent="0.2">
      <c r="A2" s="445" t="s">
        <v>819</v>
      </c>
      <c r="B2" s="1"/>
      <c r="C2" s="206" t="s">
        <v>820</v>
      </c>
      <c r="D2" s="1"/>
      <c r="E2" s="206" t="s">
        <v>821</v>
      </c>
    </row>
    <row r="3" spans="1:5" ht="15" customHeight="1" x14ac:dyDescent="0.2">
      <c r="A3" s="209" t="s">
        <v>822</v>
      </c>
      <c r="B3" s="1"/>
      <c r="C3" s="446">
        <v>1347694</v>
      </c>
      <c r="D3" s="1"/>
      <c r="E3" s="446">
        <v>677721</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75"/>
  <dimension ref="A1:C9"/>
  <sheetViews>
    <sheetView workbookViewId="0">
      <selection sqref="A1:B1"/>
    </sheetView>
  </sheetViews>
  <sheetFormatPr defaultRowHeight="12.75" x14ac:dyDescent="0.2"/>
  <cols>
    <col min="1" max="1" width="43.83203125" customWidth="1"/>
    <col min="2" max="2" width="12.83203125" customWidth="1"/>
    <col min="3" max="3" width="16.6640625" customWidth="1"/>
  </cols>
  <sheetData>
    <row r="1" spans="1:3" ht="13.9" customHeight="1" x14ac:dyDescent="0.2">
      <c r="A1" s="189" t="s">
        <v>823</v>
      </c>
      <c r="B1" s="447">
        <v>0.5</v>
      </c>
      <c r="C1" s="447">
        <v>0.06</v>
      </c>
    </row>
    <row r="2" spans="1:3" ht="14.25" customHeight="1" x14ac:dyDescent="0.2">
      <c r="A2" s="164" t="s">
        <v>824</v>
      </c>
      <c r="B2" s="420">
        <v>0.15</v>
      </c>
      <c r="C2" s="420">
        <v>0.06</v>
      </c>
    </row>
    <row r="3" spans="1:3" ht="14.25" customHeight="1" x14ac:dyDescent="0.2">
      <c r="A3" s="164" t="s">
        <v>825</v>
      </c>
      <c r="B3" s="420">
        <v>0.15</v>
      </c>
      <c r="C3" s="420">
        <v>0.01</v>
      </c>
    </row>
    <row r="4" spans="1:3" ht="14.25" customHeight="1" x14ac:dyDescent="0.2">
      <c r="A4" s="164" t="s">
        <v>826</v>
      </c>
      <c r="B4" s="420">
        <v>0.05</v>
      </c>
      <c r="C4" s="420">
        <v>0.02</v>
      </c>
    </row>
    <row r="5" spans="1:3" ht="14.25" customHeight="1" x14ac:dyDescent="0.2">
      <c r="A5" s="164" t="s">
        <v>827</v>
      </c>
      <c r="B5" s="420">
        <v>4.4999999999999998E-2</v>
      </c>
      <c r="C5" s="420">
        <v>0.02</v>
      </c>
    </row>
    <row r="6" spans="1:3" ht="14.25" customHeight="1" x14ac:dyDescent="0.2">
      <c r="A6" s="164" t="s">
        <v>828</v>
      </c>
      <c r="B6" s="420">
        <v>0.05</v>
      </c>
      <c r="C6" s="420">
        <v>0.01</v>
      </c>
    </row>
    <row r="7" spans="1:3" ht="14.25" customHeight="1" x14ac:dyDescent="0.2">
      <c r="A7" s="164" t="s">
        <v>829</v>
      </c>
      <c r="B7" s="420">
        <v>4.4999999999999998E-2</v>
      </c>
      <c r="C7" s="420">
        <v>2.5000000000000001E-2</v>
      </c>
    </row>
    <row r="8" spans="1:3" ht="14.65" customHeight="1" x14ac:dyDescent="0.2">
      <c r="A8" s="164" t="s">
        <v>830</v>
      </c>
      <c r="B8" s="448">
        <v>0.01</v>
      </c>
      <c r="C8" s="420">
        <v>0.01</v>
      </c>
    </row>
    <row r="9" spans="1:3" ht="15.75" customHeight="1" x14ac:dyDescent="0.2">
      <c r="A9" s="164" t="s">
        <v>65</v>
      </c>
      <c r="B9" s="449">
        <v>1</v>
      </c>
      <c r="C9"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E29"/>
  <sheetViews>
    <sheetView workbookViewId="0">
      <selection sqref="A1:C1"/>
    </sheetView>
  </sheetViews>
  <sheetFormatPr defaultRowHeight="12.75" x14ac:dyDescent="0.2"/>
  <cols>
    <col min="1" max="1" width="38.1640625" customWidth="1"/>
    <col min="2" max="2" width="17.33203125" customWidth="1"/>
    <col min="3" max="3" width="18.1640625" customWidth="1"/>
    <col min="4" max="4" width="19.1640625" customWidth="1"/>
    <col min="5" max="5" width="26" customWidth="1"/>
  </cols>
  <sheetData>
    <row r="1" spans="1:5" ht="12.75" customHeight="1" x14ac:dyDescent="0.2">
      <c r="A1" s="40" t="s">
        <v>66</v>
      </c>
      <c r="B1" s="72" t="s">
        <v>68</v>
      </c>
      <c r="C1" s="77" t="s">
        <v>87</v>
      </c>
      <c r="D1" s="73" t="s">
        <v>69</v>
      </c>
      <c r="E1" s="40" t="s">
        <v>88</v>
      </c>
    </row>
    <row r="2" spans="1:5" ht="57.4" customHeight="1" x14ac:dyDescent="0.2">
      <c r="A2" s="74" t="s">
        <v>49</v>
      </c>
      <c r="B2" s="75">
        <v>31965550</v>
      </c>
      <c r="C2" s="75">
        <v>31662657</v>
      </c>
      <c r="D2" s="86">
        <v>-302893</v>
      </c>
      <c r="E2" s="74" t="s">
        <v>89</v>
      </c>
    </row>
    <row r="3" spans="1:5" ht="29.65" customHeight="1" x14ac:dyDescent="0.2">
      <c r="A3" s="87" t="s">
        <v>50</v>
      </c>
      <c r="B3" s="88">
        <v>2449500</v>
      </c>
      <c r="C3" s="88">
        <v>2301237</v>
      </c>
      <c r="D3" s="89">
        <v>-148263</v>
      </c>
      <c r="E3" s="87" t="s">
        <v>90</v>
      </c>
    </row>
    <row r="4" spans="1:5" ht="48" customHeight="1" x14ac:dyDescent="0.2">
      <c r="A4" s="41" t="s">
        <v>48</v>
      </c>
      <c r="B4" s="48">
        <v>57336199</v>
      </c>
      <c r="C4" s="48">
        <v>65612678</v>
      </c>
      <c r="D4" s="45">
        <v>8276479</v>
      </c>
      <c r="E4" s="37" t="s">
        <v>91</v>
      </c>
    </row>
    <row r="5" spans="1:5" ht="30.4" customHeight="1" x14ac:dyDescent="0.2">
      <c r="A5" s="41" t="s">
        <v>51</v>
      </c>
      <c r="B5" s="48">
        <v>1038650</v>
      </c>
      <c r="C5" s="48">
        <v>1272623</v>
      </c>
      <c r="D5" s="45">
        <v>233973</v>
      </c>
      <c r="E5" s="41" t="s">
        <v>92</v>
      </c>
    </row>
    <row r="6" spans="1:5" ht="27" customHeight="1" x14ac:dyDescent="0.2">
      <c r="A6" s="41" t="s">
        <v>72</v>
      </c>
      <c r="B6" s="48">
        <v>973416</v>
      </c>
      <c r="C6" s="48">
        <v>337813</v>
      </c>
      <c r="D6" s="46">
        <v>-635603</v>
      </c>
      <c r="E6" s="41" t="s">
        <v>93</v>
      </c>
    </row>
    <row r="7" spans="1:5" ht="38.65" customHeight="1" x14ac:dyDescent="0.2">
      <c r="A7" s="41" t="s">
        <v>46</v>
      </c>
      <c r="B7" s="48">
        <v>106127721</v>
      </c>
      <c r="C7" s="48">
        <v>106847023</v>
      </c>
      <c r="D7" s="45">
        <v>719302</v>
      </c>
      <c r="E7" s="41" t="s">
        <v>94</v>
      </c>
    </row>
    <row r="8" spans="1:5" ht="29.25" customHeight="1" x14ac:dyDescent="0.2">
      <c r="A8" s="90" t="s">
        <v>74</v>
      </c>
      <c r="B8" s="91" t="s">
        <v>68</v>
      </c>
      <c r="C8" s="92" t="s">
        <v>87</v>
      </c>
      <c r="D8" s="93" t="s">
        <v>69</v>
      </c>
      <c r="E8" s="90" t="s">
        <v>88</v>
      </c>
    </row>
    <row r="9" spans="1:5" ht="12.75" customHeight="1" x14ac:dyDescent="0.2">
      <c r="A9" s="74" t="s">
        <v>95</v>
      </c>
      <c r="B9" s="75">
        <v>4360633</v>
      </c>
      <c r="C9" s="75">
        <v>4243728</v>
      </c>
      <c r="D9" s="42">
        <v>116905</v>
      </c>
      <c r="E9" s="74" t="s">
        <v>96</v>
      </c>
    </row>
    <row r="10" spans="1:5" ht="13.5" customHeight="1" x14ac:dyDescent="0.2">
      <c r="A10" s="41" t="s">
        <v>97</v>
      </c>
      <c r="B10" s="48">
        <v>7967520</v>
      </c>
      <c r="C10" s="48">
        <v>7626362</v>
      </c>
      <c r="D10" s="45">
        <v>341158</v>
      </c>
      <c r="E10" s="41" t="s">
        <v>96</v>
      </c>
    </row>
    <row r="11" spans="1:5" ht="13.5" customHeight="1" x14ac:dyDescent="0.2">
      <c r="A11" s="41" t="s">
        <v>98</v>
      </c>
      <c r="B11" s="48">
        <v>3848031</v>
      </c>
      <c r="C11" s="48">
        <v>3619462</v>
      </c>
      <c r="D11" s="45">
        <v>228569</v>
      </c>
      <c r="E11" s="41" t="s">
        <v>96</v>
      </c>
    </row>
    <row r="12" spans="1:5" ht="13.5" customHeight="1" x14ac:dyDescent="0.2">
      <c r="A12" s="41" t="s">
        <v>75</v>
      </c>
      <c r="B12" s="48">
        <v>5190190</v>
      </c>
      <c r="C12" s="48">
        <v>4402192</v>
      </c>
      <c r="D12" s="45">
        <v>787998</v>
      </c>
      <c r="E12" s="41" t="s">
        <v>96</v>
      </c>
    </row>
    <row r="13" spans="1:5" ht="13.5" customHeight="1" x14ac:dyDescent="0.2">
      <c r="A13" s="41" t="s">
        <v>99</v>
      </c>
      <c r="B13" s="48">
        <v>3530720</v>
      </c>
      <c r="C13" s="48">
        <v>4311630</v>
      </c>
      <c r="D13" s="46">
        <v>-780910</v>
      </c>
      <c r="E13" s="41" t="s">
        <v>100</v>
      </c>
    </row>
    <row r="14" spans="1:5" ht="13.5" customHeight="1" x14ac:dyDescent="0.2">
      <c r="A14" s="41" t="s">
        <v>101</v>
      </c>
      <c r="B14" s="48">
        <v>1020143</v>
      </c>
      <c r="C14" s="48">
        <v>842504</v>
      </c>
      <c r="D14" s="45">
        <v>177639</v>
      </c>
      <c r="E14" s="41" t="s">
        <v>96</v>
      </c>
    </row>
    <row r="15" spans="1:5" ht="13.5" customHeight="1" x14ac:dyDescent="0.2">
      <c r="A15" s="41" t="s">
        <v>102</v>
      </c>
      <c r="B15" s="48">
        <v>7697435</v>
      </c>
      <c r="C15" s="48">
        <v>7165036</v>
      </c>
      <c r="D15" s="45">
        <v>532399</v>
      </c>
      <c r="E15" s="41" t="s">
        <v>96</v>
      </c>
    </row>
    <row r="16" spans="1:5" ht="13.5" customHeight="1" x14ac:dyDescent="0.2">
      <c r="A16" s="41" t="s">
        <v>103</v>
      </c>
      <c r="B16" s="48">
        <v>3678104</v>
      </c>
      <c r="C16" s="48">
        <v>3299533</v>
      </c>
      <c r="D16" s="45">
        <v>378571</v>
      </c>
      <c r="E16" s="41" t="s">
        <v>96</v>
      </c>
    </row>
    <row r="17" spans="1:5" ht="13.5" customHeight="1" x14ac:dyDescent="0.2">
      <c r="A17" s="41" t="s">
        <v>104</v>
      </c>
      <c r="B17" s="48">
        <v>7088834</v>
      </c>
      <c r="C17" s="48">
        <v>7391795</v>
      </c>
      <c r="D17" s="46">
        <v>-302961</v>
      </c>
      <c r="E17" s="41" t="s">
        <v>105</v>
      </c>
    </row>
    <row r="18" spans="1:5" ht="13.5" customHeight="1" x14ac:dyDescent="0.2">
      <c r="A18" s="41" t="s">
        <v>106</v>
      </c>
      <c r="B18" s="48">
        <v>6938416</v>
      </c>
      <c r="C18" s="48">
        <v>6652199</v>
      </c>
      <c r="D18" s="45">
        <v>286217</v>
      </c>
      <c r="E18" s="41" t="s">
        <v>96</v>
      </c>
    </row>
    <row r="19" spans="1:5" ht="13.5" customHeight="1" x14ac:dyDescent="0.2">
      <c r="A19" s="41" t="s">
        <v>77</v>
      </c>
      <c r="B19" s="48">
        <v>150000</v>
      </c>
      <c r="C19" s="48">
        <v>13127</v>
      </c>
      <c r="D19" s="45">
        <v>136873</v>
      </c>
      <c r="E19" s="41" t="s">
        <v>96</v>
      </c>
    </row>
    <row r="20" spans="1:5" ht="13.5" customHeight="1" x14ac:dyDescent="0.2">
      <c r="A20" s="41" t="s">
        <v>107</v>
      </c>
      <c r="B20" s="48">
        <v>3521024</v>
      </c>
      <c r="C20" s="48">
        <v>3377624</v>
      </c>
      <c r="D20" s="45">
        <v>143400</v>
      </c>
      <c r="E20" s="41" t="s">
        <v>96</v>
      </c>
    </row>
    <row r="21" spans="1:5" ht="13.5" customHeight="1" x14ac:dyDescent="0.2">
      <c r="A21" s="41" t="s">
        <v>82</v>
      </c>
      <c r="B21" s="48">
        <v>22619951</v>
      </c>
      <c r="C21" s="48">
        <v>23540614</v>
      </c>
      <c r="D21" s="46">
        <v>-920663</v>
      </c>
      <c r="E21" s="41" t="s">
        <v>105</v>
      </c>
    </row>
    <row r="22" spans="1:5" ht="13.5" customHeight="1" x14ac:dyDescent="0.2">
      <c r="A22" s="41" t="s">
        <v>108</v>
      </c>
      <c r="B22" s="48">
        <v>53374</v>
      </c>
      <c r="C22" s="48">
        <v>51323</v>
      </c>
      <c r="D22" s="45">
        <v>2051</v>
      </c>
      <c r="E22" s="41" t="s">
        <v>96</v>
      </c>
    </row>
    <row r="23" spans="1:5" ht="13.5" customHeight="1" x14ac:dyDescent="0.2">
      <c r="A23" s="41" t="s">
        <v>86</v>
      </c>
      <c r="B23" s="48">
        <v>7764954</v>
      </c>
      <c r="C23" s="48">
        <v>7486436</v>
      </c>
      <c r="D23" s="45">
        <v>278518</v>
      </c>
      <c r="E23" s="41" t="s">
        <v>96</v>
      </c>
    </row>
    <row r="24" spans="1:5" ht="13.5" customHeight="1" x14ac:dyDescent="0.2">
      <c r="A24" s="41" t="s">
        <v>109</v>
      </c>
      <c r="B24" s="48">
        <v>13552490</v>
      </c>
      <c r="C24" s="48">
        <v>13342769</v>
      </c>
      <c r="D24" s="45">
        <v>209721</v>
      </c>
      <c r="E24" s="41" t="s">
        <v>96</v>
      </c>
    </row>
    <row r="25" spans="1:5" ht="13.5" customHeight="1" x14ac:dyDescent="0.2">
      <c r="A25" s="41" t="s">
        <v>110</v>
      </c>
      <c r="B25" s="48">
        <v>17589937</v>
      </c>
      <c r="C25" s="48">
        <v>17778540</v>
      </c>
      <c r="D25" s="46">
        <v>-188603</v>
      </c>
      <c r="E25" s="41" t="s">
        <v>111</v>
      </c>
    </row>
    <row r="26" spans="1:5" ht="13.5" customHeight="1" x14ac:dyDescent="0.2">
      <c r="A26" s="41" t="s">
        <v>112</v>
      </c>
      <c r="B26" s="48">
        <v>1786875</v>
      </c>
      <c r="C26" s="48">
        <v>1680464</v>
      </c>
      <c r="D26" s="45">
        <v>106411</v>
      </c>
      <c r="E26" s="41" t="s">
        <v>96</v>
      </c>
    </row>
    <row r="27" spans="1:5" ht="25.9" customHeight="1" x14ac:dyDescent="0.2">
      <c r="A27" s="41" t="s">
        <v>113</v>
      </c>
      <c r="B27" s="48">
        <v>7146804</v>
      </c>
      <c r="C27" s="48">
        <v>11578649</v>
      </c>
      <c r="D27" s="46">
        <v>-4431845</v>
      </c>
      <c r="E27" s="41" t="s">
        <v>114</v>
      </c>
    </row>
    <row r="28" spans="1:5" ht="14.65" customHeight="1" x14ac:dyDescent="0.2">
      <c r="A28" s="41" t="s">
        <v>115</v>
      </c>
      <c r="B28" s="48">
        <v>4609572</v>
      </c>
      <c r="C28" s="48">
        <v>3231419</v>
      </c>
      <c r="D28" s="45">
        <v>1378153</v>
      </c>
      <c r="E28" s="41" t="s">
        <v>96</v>
      </c>
    </row>
    <row r="29" spans="1:5" ht="12.75" customHeight="1" x14ac:dyDescent="0.2">
      <c r="A29" s="41" t="s">
        <v>116</v>
      </c>
      <c r="B29" s="48">
        <v>5986137</v>
      </c>
      <c r="C29" s="48">
        <v>3231403</v>
      </c>
      <c r="D29" s="45">
        <v>2754734</v>
      </c>
      <c r="E29" s="41"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84</vt:i4>
      </vt:variant>
      <vt:variant>
        <vt:lpstr>Named Ranges</vt:lpstr>
      </vt:variant>
      <vt:variant>
        <vt:i4>21</vt:i4>
      </vt:variant>
    </vt:vector>
  </HeadingPairs>
  <TitlesOfParts>
    <vt:vector size="105" baseType="lpstr">
      <vt:lpstr>Table 1</vt:lpstr>
      <vt:lpstr>Table 2</vt:lpstr>
      <vt:lpstr>Table 3</vt:lpstr>
      <vt:lpstr>Table 4</vt:lpstr>
      <vt:lpstr>Table 5</vt:lpstr>
      <vt:lpstr>Table 6</vt:lpstr>
      <vt:lpstr>Table 7</vt:lpstr>
      <vt:lpstr>Table 8</vt:lpstr>
      <vt:lpstr>Table 9</vt:lpstr>
      <vt:lpstr>Table10</vt:lpstr>
      <vt:lpstr>Table10InlineXBRL</vt:lpstr>
      <vt:lpstr>Table10HTML</vt:lpstr>
      <vt:lpstr>CAFR01 - Net Position</vt:lpstr>
      <vt:lpstr>Table11</vt:lpstr>
      <vt:lpstr>Table11InlineXBRL</vt:lpstr>
      <vt:lpstr>Table11HTML</vt:lpstr>
      <vt:lpstr>CAFR02-Activities</vt:lpstr>
      <vt:lpstr>Table12</vt:lpstr>
      <vt:lpstr>Table12InlineXBRL</vt:lpstr>
      <vt:lpstr>Table12HTML</vt:lpstr>
      <vt:lpstr>CAFR03-Government Balance Sheet</vt:lpstr>
      <vt:lpstr>Table13</vt:lpstr>
      <vt:lpstr>Table14</vt:lpstr>
      <vt:lpstr>Table14InlineXBRL</vt:lpstr>
      <vt:lpstr>Table14HTML</vt:lpstr>
      <vt:lpstr>CAFR04-Government Rev Exp</vt:lpstr>
      <vt:lpstr>Table15</vt:lpstr>
      <vt:lpstr>Labels and documentation</vt:lpstr>
      <vt:lpstr>Parameters</vt:lpstr>
      <vt:lpstr>Resources</vt:lpstr>
      <vt:lpstr>Output</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lpstr>Table 65</vt:lpstr>
      <vt:lpstr>Table 66</vt:lpstr>
      <vt:lpstr>Table 67</vt:lpstr>
      <vt:lpstr>Table 68</vt:lpstr>
      <vt:lpstr>ClosingTag</vt:lpstr>
      <vt:lpstr>CurrentAssets</vt:lpstr>
      <vt:lpstr>EntityName</vt:lpstr>
      <vt:lpstr>EntityState</vt:lpstr>
      <vt:lpstr>Expenses</vt:lpstr>
      <vt:lpstr>GovernmentalFundsBalanceSheet</vt:lpstr>
      <vt:lpstr>GovernmentID</vt:lpstr>
      <vt:lpstr>GovType</vt:lpstr>
      <vt:lpstr>InlineXBRLResources</vt:lpstr>
      <vt:lpstr>iXBRLFooter</vt:lpstr>
      <vt:lpstr>iXBRLHeader</vt:lpstr>
      <vt:lpstr>label2element</vt:lpstr>
      <vt:lpstr>NegClosingTag</vt:lpstr>
      <vt:lpstr>NegOpeningTag</vt:lpstr>
      <vt:lpstr>NonCurrentAssets</vt:lpstr>
      <vt:lpstr>OpeningTag</vt:lpstr>
      <vt:lpstr>ProgramRevenues</vt:lpstr>
      <vt:lpstr>StatementOfActivities</vt:lpstr>
      <vt:lpstr>Table11HTML!StatementOfNetPosition</vt:lpstr>
      <vt:lpstr>StatementOfNetPosition</vt:lpstr>
      <vt:lpstr>StatementOfRevsExpsAndFundBals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Will County</dc:title>
  <dc:creator>Marc Joffe</dc:creator>
  <cp:lastModifiedBy>Marc Joffe</cp:lastModifiedBy>
  <dcterms:created xsi:type="dcterms:W3CDTF">2019-07-16T18:41:55Z</dcterms:created>
  <dcterms:modified xsi:type="dcterms:W3CDTF">2019-08-14T02:00:21Z</dcterms:modified>
</cp:coreProperties>
</file>