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filterPrivacy="1" defaultThemeVersion="124226"/>
  <xr:revisionPtr revIDLastSave="0" documentId="13_ncr:1_{769783A4-C254-6240-B3DD-E354BC8B8A33}" xr6:coauthVersionLast="47" xr6:coauthVersionMax="47" xr10:uidLastSave="{00000000-0000-0000-0000-000000000000}"/>
  <bookViews>
    <workbookView xWindow="240" yWindow="500" windowWidth="18500" windowHeight="11300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P4" i="1"/>
  <c r="P5" i="1"/>
  <c r="P6" i="1"/>
  <c r="P7" i="1"/>
  <c r="P8" i="1"/>
  <c r="P9" i="1"/>
  <c r="P10" i="1"/>
  <c r="P3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3" i="1"/>
  <c r="B4" i="1"/>
  <c r="B5" i="1"/>
  <c r="B6" i="1"/>
  <c r="B7" i="1"/>
  <c r="B2" i="1"/>
  <c r="D12" i="1"/>
  <c r="D7" i="1"/>
  <c r="F4" i="1"/>
  <c r="G4" i="1" s="1"/>
  <c r="G3" i="1"/>
  <c r="J3" i="1" s="1"/>
  <c r="N4" i="1" s="1"/>
  <c r="D10" i="1"/>
  <c r="D9" i="1"/>
  <c r="D3" i="1"/>
  <c r="D2" i="1"/>
  <c r="F5" i="1" l="1"/>
  <c r="F6" i="1" s="1"/>
  <c r="M3" i="1"/>
  <c r="G5" i="1"/>
  <c r="K5" i="1" s="1"/>
  <c r="Q3" i="1"/>
  <c r="J4" i="1"/>
  <c r="N5" i="1" s="1"/>
  <c r="K4" i="1"/>
  <c r="I5" i="1"/>
  <c r="H4" i="1"/>
  <c r="F7" i="1"/>
  <c r="G6" i="1"/>
  <c r="H3" i="1"/>
  <c r="I4" i="1"/>
  <c r="K3" i="1"/>
  <c r="D4" i="1"/>
  <c r="D6" i="1" s="1"/>
  <c r="J5" i="1" l="1"/>
  <c r="H5" i="1"/>
  <c r="N6" i="1"/>
  <c r="I6" i="1"/>
  <c r="M4" i="1"/>
  <c r="Q4" i="1"/>
  <c r="M5" i="1"/>
  <c r="Q5" i="1"/>
  <c r="F8" i="1"/>
  <c r="G7" i="1"/>
  <c r="J6" i="1"/>
  <c r="K6" i="1"/>
  <c r="I7" i="1"/>
  <c r="I3" i="1"/>
  <c r="H6" i="1"/>
  <c r="D13" i="1" s="1"/>
  <c r="N7" i="1" l="1"/>
  <c r="Q6" i="1"/>
  <c r="M6" i="1"/>
  <c r="I8" i="1"/>
  <c r="J7" i="1"/>
  <c r="K7" i="1"/>
  <c r="G8" i="1"/>
  <c r="H8" i="1" s="1"/>
  <c r="F9" i="1"/>
  <c r="H7" i="1"/>
  <c r="Q7" i="1" l="1"/>
  <c r="M7" i="1"/>
  <c r="N8" i="1"/>
  <c r="K8" i="1"/>
  <c r="J8" i="1"/>
  <c r="I9" i="1"/>
  <c r="G9" i="1"/>
  <c r="F10" i="1"/>
  <c r="M8" i="1" l="1"/>
  <c r="Q8" i="1"/>
  <c r="N9" i="1"/>
  <c r="G10" i="1"/>
  <c r="H10" i="1" s="1"/>
  <c r="J9" i="1"/>
  <c r="I10" i="1"/>
  <c r="K9" i="1"/>
  <c r="H9" i="1"/>
  <c r="N10" i="1" l="1"/>
  <c r="M9" i="1"/>
  <c r="Q9" i="1"/>
  <c r="J10" i="1"/>
  <c r="K10" i="1"/>
  <c r="Q10" i="1" l="1"/>
  <c r="M10" i="1"/>
  <c r="M11" i="1" s="1"/>
  <c r="D8" i="1" s="1"/>
  <c r="J11" i="1"/>
  <c r="O10" i="1" s="1"/>
  <c r="D14" i="1" l="1"/>
  <c r="D16" i="1" s="1"/>
  <c r="O3" i="1"/>
  <c r="O4" i="1"/>
  <c r="O5" i="1"/>
  <c r="D15" i="1"/>
  <c r="O6" i="1"/>
  <c r="D11" i="1"/>
  <c r="O7" i="1"/>
  <c r="O8" i="1"/>
  <c r="O9" i="1"/>
  <c r="D17" i="1" l="1"/>
  <c r="E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Yazar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Her sınıfta 11 veri olsun</t>
        </r>
      </text>
    </comment>
    <comment ref="D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A+(toplam(fb)/n)*C
A:En yüksek frekans değeri
C:Sınıf aralık değeri
N: Veri sayısı
fb:br frekans
</t>
        </r>
      </text>
    </comment>
    <comment ref="D11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L+(((n/2)-Yfi)/f</t>
        </r>
        <r>
          <rPr>
            <sz val="8"/>
            <color indexed="81"/>
            <rFont val="Tahoma"/>
            <family val="2"/>
            <charset val="162"/>
          </rPr>
          <t>max</t>
        </r>
        <r>
          <rPr>
            <sz val="9"/>
            <color indexed="81"/>
            <rFont val="Tahoma"/>
            <family val="2"/>
            <charset val="162"/>
          </rPr>
          <t>)*C
L:en yüksek frekansa sahip sınıfın SAD
n: Veri sayısı
Yfi:ortanca75/2=37,5 sınıfında bulunacaktır. Bu sınıfın SAD.
F</t>
        </r>
        <r>
          <rPr>
            <sz val="8"/>
            <color indexed="81"/>
            <rFont val="Tahoma"/>
            <family val="2"/>
            <charset val="162"/>
          </rPr>
          <t>max</t>
        </r>
        <r>
          <rPr>
            <sz val="9"/>
            <color indexed="81"/>
            <rFont val="Tahoma"/>
            <family val="2"/>
            <charset val="162"/>
          </rPr>
          <t>:max frekans
C:sınıf aralık değeri</t>
        </r>
      </text>
    </comment>
    <comment ref="D1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Sınıflanmamış verilerde en çok görülen değerdir.</t>
        </r>
      </text>
    </comment>
    <comment ref="D13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62"/>
          </rPr>
          <t>Yazar:</t>
        </r>
        <r>
          <rPr>
            <sz val="9"/>
            <color rgb="FF000000"/>
            <rFont val="Tahoma"/>
            <family val="2"/>
            <charset val="162"/>
          </rPr>
          <t xml:space="preserve">
</t>
        </r>
        <r>
          <rPr>
            <sz val="9"/>
            <color rgb="FF000000"/>
            <rFont val="Tahoma"/>
            <family val="2"/>
            <charset val="162"/>
          </rPr>
          <t>Sınıflanmış verilerde tepe değeri frekansı en fazla olan sınıfın Sınıf Değeri olarak alınır.</t>
        </r>
      </text>
    </comment>
    <comment ref="D16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Sınıflandırılmamış veriler ile varyasyon katsayısı hesabı
</t>
        </r>
      </text>
    </comment>
    <comment ref="E16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Sınıflandırılmış Veriler ile Varyasyon Katsayısı</t>
        </r>
      </text>
    </comment>
  </commentList>
</comments>
</file>

<file path=xl/sharedStrings.xml><?xml version="1.0" encoding="utf-8"?>
<sst xmlns="http://schemas.openxmlformats.org/spreadsheetml/2006/main" count="43" uniqueCount="43">
  <si>
    <t>Veriler</t>
  </si>
  <si>
    <t>Sınıf sayısı</t>
  </si>
  <si>
    <t>SınıfDeğeri</t>
  </si>
  <si>
    <t>Min</t>
  </si>
  <si>
    <t>Max</t>
  </si>
  <si>
    <t>AritmetikOrtalama</t>
  </si>
  <si>
    <t>Geometrik Ortalama</t>
  </si>
  <si>
    <t>Ortanca/Medyan</t>
  </si>
  <si>
    <t>DağılımAralığı</t>
  </si>
  <si>
    <t>Sınıf alt sınır</t>
  </si>
  <si>
    <t>Sınıf üst sınır</t>
  </si>
  <si>
    <t>SınıfAraDeğeri</t>
  </si>
  <si>
    <t>Frekans</t>
  </si>
  <si>
    <t>YığılımlıFrekans</t>
  </si>
  <si>
    <t xml:space="preserve"> </t>
  </si>
  <si>
    <t>birim</t>
  </si>
  <si>
    <t>fb</t>
  </si>
  <si>
    <t>Toplam</t>
  </si>
  <si>
    <t>Sınıflı Verilerde Medyan</t>
  </si>
  <si>
    <t>Tepe Değeri_Sınıfsız</t>
  </si>
  <si>
    <t>Tepe Değeri_Sınıflı</t>
  </si>
  <si>
    <t>Sınıf Değeri</t>
  </si>
  <si>
    <t>8 sınıflı veri tablosu oluşturun.</t>
  </si>
  <si>
    <t>Sınıf</t>
  </si>
  <si>
    <t>23-33</t>
  </si>
  <si>
    <t>12 22</t>
  </si>
  <si>
    <t>34-44</t>
  </si>
  <si>
    <t>45-55</t>
  </si>
  <si>
    <t>56-66</t>
  </si>
  <si>
    <t>67-77</t>
  </si>
  <si>
    <t>78-88</t>
  </si>
  <si>
    <t>89-99</t>
  </si>
  <si>
    <t>%</t>
  </si>
  <si>
    <t>..den az</t>
  </si>
  <si>
    <t>sayı</t>
  </si>
  <si>
    <t>V.kare</t>
  </si>
  <si>
    <t>Standart Sapma (Sınıflanmamış)</t>
  </si>
  <si>
    <t>br2</t>
  </si>
  <si>
    <t>fb2</t>
  </si>
  <si>
    <t>Standart Sapma (Sınıflanmış)</t>
  </si>
  <si>
    <t>AritmetikOrtalamaSınıflandırılmış</t>
  </si>
  <si>
    <t>Standart Hata</t>
  </si>
  <si>
    <t>Varyasyon Katsayısı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</si>
</sst>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8"/>
      <color indexed="81"/>
      <name val="Tahoma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1"/>
      <color rgb="FF0070C0"/>
      <name val="Calibri"/>
      <family val="2"/>
      <charset val="162"/>
      <scheme val="minor"/>
    </font>
    <font>
      <b/>
      <sz val="9"/>
      <color rgb="FF000000"/>
      <name val="Tahoma"/>
      <family val="2"/>
      <charset val="162"/>
    </font>
    <font>
      <sz val="9"/>
      <color rgb="FF000000"/>
      <name val="Tahoma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8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4" xfId="0" applyBorder="1"/>
    <xf numFmtId="0" fontId="0" fillId="0" borderId="11" xfId="0" applyBorder="1"/>
    <xf numFmtId="0" fontId="0" fillId="0" borderId="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2" xfId="0" applyBorder="1"/>
    <xf numFmtId="0" fontId="0" fillId="0" borderId="25" xfId="0" applyBorder="1"/>
    <xf numFmtId="0" fontId="0" fillId="0" borderId="12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24" xfId="0" applyBorder="1"/>
    <xf numFmtId="0" fontId="0" fillId="0" borderId="26" xfId="0" applyBorder="1"/>
    <xf numFmtId="2" fontId="0" fillId="0" borderId="4" xfId="0" applyNumberFormat="1" applyBorder="1"/>
    <xf numFmtId="0" fontId="4" fillId="0" borderId="27" xfId="0" applyFont="1" applyBorder="1" applyAlignment="1">
      <alignment horizontal="center"/>
    </xf>
    <xf numFmtId="0" fontId="4" fillId="0" borderId="28" xfId="0" applyFont="1" applyBorder="1"/>
    <xf numFmtId="0" fontId="4" fillId="0" borderId="29" xfId="0" applyFont="1" applyBorder="1"/>
    <xf numFmtId="0" fontId="4" fillId="0" borderId="20" xfId="0" applyFont="1" applyBorder="1"/>
    <xf numFmtId="0" fontId="4" fillId="0" borderId="21" xfId="0" applyFont="1" applyBorder="1"/>
    <xf numFmtId="0" fontId="6" fillId="0" borderId="16" xfId="0" applyFont="1" applyBorder="1"/>
    <xf numFmtId="17" fontId="0" fillId="0" borderId="30" xfId="0" applyNumberFormat="1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2" xfId="0" applyBorder="1"/>
    <xf numFmtId="2" fontId="0" fillId="0" borderId="32" xfId="0" applyNumberFormat="1" applyBorder="1"/>
    <xf numFmtId="0" fontId="0" fillId="0" borderId="8" xfId="0" applyBorder="1"/>
    <xf numFmtId="2" fontId="0" fillId="0" borderId="8" xfId="0" applyNumberFormat="1" applyBorder="1"/>
    <xf numFmtId="0" fontId="5" fillId="0" borderId="4" xfId="0" applyFont="1" applyBorder="1" applyAlignment="1">
      <alignment horizontal="right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23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Frekans</c:v>
          </c:tx>
          <c:invertIfNegative val="0"/>
          <c:cat>
            <c:multiLvlStrRef>
              <c:f>Sayfa1!$F$3:$G$10</c:f>
              <c:multiLvlStrCache>
                <c:ptCount val="8"/>
                <c:lvl>
                  <c:pt idx="0">
                    <c:v>22</c:v>
                  </c:pt>
                  <c:pt idx="1">
                    <c:v>33</c:v>
                  </c:pt>
                  <c:pt idx="2">
                    <c:v>44</c:v>
                  </c:pt>
                  <c:pt idx="3">
                    <c:v>55</c:v>
                  </c:pt>
                  <c:pt idx="4">
                    <c:v>66</c:v>
                  </c:pt>
                  <c:pt idx="5">
                    <c:v>77</c:v>
                  </c:pt>
                  <c:pt idx="6">
                    <c:v>88</c:v>
                  </c:pt>
                  <c:pt idx="7">
                    <c:v>99</c:v>
                  </c:pt>
                </c:lvl>
                <c:lvl>
                  <c:pt idx="0">
                    <c:v>12</c:v>
                  </c:pt>
                  <c:pt idx="1">
                    <c:v>23</c:v>
                  </c:pt>
                  <c:pt idx="2">
                    <c:v>34</c:v>
                  </c:pt>
                  <c:pt idx="3">
                    <c:v>45</c:v>
                  </c:pt>
                  <c:pt idx="4">
                    <c:v>56</c:v>
                  </c:pt>
                  <c:pt idx="5">
                    <c:v>67</c:v>
                  </c:pt>
                  <c:pt idx="6">
                    <c:v>78</c:v>
                  </c:pt>
                  <c:pt idx="7">
                    <c:v>89</c:v>
                  </c:pt>
                </c:lvl>
              </c:multiLvlStrCache>
            </c:multiLvlStrRef>
          </c:cat>
          <c:val>
            <c:numRef>
              <c:f>Sayfa1!$J$3:$J$10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7</c:v>
                </c:pt>
                <c:pt idx="3">
                  <c:v>29</c:v>
                </c:pt>
                <c:pt idx="4">
                  <c:v>12</c:v>
                </c:pt>
                <c:pt idx="5">
                  <c:v>8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2-A948-8FE5-9929298D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22976"/>
        <c:axId val="60243264"/>
      </c:barChart>
      <c:catAx>
        <c:axId val="8262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43264"/>
        <c:crosses val="autoZero"/>
        <c:auto val="1"/>
        <c:lblAlgn val="ctr"/>
        <c:lblOffset val="100"/>
        <c:noMultiLvlLbl val="0"/>
      </c:catAx>
      <c:valAx>
        <c:axId val="602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 b="0" i="1"/>
              <a:t>Ortalama:</a:t>
            </a:r>
            <a:r>
              <a:rPr lang="en-US" b="0" i="1"/>
              <a:t>35,6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Sayfa1!$D$8</c:f>
              <c:strCache>
                <c:ptCount val="1"/>
                <c:pt idx="0">
                  <c:v>35,6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Sayfa1!$A$2:$A$76</c:f>
              <c:numCache>
                <c:formatCode>General</c:formatCode>
                <c:ptCount val="75"/>
                <c:pt idx="0">
                  <c:v>55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78</c:v>
                </c:pt>
                <c:pt idx="5">
                  <c:v>67</c:v>
                </c:pt>
                <c:pt idx="6">
                  <c:v>79</c:v>
                </c:pt>
                <c:pt idx="7">
                  <c:v>65</c:v>
                </c:pt>
                <c:pt idx="8">
                  <c:v>45</c:v>
                </c:pt>
                <c:pt idx="9">
                  <c:v>55</c:v>
                </c:pt>
                <c:pt idx="10">
                  <c:v>45</c:v>
                </c:pt>
                <c:pt idx="11">
                  <c:v>66</c:v>
                </c:pt>
                <c:pt idx="12">
                  <c:v>55</c:v>
                </c:pt>
                <c:pt idx="13">
                  <c:v>87</c:v>
                </c:pt>
                <c:pt idx="14">
                  <c:v>78</c:v>
                </c:pt>
                <c:pt idx="15">
                  <c:v>56</c:v>
                </c:pt>
                <c:pt idx="16">
                  <c:v>67</c:v>
                </c:pt>
                <c:pt idx="17">
                  <c:v>45</c:v>
                </c:pt>
                <c:pt idx="18">
                  <c:v>48</c:v>
                </c:pt>
                <c:pt idx="19">
                  <c:v>46</c:v>
                </c:pt>
                <c:pt idx="20">
                  <c:v>56</c:v>
                </c:pt>
                <c:pt idx="21">
                  <c:v>60</c:v>
                </c:pt>
                <c:pt idx="22">
                  <c:v>88</c:v>
                </c:pt>
                <c:pt idx="23">
                  <c:v>66</c:v>
                </c:pt>
                <c:pt idx="24">
                  <c:v>45</c:v>
                </c:pt>
                <c:pt idx="25">
                  <c:v>55</c:v>
                </c:pt>
                <c:pt idx="26">
                  <c:v>34</c:v>
                </c:pt>
                <c:pt idx="27">
                  <c:v>44</c:v>
                </c:pt>
                <c:pt idx="28">
                  <c:v>45</c:v>
                </c:pt>
                <c:pt idx="29">
                  <c:v>37</c:v>
                </c:pt>
                <c:pt idx="30">
                  <c:v>45</c:v>
                </c:pt>
                <c:pt idx="31">
                  <c:v>48</c:v>
                </c:pt>
                <c:pt idx="32">
                  <c:v>67</c:v>
                </c:pt>
                <c:pt idx="33">
                  <c:v>78</c:v>
                </c:pt>
                <c:pt idx="34">
                  <c:v>87</c:v>
                </c:pt>
                <c:pt idx="35">
                  <c:v>79</c:v>
                </c:pt>
                <c:pt idx="36">
                  <c:v>88</c:v>
                </c:pt>
                <c:pt idx="37">
                  <c:v>98</c:v>
                </c:pt>
                <c:pt idx="38">
                  <c:v>76</c:v>
                </c:pt>
                <c:pt idx="39">
                  <c:v>75</c:v>
                </c:pt>
                <c:pt idx="40">
                  <c:v>45</c:v>
                </c:pt>
                <c:pt idx="41">
                  <c:v>23</c:v>
                </c:pt>
                <c:pt idx="42">
                  <c:v>12</c:v>
                </c:pt>
                <c:pt idx="43">
                  <c:v>34</c:v>
                </c:pt>
                <c:pt idx="44">
                  <c:v>38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66</c:v>
                </c:pt>
                <c:pt idx="49">
                  <c:v>45</c:v>
                </c:pt>
                <c:pt idx="50">
                  <c:v>47</c:v>
                </c:pt>
                <c:pt idx="51">
                  <c:v>67</c:v>
                </c:pt>
                <c:pt idx="52">
                  <c:v>66</c:v>
                </c:pt>
                <c:pt idx="53">
                  <c:v>56</c:v>
                </c:pt>
                <c:pt idx="54">
                  <c:v>55</c:v>
                </c:pt>
                <c:pt idx="55">
                  <c:v>58</c:v>
                </c:pt>
                <c:pt idx="56">
                  <c:v>87</c:v>
                </c:pt>
                <c:pt idx="57">
                  <c:v>66</c:v>
                </c:pt>
                <c:pt idx="58">
                  <c:v>56</c:v>
                </c:pt>
                <c:pt idx="59">
                  <c:v>35</c:v>
                </c:pt>
                <c:pt idx="60">
                  <c:v>43</c:v>
                </c:pt>
                <c:pt idx="61">
                  <c:v>13</c:v>
                </c:pt>
                <c:pt idx="62">
                  <c:v>22</c:v>
                </c:pt>
                <c:pt idx="63">
                  <c:v>17</c:v>
                </c:pt>
                <c:pt idx="64">
                  <c:v>12</c:v>
                </c:pt>
                <c:pt idx="65">
                  <c:v>55</c:v>
                </c:pt>
                <c:pt idx="66">
                  <c:v>67</c:v>
                </c:pt>
                <c:pt idx="67">
                  <c:v>47</c:v>
                </c:pt>
                <c:pt idx="68">
                  <c:v>48</c:v>
                </c:pt>
                <c:pt idx="69">
                  <c:v>67</c:v>
                </c:pt>
                <c:pt idx="70">
                  <c:v>47</c:v>
                </c:pt>
                <c:pt idx="71">
                  <c:v>49</c:v>
                </c:pt>
                <c:pt idx="72">
                  <c:v>49</c:v>
                </c:pt>
                <c:pt idx="73">
                  <c:v>90</c:v>
                </c:pt>
                <c:pt idx="74">
                  <c:v>78</c:v>
                </c:pt>
              </c:numCache>
            </c:numRef>
          </c:cat>
          <c:val>
            <c:numRef>
              <c:f>Sayfa1!$A$2:$A$76</c:f>
              <c:numCache>
                <c:formatCode>General</c:formatCode>
                <c:ptCount val="75"/>
                <c:pt idx="0">
                  <c:v>55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78</c:v>
                </c:pt>
                <c:pt idx="5">
                  <c:v>67</c:v>
                </c:pt>
                <c:pt idx="6">
                  <c:v>79</c:v>
                </c:pt>
                <c:pt idx="7">
                  <c:v>65</c:v>
                </c:pt>
                <c:pt idx="8">
                  <c:v>45</c:v>
                </c:pt>
                <c:pt idx="9">
                  <c:v>55</c:v>
                </c:pt>
                <c:pt idx="10">
                  <c:v>45</c:v>
                </c:pt>
                <c:pt idx="11">
                  <c:v>66</c:v>
                </c:pt>
                <c:pt idx="12">
                  <c:v>55</c:v>
                </c:pt>
                <c:pt idx="13">
                  <c:v>87</c:v>
                </c:pt>
                <c:pt idx="14">
                  <c:v>78</c:v>
                </c:pt>
                <c:pt idx="15">
                  <c:v>56</c:v>
                </c:pt>
                <c:pt idx="16">
                  <c:v>67</c:v>
                </c:pt>
                <c:pt idx="17">
                  <c:v>45</c:v>
                </c:pt>
                <c:pt idx="18">
                  <c:v>48</c:v>
                </c:pt>
                <c:pt idx="19">
                  <c:v>46</c:v>
                </c:pt>
                <c:pt idx="20">
                  <c:v>56</c:v>
                </c:pt>
                <c:pt idx="21">
                  <c:v>60</c:v>
                </c:pt>
                <c:pt idx="22">
                  <c:v>88</c:v>
                </c:pt>
                <c:pt idx="23">
                  <c:v>66</c:v>
                </c:pt>
                <c:pt idx="24">
                  <c:v>45</c:v>
                </c:pt>
                <c:pt idx="25">
                  <c:v>55</c:v>
                </c:pt>
                <c:pt idx="26">
                  <c:v>34</c:v>
                </c:pt>
                <c:pt idx="27">
                  <c:v>44</c:v>
                </c:pt>
                <c:pt idx="28">
                  <c:v>45</c:v>
                </c:pt>
                <c:pt idx="29">
                  <c:v>37</c:v>
                </c:pt>
                <c:pt idx="30">
                  <c:v>45</c:v>
                </c:pt>
                <c:pt idx="31">
                  <c:v>48</c:v>
                </c:pt>
                <c:pt idx="32">
                  <c:v>67</c:v>
                </c:pt>
                <c:pt idx="33">
                  <c:v>78</c:v>
                </c:pt>
                <c:pt idx="34">
                  <c:v>87</c:v>
                </c:pt>
                <c:pt idx="35">
                  <c:v>79</c:v>
                </c:pt>
                <c:pt idx="36">
                  <c:v>88</c:v>
                </c:pt>
                <c:pt idx="37">
                  <c:v>98</c:v>
                </c:pt>
                <c:pt idx="38">
                  <c:v>76</c:v>
                </c:pt>
                <c:pt idx="39">
                  <c:v>75</c:v>
                </c:pt>
                <c:pt idx="40">
                  <c:v>45</c:v>
                </c:pt>
                <c:pt idx="41">
                  <c:v>23</c:v>
                </c:pt>
                <c:pt idx="42">
                  <c:v>12</c:v>
                </c:pt>
                <c:pt idx="43">
                  <c:v>34</c:v>
                </c:pt>
                <c:pt idx="44">
                  <c:v>38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66</c:v>
                </c:pt>
                <c:pt idx="49">
                  <c:v>45</c:v>
                </c:pt>
                <c:pt idx="50">
                  <c:v>47</c:v>
                </c:pt>
                <c:pt idx="51">
                  <c:v>67</c:v>
                </c:pt>
                <c:pt idx="52">
                  <c:v>66</c:v>
                </c:pt>
                <c:pt idx="53">
                  <c:v>56</c:v>
                </c:pt>
                <c:pt idx="54">
                  <c:v>55</c:v>
                </c:pt>
                <c:pt idx="55">
                  <c:v>58</c:v>
                </c:pt>
                <c:pt idx="56">
                  <c:v>87</c:v>
                </c:pt>
                <c:pt idx="57">
                  <c:v>66</c:v>
                </c:pt>
                <c:pt idx="58">
                  <c:v>56</c:v>
                </c:pt>
                <c:pt idx="59">
                  <c:v>35</c:v>
                </c:pt>
                <c:pt idx="60">
                  <c:v>43</c:v>
                </c:pt>
                <c:pt idx="61">
                  <c:v>13</c:v>
                </c:pt>
                <c:pt idx="62">
                  <c:v>22</c:v>
                </c:pt>
                <c:pt idx="63">
                  <c:v>17</c:v>
                </c:pt>
                <c:pt idx="64">
                  <c:v>12</c:v>
                </c:pt>
                <c:pt idx="65">
                  <c:v>55</c:v>
                </c:pt>
                <c:pt idx="66">
                  <c:v>67</c:v>
                </c:pt>
                <c:pt idx="67">
                  <c:v>47</c:v>
                </c:pt>
                <c:pt idx="68">
                  <c:v>48</c:v>
                </c:pt>
                <c:pt idx="69">
                  <c:v>67</c:v>
                </c:pt>
                <c:pt idx="70">
                  <c:v>47</c:v>
                </c:pt>
                <c:pt idx="71">
                  <c:v>49</c:v>
                </c:pt>
                <c:pt idx="72">
                  <c:v>49</c:v>
                </c:pt>
                <c:pt idx="73">
                  <c:v>90</c:v>
                </c:pt>
                <c:pt idx="7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B-6A47-B2AB-2E877FE27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05536"/>
        <c:axId val="44508288"/>
      </c:lineChart>
      <c:catAx>
        <c:axId val="487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08288"/>
        <c:crosses val="autoZero"/>
        <c:auto val="1"/>
        <c:lblAlgn val="ctr"/>
        <c:lblOffset val="100"/>
        <c:noMultiLvlLbl val="0"/>
      </c:catAx>
      <c:valAx>
        <c:axId val="445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70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F</a:t>
            </a:r>
            <a:r>
              <a:rPr lang="en-US"/>
              <a:t>rekans</a:t>
            </a:r>
            <a:r>
              <a:rPr lang="tr-TR"/>
              <a:t> Dağılımı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frekans</c:v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Sayfa1!$E$3:$E$10</c:f>
              <c:strCache>
                <c:ptCount val="8"/>
                <c:pt idx="0">
                  <c:v>12 22</c:v>
                </c:pt>
                <c:pt idx="1">
                  <c:v>23-33</c:v>
                </c:pt>
                <c:pt idx="2">
                  <c:v>34-44</c:v>
                </c:pt>
                <c:pt idx="3">
                  <c:v>45-55</c:v>
                </c:pt>
                <c:pt idx="4">
                  <c:v>56-66</c:v>
                </c:pt>
                <c:pt idx="5">
                  <c:v>67-77</c:v>
                </c:pt>
                <c:pt idx="6">
                  <c:v>78-88</c:v>
                </c:pt>
                <c:pt idx="7">
                  <c:v>89-99</c:v>
                </c:pt>
              </c:strCache>
            </c:strRef>
          </c:cat>
          <c:val>
            <c:numRef>
              <c:f>Sayfa1!$J$3:$J$10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7</c:v>
                </c:pt>
                <c:pt idx="3">
                  <c:v>29</c:v>
                </c:pt>
                <c:pt idx="4">
                  <c:v>12</c:v>
                </c:pt>
                <c:pt idx="5">
                  <c:v>8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8-C04C-8814-C3BA9B7D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7132086614173254"/>
          <c:y val="0.2368325313502479"/>
          <c:w val="0.11201246719160105"/>
          <c:h val="0.66047827354914013"/>
        </c:manualLayout>
      </c:layout>
      <c:overlay val="0"/>
      <c:txPr>
        <a:bodyPr/>
        <a:lstStyle/>
        <a:p>
          <a:pPr rtl="0">
            <a:defRPr/>
          </a:pPr>
          <a:endParaRPr lang="tr-TR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F</a:t>
            </a:r>
            <a:r>
              <a:rPr lang="en-US"/>
              <a:t>rekans </a:t>
            </a:r>
            <a:r>
              <a:rPr lang="tr-TR"/>
              <a:t>D</a:t>
            </a:r>
            <a:r>
              <a:rPr lang="en-US"/>
              <a:t>ağılım </a:t>
            </a:r>
            <a:r>
              <a:rPr lang="tr-TR"/>
              <a:t>P</a:t>
            </a:r>
            <a:r>
              <a:rPr lang="en-US"/>
              <a:t>oligonu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frekans dağılım poligonu</c:v>
          </c:tx>
          <c:marker>
            <c:symbol val="none"/>
          </c:marker>
          <c:xVal>
            <c:strRef>
              <c:f>Sayfa1!$E$3:$E$10</c:f>
              <c:strCache>
                <c:ptCount val="8"/>
                <c:pt idx="0">
                  <c:v>12 22</c:v>
                </c:pt>
                <c:pt idx="1">
                  <c:v>23-33</c:v>
                </c:pt>
                <c:pt idx="2">
                  <c:v>34-44</c:v>
                </c:pt>
                <c:pt idx="3">
                  <c:v>45-55</c:v>
                </c:pt>
                <c:pt idx="4">
                  <c:v>56-66</c:v>
                </c:pt>
                <c:pt idx="5">
                  <c:v>67-77</c:v>
                </c:pt>
                <c:pt idx="6">
                  <c:v>78-88</c:v>
                </c:pt>
                <c:pt idx="7">
                  <c:v>89-99</c:v>
                </c:pt>
              </c:strCache>
            </c:strRef>
          </c:xVal>
          <c:yVal>
            <c:numRef>
              <c:f>Sayfa1!$J$3:$J$10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7</c:v>
                </c:pt>
                <c:pt idx="3">
                  <c:v>29</c:v>
                </c:pt>
                <c:pt idx="4">
                  <c:v>12</c:v>
                </c:pt>
                <c:pt idx="5">
                  <c:v>8</c:v>
                </c:pt>
                <c:pt idx="6">
                  <c:v>11</c:v>
                </c:pt>
                <c:pt idx="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EC-C941-8140-51EEFE56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168"/>
        <c:axId val="44511744"/>
      </c:scatterChart>
      <c:valAx>
        <c:axId val="44511168"/>
        <c:scaling>
          <c:orientation val="minMax"/>
          <c:max val="8"/>
        </c:scaling>
        <c:delete val="0"/>
        <c:axPos val="b"/>
        <c:majorTickMark val="out"/>
        <c:minorTickMark val="none"/>
        <c:tickLblPos val="nextTo"/>
        <c:crossAx val="44511744"/>
        <c:crosses val="autoZero"/>
        <c:crossBetween val="midCat"/>
        <c:majorUnit val="1"/>
      </c:valAx>
      <c:valAx>
        <c:axId val="445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1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19</xdr:row>
      <xdr:rowOff>47625</xdr:rowOff>
    </xdr:from>
    <xdr:to>
      <xdr:col>5</xdr:col>
      <xdr:colOff>171450</xdr:colOff>
      <xdr:row>34</xdr:row>
      <xdr:rowOff>152400</xdr:rowOff>
    </xdr:to>
    <xdr:graphicFrame macro="">
      <xdr:nvGraphicFramePr>
        <xdr:cNvPr id="2" name="1 Grafi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35</xdr:row>
      <xdr:rowOff>104775</xdr:rowOff>
    </xdr:from>
    <xdr:to>
      <xdr:col>15</xdr:col>
      <xdr:colOff>104775</xdr:colOff>
      <xdr:row>49</xdr:row>
      <xdr:rowOff>180975</xdr:rowOff>
    </xdr:to>
    <xdr:graphicFrame macro="">
      <xdr:nvGraphicFramePr>
        <xdr:cNvPr id="3" name="2 Grafi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142875</xdr:colOff>
      <xdr:row>35</xdr:row>
      <xdr:rowOff>104775</xdr:rowOff>
    </xdr:from>
    <xdr:to>
      <xdr:col>5</xdr:col>
      <xdr:colOff>171450</xdr:colOff>
      <xdr:row>49</xdr:row>
      <xdr:rowOff>180975</xdr:rowOff>
    </xdr:to>
    <xdr:graphicFrame macro="">
      <xdr:nvGraphicFramePr>
        <xdr:cNvPr id="4" name="3 Grafik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333375</xdr:colOff>
      <xdr:row>18</xdr:row>
      <xdr:rowOff>180975</xdr:rowOff>
    </xdr:from>
    <xdr:to>
      <xdr:col>15</xdr:col>
      <xdr:colOff>190500</xdr:colOff>
      <xdr:row>34</xdr:row>
      <xdr:rowOff>180974</xdr:rowOff>
    </xdr:to>
    <xdr:graphicFrame macro="">
      <xdr:nvGraphicFramePr>
        <xdr:cNvPr id="5" name="4 Grafik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workbookViewId="0">
      <selection activeCell="E18" sqref="E18"/>
    </sheetView>
  </sheetViews>
  <sheetFormatPr baseColWidth="10" defaultColWidth="8.83203125" defaultRowHeight="15" x14ac:dyDescent="0.2"/>
  <cols>
    <col min="1" max="1" width="7.1640625" style="7" bestFit="1" customWidth="1"/>
    <col min="2" max="2" width="6.83203125" customWidth="1"/>
    <col min="3" max="3" width="48.6640625" bestFit="1" customWidth="1"/>
    <col min="4" max="4" width="12" bestFit="1" customWidth="1"/>
    <col min="5" max="6" width="7.5" customWidth="1"/>
    <col min="7" max="7" width="8" customWidth="1"/>
    <col min="8" max="8" width="7.33203125" customWidth="1"/>
    <col min="9" max="9" width="8" customWidth="1"/>
    <col min="10" max="10" width="7.83203125" bestFit="1" customWidth="1"/>
    <col min="11" max="11" width="8" customWidth="1"/>
    <col min="12" max="12" width="5.6640625" bestFit="1" customWidth="1"/>
    <col min="13" max="13" width="3.6640625" bestFit="1" customWidth="1"/>
    <col min="14" max="14" width="7.83203125" bestFit="1" customWidth="1"/>
    <col min="15" max="15" width="6.83203125" customWidth="1"/>
  </cols>
  <sheetData>
    <row r="1" spans="1:17" ht="16" thickBot="1" x14ac:dyDescent="0.25">
      <c r="A1" s="29" t="s">
        <v>0</v>
      </c>
      <c r="B1" s="30" t="s">
        <v>35</v>
      </c>
      <c r="C1" s="39" t="s">
        <v>22</v>
      </c>
      <c r="E1" s="26"/>
      <c r="F1" s="55" t="s">
        <v>9</v>
      </c>
      <c r="G1" s="55" t="s">
        <v>10</v>
      </c>
      <c r="H1" s="53" t="s">
        <v>21</v>
      </c>
      <c r="I1" s="55" t="s">
        <v>11</v>
      </c>
      <c r="J1" s="53" t="s">
        <v>12</v>
      </c>
      <c r="K1" s="55" t="s">
        <v>13</v>
      </c>
      <c r="L1" s="53" t="s">
        <v>15</v>
      </c>
      <c r="M1" s="55" t="s">
        <v>16</v>
      </c>
      <c r="N1" s="35" t="s">
        <v>33</v>
      </c>
      <c r="O1" s="36"/>
    </row>
    <row r="2" spans="1:17" ht="16" thickBot="1" x14ac:dyDescent="0.25">
      <c r="A2" s="4">
        <v>55</v>
      </c>
      <c r="B2" s="23">
        <f>POWER(A2,2)</f>
        <v>3025</v>
      </c>
      <c r="C2" s="52" t="s">
        <v>3</v>
      </c>
      <c r="D2" s="25">
        <f>MIN(A2:A76)</f>
        <v>12</v>
      </c>
      <c r="E2" s="30" t="s">
        <v>23</v>
      </c>
      <c r="F2" s="57"/>
      <c r="G2" s="58"/>
      <c r="H2" s="54"/>
      <c r="I2" s="58"/>
      <c r="J2" s="54"/>
      <c r="K2" s="58"/>
      <c r="L2" s="54"/>
      <c r="M2" s="56"/>
      <c r="N2" s="37" t="s">
        <v>34</v>
      </c>
      <c r="O2" s="38" t="s">
        <v>32</v>
      </c>
      <c r="P2" s="34" t="s">
        <v>37</v>
      </c>
      <c r="Q2" s="21" t="s">
        <v>38</v>
      </c>
    </row>
    <row r="3" spans="1:17" x14ac:dyDescent="0.2">
      <c r="A3" s="5">
        <v>45</v>
      </c>
      <c r="B3" s="22">
        <f t="shared" ref="B3:B66" si="0">POWER(A3,2)</f>
        <v>2025</v>
      </c>
      <c r="C3" s="52" t="s">
        <v>4</v>
      </c>
      <c r="D3" s="25">
        <f>MAX(A2:A76)</f>
        <v>98</v>
      </c>
      <c r="E3" s="40" t="s">
        <v>25</v>
      </c>
      <c r="F3" s="41">
        <v>12</v>
      </c>
      <c r="G3" s="42">
        <f>F3+10</f>
        <v>22</v>
      </c>
      <c r="H3" s="42">
        <f>(F3+G3)/2</f>
        <v>17</v>
      </c>
      <c r="I3" s="43">
        <f>I4-(ROUND(D6,0))</f>
        <v>11.5</v>
      </c>
      <c r="J3" s="44">
        <f>FREQUENCY(A2:A76,G3)</f>
        <v>5</v>
      </c>
      <c r="K3" s="45">
        <f>FREQUENCY(A2:A76,G3)</f>
        <v>5</v>
      </c>
      <c r="L3" s="46">
        <v>-3</v>
      </c>
      <c r="M3" s="47">
        <f>L3*J3</f>
        <v>-15</v>
      </c>
      <c r="N3" s="48">
        <v>0</v>
      </c>
      <c r="O3" s="49">
        <f>N3*100/J11</f>
        <v>0</v>
      </c>
      <c r="P3" s="41">
        <f>POWER(L3,2)</f>
        <v>9</v>
      </c>
      <c r="Q3" s="43">
        <f>J3*P3</f>
        <v>45</v>
      </c>
    </row>
    <row r="4" spans="1:17" x14ac:dyDescent="0.2">
      <c r="A4" s="5">
        <v>46</v>
      </c>
      <c r="B4" s="22">
        <f t="shared" si="0"/>
        <v>2116</v>
      </c>
      <c r="C4" s="52" t="s">
        <v>8</v>
      </c>
      <c r="D4" s="25">
        <f>D3-D2</f>
        <v>86</v>
      </c>
      <c r="E4" s="27" t="s">
        <v>24</v>
      </c>
      <c r="F4" s="18">
        <f>F3+11</f>
        <v>23</v>
      </c>
      <c r="G4" s="5">
        <f t="shared" ref="G4:G10" si="1">F4+10</f>
        <v>33</v>
      </c>
      <c r="H4" s="5">
        <f>(F4+G4)/2</f>
        <v>28</v>
      </c>
      <c r="I4" s="8">
        <f>(G3+F4)/2</f>
        <v>22.5</v>
      </c>
      <c r="J4" s="3">
        <f>FREQUENCY(A2:A76,G4)-J3</f>
        <v>1</v>
      </c>
      <c r="K4" s="14">
        <f>FREQUENCY(A2:A76,G4)</f>
        <v>6</v>
      </c>
      <c r="L4" s="1">
        <v>-2</v>
      </c>
      <c r="M4" s="31">
        <f t="shared" ref="M4:M10" si="2">L4*J4</f>
        <v>-2</v>
      </c>
      <c r="N4" s="22">
        <f>J3</f>
        <v>5</v>
      </c>
      <c r="O4" s="33">
        <f>(N4*100)/J11</f>
        <v>6.666666666666667</v>
      </c>
      <c r="P4" s="18">
        <f t="shared" ref="P4:P10" si="3">POWER(L4,2)</f>
        <v>4</v>
      </c>
      <c r="Q4" s="8">
        <f t="shared" ref="Q4:Q10" si="4">J4*P4</f>
        <v>4</v>
      </c>
    </row>
    <row r="5" spans="1:17" x14ac:dyDescent="0.2">
      <c r="A5" s="5">
        <v>47</v>
      </c>
      <c r="B5" s="22">
        <f t="shared" si="0"/>
        <v>2209</v>
      </c>
      <c r="C5" s="52" t="s">
        <v>1</v>
      </c>
      <c r="D5" s="25">
        <v>8</v>
      </c>
      <c r="E5" s="27" t="s">
        <v>26</v>
      </c>
      <c r="F5" s="18">
        <f>F4+11</f>
        <v>34</v>
      </c>
      <c r="G5" s="5">
        <f t="shared" si="1"/>
        <v>44</v>
      </c>
      <c r="H5" s="4">
        <f t="shared" ref="H5:H10" si="5">(F5+G5)/2</f>
        <v>39</v>
      </c>
      <c r="I5" s="8">
        <f t="shared" ref="I5:I9" si="6">(G4+F5)/2</f>
        <v>33.5</v>
      </c>
      <c r="J5" s="3">
        <f>FREQUENCY(A2:A76,G5)-(J3+J4)</f>
        <v>7</v>
      </c>
      <c r="K5" s="14">
        <f>FREQUENCY(A2:A76,G5)</f>
        <v>13</v>
      </c>
      <c r="L5" s="1">
        <v>-1</v>
      </c>
      <c r="M5" s="31">
        <f t="shared" si="2"/>
        <v>-7</v>
      </c>
      <c r="N5" s="22">
        <f>N4+J4</f>
        <v>6</v>
      </c>
      <c r="O5" s="33">
        <f>(N5*100)/J11</f>
        <v>8</v>
      </c>
      <c r="P5" s="18">
        <f t="shared" si="3"/>
        <v>1</v>
      </c>
      <c r="Q5" s="8">
        <f t="shared" si="4"/>
        <v>7</v>
      </c>
    </row>
    <row r="6" spans="1:17" x14ac:dyDescent="0.2">
      <c r="A6" s="5">
        <v>78</v>
      </c>
      <c r="B6" s="22">
        <f t="shared" si="0"/>
        <v>6084</v>
      </c>
      <c r="C6" s="52" t="s">
        <v>2</v>
      </c>
      <c r="D6" s="25">
        <f>D4/D5</f>
        <v>10.75</v>
      </c>
      <c r="E6" s="27" t="s">
        <v>27</v>
      </c>
      <c r="F6" s="19">
        <f>F5+11</f>
        <v>45</v>
      </c>
      <c r="G6" s="11">
        <f t="shared" si="1"/>
        <v>55</v>
      </c>
      <c r="H6" s="11">
        <f t="shared" si="5"/>
        <v>50</v>
      </c>
      <c r="I6" s="12">
        <f t="shared" si="6"/>
        <v>44.5</v>
      </c>
      <c r="J6" s="13">
        <f>FREQUENCY(A2:A76,G6)-(J3+J4+J5)</f>
        <v>29</v>
      </c>
      <c r="K6" s="15">
        <f>FREQUENCY(A2:A76,G6)</f>
        <v>42</v>
      </c>
      <c r="L6" s="1">
        <v>0</v>
      </c>
      <c r="M6" s="31">
        <f t="shared" si="2"/>
        <v>0</v>
      </c>
      <c r="N6" s="22">
        <f>N5+J5</f>
        <v>13</v>
      </c>
      <c r="O6" s="33">
        <f>(N6*100)/J11</f>
        <v>17.333333333333332</v>
      </c>
      <c r="P6" s="18">
        <f t="shared" si="3"/>
        <v>0</v>
      </c>
      <c r="Q6" s="8">
        <f t="shared" si="4"/>
        <v>0</v>
      </c>
    </row>
    <row r="7" spans="1:17" x14ac:dyDescent="0.2">
      <c r="A7" s="5">
        <v>67</v>
      </c>
      <c r="B7" s="22">
        <f t="shared" si="0"/>
        <v>4489</v>
      </c>
      <c r="C7" s="52" t="s">
        <v>5</v>
      </c>
      <c r="D7" s="25">
        <f>AVERAGE(A2:A76)</f>
        <v>55.25333333333333</v>
      </c>
      <c r="E7" s="27" t="s">
        <v>28</v>
      </c>
      <c r="F7" s="18">
        <f t="shared" ref="F7:F8" si="7">F6+11</f>
        <v>56</v>
      </c>
      <c r="G7" s="5">
        <f t="shared" si="1"/>
        <v>66</v>
      </c>
      <c r="H7" s="4">
        <f t="shared" si="5"/>
        <v>61</v>
      </c>
      <c r="I7" s="8">
        <f t="shared" si="6"/>
        <v>55.5</v>
      </c>
      <c r="J7" s="3">
        <f>FREQUENCY(A2:A76,G7)-(J3+J4+J5+J6)</f>
        <v>12</v>
      </c>
      <c r="K7" s="14">
        <f>FREQUENCY(A2:A76,G7)</f>
        <v>54</v>
      </c>
      <c r="L7" s="1">
        <v>1</v>
      </c>
      <c r="M7" s="31">
        <f t="shared" si="2"/>
        <v>12</v>
      </c>
      <c r="N7" s="22">
        <f>N6+J6</f>
        <v>42</v>
      </c>
      <c r="O7" s="33">
        <f>(N7*100)/J11</f>
        <v>56</v>
      </c>
      <c r="P7" s="18">
        <f t="shared" si="3"/>
        <v>1</v>
      </c>
      <c r="Q7" s="8">
        <f t="shared" si="4"/>
        <v>12</v>
      </c>
    </row>
    <row r="8" spans="1:17" x14ac:dyDescent="0.2">
      <c r="A8" s="5">
        <v>79</v>
      </c>
      <c r="B8" s="22">
        <f t="shared" si="0"/>
        <v>6241</v>
      </c>
      <c r="C8" s="52" t="s">
        <v>40</v>
      </c>
      <c r="D8" s="25">
        <f>(MAX(J3:J10)+(M11/J11)*ROUND(D6,0))</f>
        <v>35.6</v>
      </c>
      <c r="E8" s="27" t="s">
        <v>29</v>
      </c>
      <c r="F8" s="18">
        <f t="shared" si="7"/>
        <v>67</v>
      </c>
      <c r="G8" s="5">
        <f t="shared" si="1"/>
        <v>77</v>
      </c>
      <c r="H8" s="5">
        <f t="shared" si="5"/>
        <v>72</v>
      </c>
      <c r="I8" s="8">
        <f t="shared" si="6"/>
        <v>66.5</v>
      </c>
      <c r="J8" s="3">
        <f>FREQUENCY(A2:A76,G8)-(J3+J4+J5+J6+J7)</f>
        <v>8</v>
      </c>
      <c r="K8" s="14">
        <f>FREQUENCY(A2:A76,G8)</f>
        <v>62</v>
      </c>
      <c r="L8" s="1">
        <v>2</v>
      </c>
      <c r="M8" s="31">
        <f t="shared" si="2"/>
        <v>16</v>
      </c>
      <c r="N8" s="22">
        <f t="shared" ref="N8:N10" si="8">N7+J7</f>
        <v>54</v>
      </c>
      <c r="O8" s="33">
        <f>(N8*100)/J11</f>
        <v>72</v>
      </c>
      <c r="P8" s="18">
        <f t="shared" si="3"/>
        <v>4</v>
      </c>
      <c r="Q8" s="8">
        <f t="shared" si="4"/>
        <v>32</v>
      </c>
    </row>
    <row r="9" spans="1:17" x14ac:dyDescent="0.2">
      <c r="A9" s="5">
        <v>65</v>
      </c>
      <c r="B9" s="22">
        <f t="shared" si="0"/>
        <v>4225</v>
      </c>
      <c r="C9" s="52" t="s">
        <v>6</v>
      </c>
      <c r="D9" s="25">
        <f>GEOMEAN(A2:A76)</f>
        <v>51.1445150641566</v>
      </c>
      <c r="E9" s="27" t="s">
        <v>30</v>
      </c>
      <c r="F9" s="18">
        <f>F8+11</f>
        <v>78</v>
      </c>
      <c r="G9" s="5">
        <f t="shared" si="1"/>
        <v>88</v>
      </c>
      <c r="H9" s="4">
        <f t="shared" si="5"/>
        <v>83</v>
      </c>
      <c r="I9" s="8">
        <f t="shared" si="6"/>
        <v>77.5</v>
      </c>
      <c r="J9" s="3">
        <f>FREQUENCY(A2:A76,G9)-(J3+J4+J5+J6+J7+J8)</f>
        <v>11</v>
      </c>
      <c r="K9" s="14">
        <f>FREQUENCY(A2:A76,G9)</f>
        <v>73</v>
      </c>
      <c r="L9" s="1">
        <v>3</v>
      </c>
      <c r="M9" s="31">
        <f t="shared" si="2"/>
        <v>33</v>
      </c>
      <c r="N9" s="22">
        <f t="shared" si="8"/>
        <v>62</v>
      </c>
      <c r="O9" s="33">
        <f>(N9*100)/J11</f>
        <v>82.666666666666671</v>
      </c>
      <c r="P9" s="18">
        <f t="shared" si="3"/>
        <v>9</v>
      </c>
      <c r="Q9" s="8">
        <f t="shared" si="4"/>
        <v>99</v>
      </c>
    </row>
    <row r="10" spans="1:17" ht="16" thickBot="1" x14ac:dyDescent="0.25">
      <c r="A10" s="5">
        <v>45</v>
      </c>
      <c r="B10" s="22">
        <f t="shared" si="0"/>
        <v>2025</v>
      </c>
      <c r="C10" s="52" t="s">
        <v>7</v>
      </c>
      <c r="D10" s="25">
        <f>MEDIAN(A2:A76)</f>
        <v>55</v>
      </c>
      <c r="E10" s="28" t="s">
        <v>31</v>
      </c>
      <c r="F10" s="20">
        <f>F9+11</f>
        <v>89</v>
      </c>
      <c r="G10" s="6">
        <f t="shared" si="1"/>
        <v>99</v>
      </c>
      <c r="H10" s="6">
        <f t="shared" si="5"/>
        <v>94</v>
      </c>
      <c r="I10" s="9">
        <f>(G9+F10)/2</f>
        <v>88.5</v>
      </c>
      <c r="J10" s="10">
        <f>FREQUENCY(A2:A76,G10)-(J3+J4+J5+J6+J7+J8+J9)</f>
        <v>2</v>
      </c>
      <c r="K10" s="16">
        <f>FREQUENCY(A2:A76,G10)</f>
        <v>75</v>
      </c>
      <c r="L10" s="2">
        <v>4</v>
      </c>
      <c r="M10" s="32">
        <f t="shared" si="2"/>
        <v>8</v>
      </c>
      <c r="N10" s="50">
        <f t="shared" si="8"/>
        <v>73</v>
      </c>
      <c r="O10" s="51">
        <f>(N10*100)/J11</f>
        <v>97.333333333333329</v>
      </c>
      <c r="P10" s="20">
        <f t="shared" si="3"/>
        <v>16</v>
      </c>
      <c r="Q10" s="9">
        <f t="shared" si="4"/>
        <v>32</v>
      </c>
    </row>
    <row r="11" spans="1:17" ht="16" thickBot="1" x14ac:dyDescent="0.25">
      <c r="A11" s="5">
        <v>55</v>
      </c>
      <c r="B11" s="22">
        <f t="shared" si="0"/>
        <v>3025</v>
      </c>
      <c r="C11" s="52" t="s">
        <v>18</v>
      </c>
      <c r="D11" s="24">
        <f>I6+(((J11/2)-I5)/J6)*(ROUND(D6,0))</f>
        <v>46.017241379310342</v>
      </c>
      <c r="I11" s="17" t="s">
        <v>17</v>
      </c>
      <c r="J11" s="17">
        <f>SUM(J3:J10)</f>
        <v>75</v>
      </c>
      <c r="M11" s="17">
        <f>SUM(M3:M10)</f>
        <v>45</v>
      </c>
    </row>
    <row r="12" spans="1:17" x14ac:dyDescent="0.2">
      <c r="A12" s="5">
        <v>45</v>
      </c>
      <c r="B12" s="22">
        <f t="shared" si="0"/>
        <v>2025</v>
      </c>
      <c r="C12" s="52" t="s">
        <v>19</v>
      </c>
      <c r="D12" s="24">
        <f>MODE(A2:A76)</f>
        <v>45</v>
      </c>
    </row>
    <row r="13" spans="1:17" x14ac:dyDescent="0.2">
      <c r="A13" s="5">
        <v>66</v>
      </c>
      <c r="B13" s="22">
        <f t="shared" si="0"/>
        <v>4356</v>
      </c>
      <c r="C13" s="52" t="s">
        <v>20</v>
      </c>
      <c r="D13" s="24">
        <f>H6</f>
        <v>50</v>
      </c>
    </row>
    <row r="14" spans="1:17" x14ac:dyDescent="0.2">
      <c r="A14" s="5">
        <v>55</v>
      </c>
      <c r="B14" s="22">
        <f t="shared" si="0"/>
        <v>3025</v>
      </c>
      <c r="C14" s="52" t="s">
        <v>36</v>
      </c>
      <c r="D14" s="24">
        <f>SQRT(((SUM(B2:B76))-((POWER(SUM(A2:A76),2)/J11)))/(J11-1))</f>
        <v>19.100087259835579</v>
      </c>
      <c r="E14" s="24">
        <f>STDEV(A2:A76)</f>
        <v>19.100087259835579</v>
      </c>
    </row>
    <row r="15" spans="1:17" x14ac:dyDescent="0.2">
      <c r="A15" s="5">
        <v>87</v>
      </c>
      <c r="B15" s="22">
        <f t="shared" si="0"/>
        <v>7569</v>
      </c>
      <c r="C15" s="52" t="s">
        <v>39</v>
      </c>
      <c r="D15" s="24">
        <f>(ROUND(D6,0))*SQRT((SUM(Q3:Q10)-(POWER(SUM(M3:M10),2)/J11))/(J11-1))</f>
        <v>18.263832225673983</v>
      </c>
      <c r="E15" t="s">
        <v>14</v>
      </c>
    </row>
    <row r="16" spans="1:17" x14ac:dyDescent="0.2">
      <c r="A16" s="5">
        <v>78</v>
      </c>
      <c r="B16" s="22">
        <f t="shared" si="0"/>
        <v>6084</v>
      </c>
      <c r="C16" s="52" t="s">
        <v>42</v>
      </c>
      <c r="D16" s="24">
        <f>(D14/D7)*100</f>
        <v>34.568208119876168</v>
      </c>
      <c r="E16" s="24">
        <f>(D15/D8)*100</f>
        <v>51.302899510320174</v>
      </c>
    </row>
    <row r="17" spans="1:4" x14ac:dyDescent="0.2">
      <c r="A17" s="5">
        <v>56</v>
      </c>
      <c r="B17" s="22">
        <f t="shared" si="0"/>
        <v>3136</v>
      </c>
      <c r="C17" s="52" t="s">
        <v>41</v>
      </c>
      <c r="D17" s="24">
        <f>D15/SQRT(D8)</f>
        <v>3.0610252356801957</v>
      </c>
    </row>
    <row r="18" spans="1:4" x14ac:dyDescent="0.2">
      <c r="A18" s="5">
        <v>67</v>
      </c>
      <c r="B18" s="22">
        <f t="shared" si="0"/>
        <v>4489</v>
      </c>
    </row>
    <row r="19" spans="1:4" x14ac:dyDescent="0.2">
      <c r="A19" s="5">
        <v>45</v>
      </c>
      <c r="B19" s="22">
        <f t="shared" si="0"/>
        <v>2025</v>
      </c>
    </row>
    <row r="20" spans="1:4" x14ac:dyDescent="0.2">
      <c r="A20" s="5">
        <v>48</v>
      </c>
      <c r="B20" s="22">
        <f t="shared" si="0"/>
        <v>2304</v>
      </c>
    </row>
    <row r="21" spans="1:4" x14ac:dyDescent="0.2">
      <c r="A21" s="5">
        <v>46</v>
      </c>
      <c r="B21" s="22">
        <f t="shared" si="0"/>
        <v>2116</v>
      </c>
    </row>
    <row r="22" spans="1:4" x14ac:dyDescent="0.2">
      <c r="A22" s="5">
        <v>56</v>
      </c>
      <c r="B22" s="22">
        <f t="shared" si="0"/>
        <v>3136</v>
      </c>
    </row>
    <row r="23" spans="1:4" x14ac:dyDescent="0.2">
      <c r="A23" s="5">
        <v>60</v>
      </c>
      <c r="B23" s="22">
        <f t="shared" si="0"/>
        <v>3600</v>
      </c>
    </row>
    <row r="24" spans="1:4" x14ac:dyDescent="0.2">
      <c r="A24" s="5">
        <v>88</v>
      </c>
      <c r="B24" s="22">
        <f t="shared" si="0"/>
        <v>7744</v>
      </c>
    </row>
    <row r="25" spans="1:4" x14ac:dyDescent="0.2">
      <c r="A25" s="5">
        <v>66</v>
      </c>
      <c r="B25" s="22">
        <f t="shared" si="0"/>
        <v>4356</v>
      </c>
    </row>
    <row r="26" spans="1:4" x14ac:dyDescent="0.2">
      <c r="A26" s="5">
        <v>45</v>
      </c>
      <c r="B26" s="22">
        <f t="shared" si="0"/>
        <v>2025</v>
      </c>
    </row>
    <row r="27" spans="1:4" x14ac:dyDescent="0.2">
      <c r="A27" s="5">
        <v>55</v>
      </c>
      <c r="B27" s="22">
        <f t="shared" si="0"/>
        <v>3025</v>
      </c>
    </row>
    <row r="28" spans="1:4" x14ac:dyDescent="0.2">
      <c r="A28" s="5">
        <v>34</v>
      </c>
      <c r="B28" s="22">
        <f t="shared" si="0"/>
        <v>1156</v>
      </c>
    </row>
    <row r="29" spans="1:4" x14ac:dyDescent="0.2">
      <c r="A29" s="5">
        <v>44</v>
      </c>
      <c r="B29" s="22">
        <f t="shared" si="0"/>
        <v>1936</v>
      </c>
    </row>
    <row r="30" spans="1:4" x14ac:dyDescent="0.2">
      <c r="A30" s="5">
        <v>45</v>
      </c>
      <c r="B30" s="22">
        <f t="shared" si="0"/>
        <v>2025</v>
      </c>
    </row>
    <row r="31" spans="1:4" x14ac:dyDescent="0.2">
      <c r="A31" s="5">
        <v>37</v>
      </c>
      <c r="B31" s="22">
        <f t="shared" si="0"/>
        <v>1369</v>
      </c>
    </row>
    <row r="32" spans="1:4" x14ac:dyDescent="0.2">
      <c r="A32" s="5">
        <v>45</v>
      </c>
      <c r="B32" s="22">
        <f t="shared" si="0"/>
        <v>2025</v>
      </c>
    </row>
    <row r="33" spans="1:2" x14ac:dyDescent="0.2">
      <c r="A33" s="5">
        <v>48</v>
      </c>
      <c r="B33" s="22">
        <f t="shared" si="0"/>
        <v>2304</v>
      </c>
    </row>
    <row r="34" spans="1:2" x14ac:dyDescent="0.2">
      <c r="A34" s="5">
        <v>67</v>
      </c>
      <c r="B34" s="22">
        <f t="shared" si="0"/>
        <v>4489</v>
      </c>
    </row>
    <row r="35" spans="1:2" x14ac:dyDescent="0.2">
      <c r="A35" s="5">
        <v>78</v>
      </c>
      <c r="B35" s="22">
        <f t="shared" si="0"/>
        <v>6084</v>
      </c>
    </row>
    <row r="36" spans="1:2" x14ac:dyDescent="0.2">
      <c r="A36" s="5">
        <v>87</v>
      </c>
      <c r="B36" s="22">
        <f t="shared" si="0"/>
        <v>7569</v>
      </c>
    </row>
    <row r="37" spans="1:2" x14ac:dyDescent="0.2">
      <c r="A37" s="5">
        <v>79</v>
      </c>
      <c r="B37" s="22">
        <f t="shared" si="0"/>
        <v>6241</v>
      </c>
    </row>
    <row r="38" spans="1:2" x14ac:dyDescent="0.2">
      <c r="A38" s="5">
        <v>88</v>
      </c>
      <c r="B38" s="22">
        <f t="shared" si="0"/>
        <v>7744</v>
      </c>
    </row>
    <row r="39" spans="1:2" x14ac:dyDescent="0.2">
      <c r="A39" s="5">
        <v>98</v>
      </c>
      <c r="B39" s="22">
        <f t="shared" si="0"/>
        <v>9604</v>
      </c>
    </row>
    <row r="40" spans="1:2" x14ac:dyDescent="0.2">
      <c r="A40" s="5">
        <v>76</v>
      </c>
      <c r="B40" s="22">
        <f t="shared" si="0"/>
        <v>5776</v>
      </c>
    </row>
    <row r="41" spans="1:2" x14ac:dyDescent="0.2">
      <c r="A41" s="5">
        <v>75</v>
      </c>
      <c r="B41" s="22">
        <f t="shared" si="0"/>
        <v>5625</v>
      </c>
    </row>
    <row r="42" spans="1:2" x14ac:dyDescent="0.2">
      <c r="A42" s="5">
        <v>45</v>
      </c>
      <c r="B42" s="22">
        <f t="shared" si="0"/>
        <v>2025</v>
      </c>
    </row>
    <row r="43" spans="1:2" x14ac:dyDescent="0.2">
      <c r="A43" s="5">
        <v>23</v>
      </c>
      <c r="B43" s="22">
        <f t="shared" si="0"/>
        <v>529</v>
      </c>
    </row>
    <row r="44" spans="1:2" x14ac:dyDescent="0.2">
      <c r="A44" s="5">
        <v>12</v>
      </c>
      <c r="B44" s="22">
        <f t="shared" si="0"/>
        <v>144</v>
      </c>
    </row>
    <row r="45" spans="1:2" x14ac:dyDescent="0.2">
      <c r="A45" s="5">
        <v>34</v>
      </c>
      <c r="B45" s="22">
        <f t="shared" si="0"/>
        <v>1156</v>
      </c>
    </row>
    <row r="46" spans="1:2" x14ac:dyDescent="0.2">
      <c r="A46" s="5">
        <v>38</v>
      </c>
      <c r="B46" s="22">
        <f t="shared" si="0"/>
        <v>1444</v>
      </c>
    </row>
    <row r="47" spans="1:2" x14ac:dyDescent="0.2">
      <c r="A47" s="5">
        <v>45</v>
      </c>
      <c r="B47" s="22">
        <f t="shared" si="0"/>
        <v>2025</v>
      </c>
    </row>
    <row r="48" spans="1:2" x14ac:dyDescent="0.2">
      <c r="A48" s="5">
        <v>46</v>
      </c>
      <c r="B48" s="22">
        <f t="shared" si="0"/>
        <v>2116</v>
      </c>
    </row>
    <row r="49" spans="1:2" x14ac:dyDescent="0.2">
      <c r="A49" s="5">
        <v>47</v>
      </c>
      <c r="B49" s="22">
        <f t="shared" si="0"/>
        <v>2209</v>
      </c>
    </row>
    <row r="50" spans="1:2" x14ac:dyDescent="0.2">
      <c r="A50" s="5">
        <v>66</v>
      </c>
      <c r="B50" s="22">
        <f t="shared" si="0"/>
        <v>4356</v>
      </c>
    </row>
    <row r="51" spans="1:2" x14ac:dyDescent="0.2">
      <c r="A51" s="5">
        <v>45</v>
      </c>
      <c r="B51" s="22">
        <f t="shared" si="0"/>
        <v>2025</v>
      </c>
    </row>
    <row r="52" spans="1:2" x14ac:dyDescent="0.2">
      <c r="A52" s="5">
        <v>47</v>
      </c>
      <c r="B52" s="22">
        <f t="shared" si="0"/>
        <v>2209</v>
      </c>
    </row>
    <row r="53" spans="1:2" x14ac:dyDescent="0.2">
      <c r="A53" s="5">
        <v>67</v>
      </c>
      <c r="B53" s="22">
        <f t="shared" si="0"/>
        <v>4489</v>
      </c>
    </row>
    <row r="54" spans="1:2" x14ac:dyDescent="0.2">
      <c r="A54" s="5">
        <v>66</v>
      </c>
      <c r="B54" s="22">
        <f t="shared" si="0"/>
        <v>4356</v>
      </c>
    </row>
    <row r="55" spans="1:2" x14ac:dyDescent="0.2">
      <c r="A55" s="5">
        <v>56</v>
      </c>
      <c r="B55" s="22">
        <f t="shared" si="0"/>
        <v>3136</v>
      </c>
    </row>
    <row r="56" spans="1:2" x14ac:dyDescent="0.2">
      <c r="A56" s="5">
        <v>55</v>
      </c>
      <c r="B56" s="22">
        <f t="shared" si="0"/>
        <v>3025</v>
      </c>
    </row>
    <row r="57" spans="1:2" x14ac:dyDescent="0.2">
      <c r="A57" s="5">
        <v>58</v>
      </c>
      <c r="B57" s="22">
        <f t="shared" si="0"/>
        <v>3364</v>
      </c>
    </row>
    <row r="58" spans="1:2" x14ac:dyDescent="0.2">
      <c r="A58" s="5">
        <v>87</v>
      </c>
      <c r="B58" s="22">
        <f t="shared" si="0"/>
        <v>7569</v>
      </c>
    </row>
    <row r="59" spans="1:2" x14ac:dyDescent="0.2">
      <c r="A59" s="5">
        <v>66</v>
      </c>
      <c r="B59" s="22">
        <f t="shared" si="0"/>
        <v>4356</v>
      </c>
    </row>
    <row r="60" spans="1:2" x14ac:dyDescent="0.2">
      <c r="A60" s="5">
        <v>56</v>
      </c>
      <c r="B60" s="22">
        <f t="shared" si="0"/>
        <v>3136</v>
      </c>
    </row>
    <row r="61" spans="1:2" x14ac:dyDescent="0.2">
      <c r="A61" s="5">
        <v>35</v>
      </c>
      <c r="B61" s="22">
        <f t="shared" si="0"/>
        <v>1225</v>
      </c>
    </row>
    <row r="62" spans="1:2" x14ac:dyDescent="0.2">
      <c r="A62" s="5">
        <v>43</v>
      </c>
      <c r="B62" s="22">
        <f t="shared" si="0"/>
        <v>1849</v>
      </c>
    </row>
    <row r="63" spans="1:2" x14ac:dyDescent="0.2">
      <c r="A63" s="5">
        <v>13</v>
      </c>
      <c r="B63" s="22">
        <f t="shared" si="0"/>
        <v>169</v>
      </c>
    </row>
    <row r="64" spans="1:2" x14ac:dyDescent="0.2">
      <c r="A64" s="5">
        <v>22</v>
      </c>
      <c r="B64" s="22">
        <f t="shared" si="0"/>
        <v>484</v>
      </c>
    </row>
    <row r="65" spans="1:2" x14ac:dyDescent="0.2">
      <c r="A65" s="5">
        <v>17</v>
      </c>
      <c r="B65" s="22">
        <f t="shared" si="0"/>
        <v>289</v>
      </c>
    </row>
    <row r="66" spans="1:2" x14ac:dyDescent="0.2">
      <c r="A66" s="5">
        <v>12</v>
      </c>
      <c r="B66" s="22">
        <f t="shared" si="0"/>
        <v>144</v>
      </c>
    </row>
    <row r="67" spans="1:2" x14ac:dyDescent="0.2">
      <c r="A67" s="5">
        <v>55</v>
      </c>
      <c r="B67" s="22">
        <f t="shared" ref="B67:B76" si="9">POWER(A67,2)</f>
        <v>3025</v>
      </c>
    </row>
    <row r="68" spans="1:2" x14ac:dyDescent="0.2">
      <c r="A68" s="5">
        <v>67</v>
      </c>
      <c r="B68" s="22">
        <f t="shared" si="9"/>
        <v>4489</v>
      </c>
    </row>
    <row r="69" spans="1:2" x14ac:dyDescent="0.2">
      <c r="A69" s="5">
        <v>47</v>
      </c>
      <c r="B69" s="22">
        <f t="shared" si="9"/>
        <v>2209</v>
      </c>
    </row>
    <row r="70" spans="1:2" x14ac:dyDescent="0.2">
      <c r="A70" s="5">
        <v>48</v>
      </c>
      <c r="B70" s="22">
        <f t="shared" si="9"/>
        <v>2304</v>
      </c>
    </row>
    <row r="71" spans="1:2" x14ac:dyDescent="0.2">
      <c r="A71" s="5">
        <v>67</v>
      </c>
      <c r="B71" s="22">
        <f t="shared" si="9"/>
        <v>4489</v>
      </c>
    </row>
    <row r="72" spans="1:2" x14ac:dyDescent="0.2">
      <c r="A72" s="5">
        <v>47</v>
      </c>
      <c r="B72" s="22">
        <f t="shared" si="9"/>
        <v>2209</v>
      </c>
    </row>
    <row r="73" spans="1:2" x14ac:dyDescent="0.2">
      <c r="A73" s="5">
        <v>49</v>
      </c>
      <c r="B73" s="22">
        <f t="shared" si="9"/>
        <v>2401</v>
      </c>
    </row>
    <row r="74" spans="1:2" x14ac:dyDescent="0.2">
      <c r="A74" s="5">
        <v>49</v>
      </c>
      <c r="B74" s="22">
        <f t="shared" si="9"/>
        <v>2401</v>
      </c>
    </row>
    <row r="75" spans="1:2" x14ac:dyDescent="0.2">
      <c r="A75" s="5">
        <v>90</v>
      </c>
      <c r="B75" s="22">
        <f t="shared" si="9"/>
        <v>8100</v>
      </c>
    </row>
    <row r="76" spans="1:2" x14ac:dyDescent="0.2">
      <c r="A76" s="5">
        <v>78</v>
      </c>
      <c r="B76" s="22">
        <f t="shared" si="9"/>
        <v>6084</v>
      </c>
    </row>
  </sheetData>
  <mergeCells count="8">
    <mergeCell ref="L1:L2"/>
    <mergeCell ref="M1:M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2022-11-12T18:18:05Z</dcterms:modified>
</cp:coreProperties>
</file>