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s/Documents/calismalar/enerjiistatistiknotları/"/>
    </mc:Choice>
  </mc:AlternateContent>
  <xr:revisionPtr revIDLastSave="0" documentId="8_{84DDECFE-9EF1-1241-8491-948B6DE360B8}" xr6:coauthVersionLast="47" xr6:coauthVersionMax="47" xr10:uidLastSave="{00000000-0000-0000-0000-000000000000}"/>
  <bookViews>
    <workbookView xWindow="1500" yWindow="5200" windowWidth="33040" windowHeight="15440" activeTab="1" xr2:uid="{9967FD3E-0326-A641-AE54-FDB8A817DC9C}"/>
  </bookViews>
  <sheets>
    <sheet name="ispanya" sheetId="2" r:id="rId1"/>
    <sheet name="simulasyon" sheetId="1" r:id="rId2"/>
    <sheet name="Sheet3" sheetId="3" r:id="rId3"/>
  </sheets>
  <externalReferences>
    <externalReference r:id="rId4"/>
  </externalReferences>
  <definedNames>
    <definedName name="_xlchart.v1.0" hidden="1">simulasyon!$H$54:$H$70</definedName>
    <definedName name="_xlchart.v1.1" hidden="1">simulasyon!$I$30</definedName>
    <definedName name="_xlchart.v1.2" hidden="1">simulasyon!$I$54:$I$70</definedName>
    <definedName name="_xlchart.v1.3" hidden="1">simulasyon!$J$30</definedName>
    <definedName name="_xlchart.v1.4" hidden="1">simulasyon!$J$54:$J$70</definedName>
    <definedName name="_xlchart.v1.5" hidden="1">simulasyon!$K$30</definedName>
    <definedName name="_xlchart.v1.6" hidden="1">simulasyon!$K$54:$K$70</definedName>
    <definedName name="_xlchart.v1.7" hidden="1">simulasyon!$L$30</definedName>
    <definedName name="_xlchart.v1.8" hidden="1">simulasyon!$L$54:$L$70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8" i="1" l="1"/>
  <c r="Y9" i="1"/>
  <c r="Z9" i="1"/>
  <c r="AA9" i="1"/>
  <c r="AB9" i="1"/>
  <c r="Y10" i="1"/>
  <c r="Z10" i="1"/>
  <c r="AA10" i="1"/>
  <c r="AB10" i="1"/>
  <c r="Y11" i="1"/>
  <c r="Z11" i="1"/>
  <c r="AA11" i="1"/>
  <c r="AB11" i="1"/>
  <c r="Y12" i="1"/>
  <c r="Z12" i="1"/>
  <c r="AA12" i="1"/>
  <c r="AB12" i="1"/>
  <c r="Y13" i="1"/>
  <c r="Z13" i="1"/>
  <c r="AA13" i="1"/>
  <c r="AB13" i="1"/>
  <c r="Y14" i="1"/>
  <c r="Z14" i="1"/>
  <c r="AA14" i="1"/>
  <c r="AB14" i="1"/>
  <c r="Y15" i="1"/>
  <c r="Z15" i="1"/>
  <c r="AA15" i="1"/>
  <c r="AB15" i="1"/>
  <c r="Y16" i="1"/>
  <c r="Z16" i="1"/>
  <c r="AA16" i="1"/>
  <c r="AB16" i="1"/>
  <c r="Y17" i="1"/>
  <c r="Z17" i="1"/>
  <c r="AA17" i="1"/>
  <c r="AB17" i="1"/>
  <c r="Y18" i="1"/>
  <c r="Z18" i="1"/>
  <c r="AA18" i="1"/>
  <c r="AB18" i="1"/>
  <c r="Y19" i="1"/>
  <c r="Z19" i="1"/>
  <c r="AA19" i="1"/>
  <c r="AB19" i="1"/>
  <c r="Y20" i="1"/>
  <c r="Z20" i="1"/>
  <c r="AA20" i="1"/>
  <c r="AB20" i="1"/>
  <c r="Y21" i="1"/>
  <c r="Z21" i="1"/>
  <c r="AA21" i="1"/>
  <c r="AB21" i="1"/>
  <c r="Y22" i="1"/>
  <c r="Z22" i="1"/>
  <c r="AA22" i="1"/>
  <c r="AB22" i="1"/>
  <c r="Y23" i="1"/>
  <c r="Z23" i="1"/>
  <c r="AA23" i="1"/>
  <c r="AB23" i="1"/>
  <c r="Z8" i="1"/>
  <c r="AA8" i="1"/>
  <c r="AB8" i="1"/>
  <c r="Y8" i="1"/>
  <c r="X9" i="1"/>
  <c r="X10" i="1" s="1"/>
  <c r="X11" i="1" s="1"/>
  <c r="X12" i="1" s="1"/>
  <c r="X13" i="1" s="1"/>
  <c r="X14" i="1" s="1"/>
  <c r="X15" i="1" s="1"/>
  <c r="X16" i="1" s="1"/>
  <c r="X17" i="1" s="1"/>
  <c r="X18" i="1" s="1"/>
  <c r="X19" i="1" s="1"/>
  <c r="X20" i="1" s="1"/>
  <c r="X21" i="1" s="1"/>
  <c r="X22" i="1" s="1"/>
  <c r="X23" i="1" s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9" i="1"/>
  <c r="E27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55" i="1"/>
  <c r="O31" i="1"/>
  <c r="P31" i="1"/>
  <c r="N31" i="1"/>
  <c r="O30" i="1"/>
  <c r="P30" i="1"/>
  <c r="N30" i="1"/>
  <c r="M33" i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32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30" i="1"/>
  <c r="I31" i="1"/>
  <c r="I30" i="1"/>
  <c r="H32" i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U8" i="1"/>
  <c r="V8" i="1"/>
  <c r="U9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M3" i="1"/>
  <c r="T9" i="1" s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8" i="1"/>
  <c r="R8" i="1"/>
  <c r="Q8" i="1"/>
  <c r="P9" i="1"/>
  <c r="S9" i="1" s="1"/>
  <c r="P10" i="1"/>
  <c r="S10" i="1" s="1"/>
  <c r="P11" i="1"/>
  <c r="S11" i="1" s="1"/>
  <c r="P12" i="1"/>
  <c r="S12" i="1" s="1"/>
  <c r="P13" i="1"/>
  <c r="S13" i="1" s="1"/>
  <c r="P14" i="1"/>
  <c r="S14" i="1" s="1"/>
  <c r="P15" i="1"/>
  <c r="S15" i="1" s="1"/>
  <c r="P16" i="1"/>
  <c r="S16" i="1" s="1"/>
  <c r="P17" i="1"/>
  <c r="S17" i="1" s="1"/>
  <c r="P18" i="1"/>
  <c r="S18" i="1" s="1"/>
  <c r="P19" i="1"/>
  <c r="S19" i="1" s="1"/>
  <c r="P20" i="1"/>
  <c r="S20" i="1" s="1"/>
  <c r="P21" i="1"/>
  <c r="S21" i="1" s="1"/>
  <c r="P22" i="1"/>
  <c r="S22" i="1" s="1"/>
  <c r="P23" i="1"/>
  <c r="S23" i="1" s="1"/>
  <c r="P8" i="1"/>
  <c r="S8" i="1" s="1"/>
  <c r="Q3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8" i="1"/>
  <c r="K8" i="1"/>
  <c r="J9" i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L9" i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F9" i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E9" i="1"/>
  <c r="D9" i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34" i="3"/>
  <c r="H8" i="1"/>
  <c r="H9" i="1" s="1"/>
  <c r="G8" i="1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U10" i="1" l="1"/>
  <c r="U11" i="1"/>
  <c r="T10" i="1"/>
  <c r="K9" i="1"/>
  <c r="I9" i="1"/>
  <c r="Q9" i="1" s="1"/>
  <c r="R9" i="1" s="1"/>
  <c r="I32" i="1" s="1"/>
  <c r="H10" i="1"/>
  <c r="E10" i="1"/>
  <c r="K10" i="1" s="1"/>
  <c r="I8" i="1"/>
  <c r="U12" i="1" l="1"/>
  <c r="N32" i="1"/>
  <c r="P32" i="1"/>
  <c r="O32" i="1"/>
  <c r="E11" i="1"/>
  <c r="K11" i="1" s="1"/>
  <c r="H11" i="1"/>
  <c r="I10" i="1"/>
  <c r="Q10" i="1" s="1"/>
  <c r="R10" i="1" s="1"/>
  <c r="I33" i="1" s="1"/>
  <c r="U13" i="1" l="1"/>
  <c r="N33" i="1"/>
  <c r="P33" i="1"/>
  <c r="O33" i="1"/>
  <c r="H12" i="1"/>
  <c r="E12" i="1"/>
  <c r="K12" i="1" s="1"/>
  <c r="I11" i="1"/>
  <c r="Q11" i="1" s="1"/>
  <c r="R11" i="1" s="1"/>
  <c r="I34" i="1" s="1"/>
  <c r="N34" i="1" l="1"/>
  <c r="P34" i="1"/>
  <c r="O34" i="1"/>
  <c r="U14" i="1"/>
  <c r="E13" i="1"/>
  <c r="K13" i="1" s="1"/>
  <c r="H13" i="1"/>
  <c r="I12" i="1"/>
  <c r="Q12" i="1" s="1"/>
  <c r="R12" i="1" s="1"/>
  <c r="I35" i="1" s="1"/>
  <c r="U15" i="1" l="1"/>
  <c r="P35" i="1"/>
  <c r="N35" i="1"/>
  <c r="O35" i="1"/>
  <c r="H14" i="1"/>
  <c r="E14" i="1"/>
  <c r="K14" i="1" s="1"/>
  <c r="I13" i="1"/>
  <c r="Q13" i="1" s="1"/>
  <c r="R13" i="1" s="1"/>
  <c r="I36" i="1" s="1"/>
  <c r="U16" i="1" l="1"/>
  <c r="P36" i="1"/>
  <c r="N36" i="1"/>
  <c r="O36" i="1"/>
  <c r="E15" i="1"/>
  <c r="K15" i="1" s="1"/>
  <c r="H15" i="1"/>
  <c r="I14" i="1"/>
  <c r="Q14" i="1" s="1"/>
  <c r="R14" i="1" s="1"/>
  <c r="I37" i="1" s="1"/>
  <c r="U17" i="1" l="1"/>
  <c r="N37" i="1"/>
  <c r="P37" i="1"/>
  <c r="O37" i="1"/>
  <c r="H16" i="1"/>
  <c r="E16" i="1"/>
  <c r="K16" i="1" s="1"/>
  <c r="I15" i="1"/>
  <c r="Q15" i="1" s="1"/>
  <c r="R15" i="1" s="1"/>
  <c r="I38" i="1" s="1"/>
  <c r="U18" i="1" l="1"/>
  <c r="N38" i="1"/>
  <c r="P38" i="1"/>
  <c r="O38" i="1"/>
  <c r="E17" i="1"/>
  <c r="K17" i="1" s="1"/>
  <c r="H17" i="1"/>
  <c r="I16" i="1"/>
  <c r="Q16" i="1" s="1"/>
  <c r="R16" i="1" s="1"/>
  <c r="I39" i="1" s="1"/>
  <c r="U19" i="1" l="1"/>
  <c r="P39" i="1"/>
  <c r="N39" i="1"/>
  <c r="O39" i="1"/>
  <c r="H18" i="1"/>
  <c r="E18" i="1"/>
  <c r="K18" i="1" s="1"/>
  <c r="I17" i="1"/>
  <c r="Q17" i="1" s="1"/>
  <c r="R17" i="1" s="1"/>
  <c r="I40" i="1" s="1"/>
  <c r="U20" i="1" l="1"/>
  <c r="P40" i="1"/>
  <c r="N40" i="1"/>
  <c r="O40" i="1"/>
  <c r="E19" i="1"/>
  <c r="K19" i="1" s="1"/>
  <c r="H19" i="1"/>
  <c r="I18" i="1"/>
  <c r="Q18" i="1" s="1"/>
  <c r="R18" i="1" s="1"/>
  <c r="I41" i="1" s="1"/>
  <c r="U21" i="1" l="1"/>
  <c r="N41" i="1"/>
  <c r="P41" i="1"/>
  <c r="O41" i="1"/>
  <c r="H20" i="1"/>
  <c r="E20" i="1"/>
  <c r="K20" i="1" s="1"/>
  <c r="I19" i="1"/>
  <c r="Q19" i="1" s="1"/>
  <c r="R19" i="1" s="1"/>
  <c r="I42" i="1" s="1"/>
  <c r="U22" i="1" l="1"/>
  <c r="U23" i="1"/>
  <c r="P42" i="1"/>
  <c r="N42" i="1"/>
  <c r="O42" i="1"/>
  <c r="E21" i="1"/>
  <c r="K21" i="1" s="1"/>
  <c r="H21" i="1"/>
  <c r="I20" i="1"/>
  <c r="Q20" i="1" s="1"/>
  <c r="R20" i="1" s="1"/>
  <c r="I43" i="1" s="1"/>
  <c r="P43" i="1" l="1"/>
  <c r="N43" i="1"/>
  <c r="O43" i="1"/>
  <c r="H22" i="1"/>
  <c r="E22" i="1"/>
  <c r="K22" i="1" s="1"/>
  <c r="I21" i="1"/>
  <c r="Q21" i="1" s="1"/>
  <c r="R21" i="1" s="1"/>
  <c r="I44" i="1" s="1"/>
  <c r="P44" i="1" l="1"/>
  <c r="N44" i="1"/>
  <c r="O44" i="1"/>
  <c r="E23" i="1"/>
  <c r="I22" i="1"/>
  <c r="Q22" i="1" s="1"/>
  <c r="R22" i="1" s="1"/>
  <c r="I45" i="1" s="1"/>
  <c r="H23" i="1"/>
  <c r="N45" i="1" l="1"/>
  <c r="P45" i="1"/>
  <c r="O45" i="1"/>
  <c r="I23" i="1"/>
  <c r="Q23" i="1" s="1"/>
  <c r="R23" i="1" s="1"/>
  <c r="I46" i="1" s="1"/>
  <c r="K23" i="1"/>
  <c r="N46" i="1" l="1"/>
  <c r="P46" i="1"/>
  <c r="O46" i="1"/>
</calcChain>
</file>

<file path=xl/sharedStrings.xml><?xml version="1.0" encoding="utf-8"?>
<sst xmlns="http://schemas.openxmlformats.org/spreadsheetml/2006/main" count="44" uniqueCount="36">
  <si>
    <t>Üretim TWh</t>
  </si>
  <si>
    <t>Kurulu Güç GWh</t>
  </si>
  <si>
    <t>Kurulu Güç - GW</t>
  </si>
  <si>
    <t>Üretim - TWh</t>
  </si>
  <si>
    <t>Kapasite Faktörü</t>
  </si>
  <si>
    <t>Yıllık Dağıtım +iletim Yatırımı</t>
  </si>
  <si>
    <t>(milyar $)</t>
  </si>
  <si>
    <t>Üretim Değeri</t>
  </si>
  <si>
    <t>milyar $</t>
  </si>
  <si>
    <t>Şebeke Değeri</t>
  </si>
  <si>
    <t xml:space="preserve">termik </t>
  </si>
  <si>
    <t>MW</t>
  </si>
  <si>
    <t>GWh</t>
  </si>
  <si>
    <t>cent</t>
  </si>
  <si>
    <t>Termik Üretim</t>
  </si>
  <si>
    <t>Ternik Oranı</t>
  </si>
  <si>
    <t>Termik KF</t>
  </si>
  <si>
    <t>Toplam Değer</t>
  </si>
  <si>
    <t>Termik Oranı</t>
  </si>
  <si>
    <t>Güneş</t>
  </si>
  <si>
    <t>Termik</t>
  </si>
  <si>
    <t>Fosil Fiyat</t>
  </si>
  <si>
    <t>cent/kWh</t>
  </si>
  <si>
    <t>Fosil Fiyatlama Oranı</t>
  </si>
  <si>
    <t>Yakıt Maliyeti</t>
  </si>
  <si>
    <t>9$/mmbtu</t>
  </si>
  <si>
    <t>Gelir Beklentisi</t>
  </si>
  <si>
    <t>Yakıtsız Gelir İsteği</t>
  </si>
  <si>
    <t>Yakıt etkisi</t>
  </si>
  <si>
    <t>Fiyatlama Etkisi</t>
  </si>
  <si>
    <t>%80 Fiyatlama Gücü</t>
  </si>
  <si>
    <t>%60 Fiyatlama Gücü</t>
  </si>
  <si>
    <t>%40 Fiyatlama Gücü</t>
  </si>
  <si>
    <t>Paçal Fiyat</t>
  </si>
  <si>
    <t>0.6 Fiyatlama Etkisi</t>
  </si>
  <si>
    <t>0.4 Fiyatlama Etkisi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</si>
</sst>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  <font>
      <sz val="10"/>
      <name val="Geneva"/>
      <family val="2"/>
      <charset val="162"/>
    </font>
    <font>
      <sz val="12"/>
      <name val="Arial"/>
      <family val="2"/>
      <charset val="162"/>
    </font>
    <font>
      <sz val="10"/>
      <name val="Geneva"/>
      <family val="2"/>
    </font>
    <font>
      <b/>
      <sz val="12"/>
      <name val="Arial"/>
      <family val="2"/>
      <charset val="162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164" fontId="3" fillId="0" borderId="0"/>
    <xf numFmtId="164" fontId="5" fillId="0" borderId="0"/>
    <xf numFmtId="0" fontId="3" fillId="0" borderId="0"/>
  </cellStyleXfs>
  <cellXfs count="18">
    <xf numFmtId="0" fontId="0" fillId="0" borderId="0" xfId="0"/>
    <xf numFmtId="0" fontId="2" fillId="0" borderId="0" xfId="0" applyFont="1"/>
    <xf numFmtId="9" fontId="0" fillId="0" borderId="0" xfId="1" applyFont="1"/>
    <xf numFmtId="0" fontId="4" fillId="0" borderId="0" xfId="2" applyNumberFormat="1" applyFont="1"/>
    <xf numFmtId="164" fontId="6" fillId="0" borderId="1" xfId="3" applyFont="1" applyBorder="1" applyAlignment="1">
      <alignment horizontal="right"/>
    </xf>
    <xf numFmtId="164" fontId="4" fillId="0" borderId="0" xfId="3" applyFont="1" applyAlignment="1">
      <alignment horizontal="right"/>
    </xf>
    <xf numFmtId="164" fontId="4" fillId="0" borderId="0" xfId="3" applyFont="1"/>
    <xf numFmtId="0" fontId="4" fillId="0" borderId="0" xfId="4" applyFont="1" applyAlignment="1">
      <alignment horizontal="right"/>
    </xf>
    <xf numFmtId="164" fontId="4" fillId="0" borderId="0" xfId="4" applyNumberFormat="1" applyFont="1" applyAlignment="1">
      <alignment horizontal="right"/>
    </xf>
    <xf numFmtId="164" fontId="0" fillId="0" borderId="0" xfId="0" applyNumberFormat="1"/>
    <xf numFmtId="0" fontId="0" fillId="2" borderId="0" xfId="0" applyFill="1"/>
    <xf numFmtId="0" fontId="4" fillId="2" borderId="0" xfId="2" applyNumberFormat="1" applyFont="1" applyFill="1"/>
    <xf numFmtId="164" fontId="0" fillId="2" borderId="0" xfId="0" applyNumberFormat="1" applyFill="1"/>
    <xf numFmtId="9" fontId="0" fillId="2" borderId="0" xfId="1" applyFont="1" applyFill="1"/>
    <xf numFmtId="1" fontId="0" fillId="0" borderId="0" xfId="0" applyNumberFormat="1"/>
    <xf numFmtId="2" fontId="0" fillId="0" borderId="0" xfId="0" applyNumberFormat="1"/>
    <xf numFmtId="0" fontId="0" fillId="3" borderId="0" xfId="0" applyFill="1"/>
    <xf numFmtId="9" fontId="0" fillId="0" borderId="0" xfId="0" applyNumberFormat="1"/>
  </cellXfs>
  <cellStyles count="5">
    <cellStyle name="Normal" xfId="0" builtinId="0"/>
    <cellStyle name="Normal 3" xfId="4" xr:uid="{1647C015-71FC-6642-A19A-0B23D68027D5}"/>
    <cellStyle name="Normal 4" xfId="2" xr:uid="{CB68C1D4-0789-3141-91D3-F95E29983FF0}"/>
    <cellStyle name="Normal 5" xfId="3" xr:uid="{818D3915-1CFD-C54D-BB20-649FA48E5FA4}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İspanya'da Üretim, Kurulu Güç</a:t>
            </a:r>
            <a:r>
              <a:rPr lang="en-GB" baseline="0"/>
              <a:t> ve Kapasite Faktörü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ispanya!$B$2</c:f>
              <c:strCache>
                <c:ptCount val="1"/>
                <c:pt idx="0">
                  <c:v>Kurulu Güç - GW</c:v>
                </c:pt>
              </c:strCache>
            </c:strRef>
          </c:tx>
          <c:spPr>
            <a:ln w="28575" cap="rnd">
              <a:solidFill>
                <a:schemeClr val="tx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1.111501789889841E-2"/>
                  <c:y val="-6.0053790154379429E-2"/>
                </c:manualLayout>
              </c:layout>
              <c:tx>
                <c:rich>
                  <a:bodyPr/>
                  <a:lstStyle/>
                  <a:p>
                    <a:fld id="{FA0D7C2E-6CC6-3546-AFD7-16A19E30C8E9}" type="VALUE">
                      <a:rPr lang="en-US"/>
                      <a:pPr/>
                      <a:t>[VALUE]</a:t>
                    </a:fld>
                    <a:r>
                      <a:rPr lang="en-US"/>
                      <a:t> GW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C267-594D-AFB0-F7C2D1F09E46}"/>
                </c:ext>
              </c:extLst>
            </c:dLbl>
            <c:dLbl>
              <c:idx val="24"/>
              <c:layout>
                <c:manualLayout>
                  <c:x val="-7.7805125292288765E-2"/>
                  <c:y val="6.9292834793514627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126</a:t>
                    </a:r>
                    <a:r>
                      <a:rPr lang="en-US" baseline="0"/>
                      <a:t> GW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C267-594D-AFB0-F7C2D1F09E4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ispanya!$A$3:$A$27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ispanya!$B$3:$B$27</c:f>
              <c:numCache>
                <c:formatCode>General</c:formatCode>
                <c:ptCount val="25"/>
                <c:pt idx="0">
                  <c:v>42.47</c:v>
                </c:pt>
                <c:pt idx="1">
                  <c:v>44.4</c:v>
                </c:pt>
                <c:pt idx="2">
                  <c:v>49.32</c:v>
                </c:pt>
                <c:pt idx="3">
                  <c:v>53.27</c:v>
                </c:pt>
                <c:pt idx="4">
                  <c:v>57.43</c:v>
                </c:pt>
                <c:pt idx="5">
                  <c:v>63.94</c:v>
                </c:pt>
                <c:pt idx="6">
                  <c:v>70.959999999999994</c:v>
                </c:pt>
                <c:pt idx="7">
                  <c:v>77.2</c:v>
                </c:pt>
                <c:pt idx="8">
                  <c:v>84.55</c:v>
                </c:pt>
                <c:pt idx="9">
                  <c:v>88.19</c:v>
                </c:pt>
                <c:pt idx="10">
                  <c:v>92.09</c:v>
                </c:pt>
                <c:pt idx="11">
                  <c:v>95.1</c:v>
                </c:pt>
                <c:pt idx="12">
                  <c:v>96.84</c:v>
                </c:pt>
                <c:pt idx="13">
                  <c:v>96.21</c:v>
                </c:pt>
                <c:pt idx="14">
                  <c:v>96.67</c:v>
                </c:pt>
                <c:pt idx="15">
                  <c:v>97.31</c:v>
                </c:pt>
                <c:pt idx="16">
                  <c:v>96.86</c:v>
                </c:pt>
                <c:pt idx="17">
                  <c:v>96.73</c:v>
                </c:pt>
                <c:pt idx="18">
                  <c:v>96.75</c:v>
                </c:pt>
                <c:pt idx="19">
                  <c:v>102.81</c:v>
                </c:pt>
                <c:pt idx="20">
                  <c:v>100.52</c:v>
                </c:pt>
                <c:pt idx="21">
                  <c:v>103.7</c:v>
                </c:pt>
                <c:pt idx="22">
                  <c:v>115.37</c:v>
                </c:pt>
                <c:pt idx="23">
                  <c:v>121.81</c:v>
                </c:pt>
                <c:pt idx="24">
                  <c:v>128.63999999999999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67-594D-AFB0-F7C2D1F09E46}"/>
            </c:ext>
          </c:extLst>
        </c:ser>
        <c:ser>
          <c:idx val="1"/>
          <c:order val="1"/>
          <c:tx>
            <c:strRef>
              <c:f>ispanya!$C$2</c:f>
              <c:strCache>
                <c:ptCount val="1"/>
                <c:pt idx="0">
                  <c:v>Üretim - TWh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tx>
                <c:rich>
                  <a:bodyPr/>
                  <a:lstStyle/>
                  <a:p>
                    <a:fld id="{FE158FAA-F962-BD43-AE15-E0EB3445EE79}" type="VALUE">
                      <a:rPr lang="en-US"/>
                      <a:pPr/>
                      <a:t>[VALUE]</a:t>
                    </a:fld>
                    <a:r>
                      <a:rPr lang="en-US"/>
                      <a:t> TWh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C267-594D-AFB0-F7C2D1F09E46}"/>
                </c:ext>
              </c:extLst>
            </c:dLbl>
            <c:dLbl>
              <c:idx val="24"/>
              <c:layout>
                <c:manualLayout>
                  <c:x val="-8.8920143191187379E-2"/>
                  <c:y val="6.4673312473946989E-2"/>
                </c:manualLayout>
              </c:layout>
              <c:tx>
                <c:rich>
                  <a:bodyPr/>
                  <a:lstStyle/>
                  <a:p>
                    <a:fld id="{B4733DE9-C466-AC41-BC46-F3AE646970FC}" type="VALUE">
                      <a:rPr lang="en-US"/>
                      <a:pPr/>
                      <a:t>[VALUE]</a:t>
                    </a:fld>
                    <a:r>
                      <a:rPr lang="en-US"/>
                      <a:t> TWh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C267-594D-AFB0-F7C2D1F09E4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ispanya!$A$3:$A$27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ispanya!$C$3:$C$27</c:f>
              <c:numCache>
                <c:formatCode>General</c:formatCode>
                <c:ptCount val="25"/>
                <c:pt idx="0">
                  <c:v>220.92</c:v>
                </c:pt>
                <c:pt idx="1">
                  <c:v>233.07</c:v>
                </c:pt>
                <c:pt idx="2">
                  <c:v>239.91</c:v>
                </c:pt>
                <c:pt idx="3">
                  <c:v>257.3</c:v>
                </c:pt>
                <c:pt idx="4">
                  <c:v>276.61</c:v>
                </c:pt>
                <c:pt idx="5">
                  <c:v>289.45999999999998</c:v>
                </c:pt>
                <c:pt idx="6">
                  <c:v>295.58999999999997</c:v>
                </c:pt>
                <c:pt idx="7">
                  <c:v>301.86</c:v>
                </c:pt>
                <c:pt idx="8">
                  <c:v>309.79000000000002</c:v>
                </c:pt>
                <c:pt idx="9">
                  <c:v>290.72000000000003</c:v>
                </c:pt>
                <c:pt idx="10">
                  <c:v>297.8</c:v>
                </c:pt>
                <c:pt idx="11">
                  <c:v>291.54000000000002</c:v>
                </c:pt>
                <c:pt idx="12">
                  <c:v>293.95</c:v>
                </c:pt>
                <c:pt idx="13">
                  <c:v>281.45999999999998</c:v>
                </c:pt>
                <c:pt idx="14">
                  <c:v>274.44</c:v>
                </c:pt>
                <c:pt idx="15">
                  <c:v>277.17</c:v>
                </c:pt>
                <c:pt idx="16">
                  <c:v>270.7</c:v>
                </c:pt>
                <c:pt idx="17">
                  <c:v>272.38</c:v>
                </c:pt>
                <c:pt idx="18">
                  <c:v>271.39999999999998</c:v>
                </c:pt>
                <c:pt idx="19">
                  <c:v>270.52</c:v>
                </c:pt>
                <c:pt idx="20">
                  <c:v>259.47000000000003</c:v>
                </c:pt>
                <c:pt idx="21">
                  <c:v>270.75</c:v>
                </c:pt>
                <c:pt idx="22">
                  <c:v>287.14999999999998</c:v>
                </c:pt>
                <c:pt idx="23">
                  <c:v>279.83999999999997</c:v>
                </c:pt>
                <c:pt idx="24">
                  <c:v>280.39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267-594D-AFB0-F7C2D1F09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3859167"/>
        <c:axId val="633774511"/>
      </c:lineChart>
      <c:lineChart>
        <c:grouping val="standard"/>
        <c:varyColors val="0"/>
        <c:ser>
          <c:idx val="2"/>
          <c:order val="2"/>
          <c:tx>
            <c:strRef>
              <c:f>ispanya!$D$2</c:f>
              <c:strCache>
                <c:ptCount val="1"/>
                <c:pt idx="0">
                  <c:v>Kapasite Faktörü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1.3893772373623013E-2"/>
                  <c:y val="-4.157570087610877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267-594D-AFB0-F7C2D1F09E46}"/>
                </c:ext>
              </c:extLst>
            </c:dLbl>
            <c:dLbl>
              <c:idx val="24"/>
              <c:layout>
                <c:manualLayout>
                  <c:x val="-5.0017580545042947E-2"/>
                  <c:y val="-4.61952231956764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267-594D-AFB0-F7C2D1F09E4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ispanya!$A$3:$A$27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ispanya!$D$3:$D$27</c:f>
              <c:numCache>
                <c:formatCode>0%</c:formatCode>
                <c:ptCount val="25"/>
                <c:pt idx="0">
                  <c:v>0.59381158658327715</c:v>
                </c:pt>
                <c:pt idx="1">
                  <c:v>0.59923793656670366</c:v>
                </c:pt>
                <c:pt idx="2">
                  <c:v>0.55529169305291692</c:v>
                </c:pt>
                <c:pt idx="3">
                  <c:v>0.55138250645243969</c:v>
                </c:pt>
                <c:pt idx="4">
                  <c:v>0.5498255966962361</c:v>
                </c:pt>
                <c:pt idx="5">
                  <c:v>0.516787284883231</c:v>
                </c:pt>
                <c:pt idx="6">
                  <c:v>0.47552354403792996</c:v>
                </c:pt>
                <c:pt idx="7">
                  <c:v>0.44635886152317411</c:v>
                </c:pt>
                <c:pt idx="8">
                  <c:v>0.41826322000167421</c:v>
                </c:pt>
                <c:pt idx="9">
                  <c:v>0.37631494060406107</c:v>
                </c:pt>
                <c:pt idx="10">
                  <c:v>0.36915445531495644</c:v>
                </c:pt>
                <c:pt idx="11">
                  <c:v>0.34995606643331462</c:v>
                </c:pt>
                <c:pt idx="12">
                  <c:v>0.34650904660325649</c:v>
                </c:pt>
                <c:pt idx="13">
                  <c:v>0.3339583929560479</c:v>
                </c:pt>
                <c:pt idx="14">
                  <c:v>0.32407951922300265</c:v>
                </c:pt>
                <c:pt idx="15">
                  <c:v>0.32515066240781121</c:v>
                </c:pt>
                <c:pt idx="16">
                  <c:v>0.31903599508587926</c:v>
                </c:pt>
                <c:pt idx="17">
                  <c:v>0.32144740314210762</c:v>
                </c:pt>
                <c:pt idx="18">
                  <c:v>0.32022465281464962</c:v>
                </c:pt>
                <c:pt idx="19">
                  <c:v>0.30037232310877138</c:v>
                </c:pt>
                <c:pt idx="20">
                  <c:v>0.29466636503878468</c:v>
                </c:pt>
                <c:pt idx="21">
                  <c:v>0.29804758193418845</c:v>
                </c:pt>
                <c:pt idx="22">
                  <c:v>0.28412655252922597</c:v>
                </c:pt>
                <c:pt idx="23">
                  <c:v>0.26225437549833391</c:v>
                </c:pt>
                <c:pt idx="24">
                  <c:v>0.24881833696812741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267-594D-AFB0-F7C2D1F09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8070047"/>
        <c:axId val="627787359"/>
      </c:lineChart>
      <c:catAx>
        <c:axId val="633859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774511"/>
        <c:crosses val="autoZero"/>
        <c:auto val="1"/>
        <c:lblAlgn val="ctr"/>
        <c:lblOffset val="100"/>
        <c:noMultiLvlLbl val="0"/>
      </c:catAx>
      <c:valAx>
        <c:axId val="633774511"/>
        <c:scaling>
          <c:orientation val="minMax"/>
          <c:max val="310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Kurulu Güç (GW)-</a:t>
                </a:r>
                <a:r>
                  <a:rPr lang="en-GB" baseline="0"/>
                  <a:t> Üretim(TWh)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859167"/>
        <c:crosses val="autoZero"/>
        <c:crossBetween val="between"/>
      </c:valAx>
      <c:valAx>
        <c:axId val="627787359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Kapasite Faktörü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070047"/>
        <c:crosses val="max"/>
        <c:crossBetween val="between"/>
      </c:valAx>
      <c:catAx>
        <c:axId val="62807004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2778735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Tüm Yakıt Maliyeti -Marjinal</a:t>
            </a:r>
            <a:r>
              <a:rPr lang="en-GB" baseline="0"/>
              <a:t> Fiyatlama Olmadan- Eşit Dağıtılırsa Fiyat Konisi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4934079521051596E-2"/>
          <c:y val="0.11400651465798045"/>
          <c:w val="0.89545962126634993"/>
          <c:h val="0.81068968170509614"/>
        </c:manualLayout>
      </c:layout>
      <c:areaChart>
        <c:grouping val="stacked"/>
        <c:varyColors val="0"/>
        <c:ser>
          <c:idx val="0"/>
          <c:order val="0"/>
          <c:tx>
            <c:strRef>
              <c:f>simulasyon!$I$30</c:f>
              <c:strCache>
                <c:ptCount val="1"/>
                <c:pt idx="0">
                  <c:v>Yakıtsız Gelir İsteği</c:v>
                </c:pt>
              </c:strCache>
            </c:strRef>
          </c:tx>
          <c:spPr>
            <a:noFill/>
            <a:ln w="50800">
              <a:noFill/>
              <a:bevel/>
            </a:ln>
            <a:effectLst/>
          </c:spPr>
          <c:cat>
            <c:numRef>
              <c:f>simulasyon!$H$31:$H$46</c:f>
              <c:numCache>
                <c:formatCode>General</c:formatCode>
                <c:ptCount val="16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</c:numCache>
            </c:numRef>
          </c:cat>
          <c:val>
            <c:numRef>
              <c:f>simulasyon!$I$31:$I$46</c:f>
              <c:numCache>
                <c:formatCode>0.0</c:formatCode>
                <c:ptCount val="16"/>
                <c:pt idx="0">
                  <c:v>6.0342857142857147</c:v>
                </c:pt>
                <c:pt idx="1">
                  <c:v>6.1118012422360248</c:v>
                </c:pt>
                <c:pt idx="2">
                  <c:v>6.1805343015172891</c:v>
                </c:pt>
                <c:pt idx="3">
                  <c:v>6.2410389374947428</c:v>
                </c:pt>
                <c:pt idx="4">
                  <c:v>6.2938424729320026</c:v>
                </c:pt>
                <c:pt idx="5">
                  <c:v>6.3394466919678285</c:v>
                </c:pt>
                <c:pt idx="6">
                  <c:v>6.3783289747240932</c:v>
                </c:pt>
                <c:pt idx="7">
                  <c:v>6.4109433845320805</c:v>
                </c:pt>
                <c:pt idx="8">
                  <c:v>6.4377217096863957</c:v>
                </c:pt>
                <c:pt idx="9">
                  <c:v>6.4590744615608244</c:v>
                </c:pt>
                <c:pt idx="10">
                  <c:v>6.4753918308484408</c:v>
                </c:pt>
                <c:pt idx="11">
                  <c:v>6.4870446036190259</c:v>
                </c:pt>
                <c:pt idx="12">
                  <c:v>6.4943850388202717</c:v>
                </c:pt>
                <c:pt idx="13">
                  <c:v>6.4977477087852202</c:v>
                </c:pt>
                <c:pt idx="14">
                  <c:v>6.497450304246831</c:v>
                </c:pt>
                <c:pt idx="15">
                  <c:v>6.4937944053014238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FF-964F-953E-B14F7739B0A1}"/>
            </c:ext>
          </c:extLst>
        </c:ser>
        <c:ser>
          <c:idx val="1"/>
          <c:order val="1"/>
          <c:tx>
            <c:strRef>
              <c:f>simulasyon!$J$30</c:f>
              <c:strCache>
                <c:ptCount val="1"/>
                <c:pt idx="0">
                  <c:v>Yakıt etkisi</c:v>
                </c:pt>
              </c:strCache>
            </c:strRef>
          </c:tx>
          <c:spPr>
            <a:solidFill>
              <a:srgbClr val="C00000">
                <a:alpha val="40032"/>
              </a:srgbClr>
            </a:solidFill>
            <a:ln>
              <a:noFill/>
            </a:ln>
            <a:effectLst/>
          </c:spPr>
          <c:cat>
            <c:numRef>
              <c:f>simulasyon!$H$31:$H$46</c:f>
              <c:numCache>
                <c:formatCode>General</c:formatCode>
                <c:ptCount val="16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</c:numCache>
            </c:numRef>
          </c:cat>
          <c:val>
            <c:numRef>
              <c:f>simulasyon!$J$31:$J$46</c:f>
              <c:numCache>
                <c:formatCode>0.0</c:formatCode>
                <c:ptCount val="16"/>
                <c:pt idx="0">
                  <c:v>3.071672354948805</c:v>
                </c:pt>
                <c:pt idx="1">
                  <c:v>2.9180887372013649</c:v>
                </c:pt>
                <c:pt idx="2">
                  <c:v>2.7721843003412965</c:v>
                </c:pt>
                <c:pt idx="3">
                  <c:v>2.6335750853242317</c:v>
                </c:pt>
                <c:pt idx="4">
                  <c:v>2.50189633105802</c:v>
                </c:pt>
                <c:pt idx="5">
                  <c:v>2.3768015145051189</c:v>
                </c:pt>
                <c:pt idx="6">
                  <c:v>2.2579614387798626</c:v>
                </c:pt>
                <c:pt idx="7">
                  <c:v>2.1450633668408692</c:v>
                </c:pt>
                <c:pt idx="8">
                  <c:v>2.0378101984988257</c:v>
                </c:pt>
                <c:pt idx="9">
                  <c:v>1.9359196885738845</c:v>
                </c:pt>
                <c:pt idx="10">
                  <c:v>1.8391237041451902</c:v>
                </c:pt>
                <c:pt idx="11">
                  <c:v>1.7471675189379301</c:v>
                </c:pt>
                <c:pt idx="12">
                  <c:v>1.6598091429910338</c:v>
                </c:pt>
                <c:pt idx="13">
                  <c:v>1.5768186858414819</c:v>
                </c:pt>
                <c:pt idx="14">
                  <c:v>1.4979777515494077</c:v>
                </c:pt>
                <c:pt idx="15">
                  <c:v>1.4230788639719372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FF-964F-953E-B14F7739B0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0192143"/>
        <c:axId val="670403471"/>
      </c:areaChart>
      <c:catAx>
        <c:axId val="67019214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403471"/>
        <c:crosses val="autoZero"/>
        <c:auto val="1"/>
        <c:lblAlgn val="ctr"/>
        <c:lblOffset val="100"/>
        <c:noMultiLvlLbl val="0"/>
      </c:catAx>
      <c:valAx>
        <c:axId val="670403471"/>
        <c:scaling>
          <c:orientation val="minMax"/>
          <c:min val="5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cent/kWh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1921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simulasyon!$I$30</c:f>
              <c:strCache>
                <c:ptCount val="1"/>
                <c:pt idx="0">
                  <c:v>Yakıtsız Gelir İsteği</c:v>
                </c:pt>
              </c:strCache>
            </c:strRef>
          </c:tx>
          <c:spPr>
            <a:noFill/>
            <a:ln>
              <a:noFill/>
            </a:ln>
            <a:effectLst/>
          </c:spPr>
          <c:cat>
            <c:numRef>
              <c:f>simulasyon!$H$31:$H$46</c:f>
              <c:numCache>
                <c:formatCode>General</c:formatCode>
                <c:ptCount val="16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</c:numCache>
            </c:numRef>
          </c:cat>
          <c:val>
            <c:numRef>
              <c:f>simulasyon!$I$31:$I$46</c:f>
              <c:numCache>
                <c:formatCode>0.0</c:formatCode>
                <c:ptCount val="16"/>
                <c:pt idx="0">
                  <c:v>6.0342857142857147</c:v>
                </c:pt>
                <c:pt idx="1">
                  <c:v>6.1118012422360248</c:v>
                </c:pt>
                <c:pt idx="2">
                  <c:v>6.1805343015172891</c:v>
                </c:pt>
                <c:pt idx="3">
                  <c:v>6.2410389374947428</c:v>
                </c:pt>
                <c:pt idx="4">
                  <c:v>6.2938424729320026</c:v>
                </c:pt>
                <c:pt idx="5">
                  <c:v>6.3394466919678285</c:v>
                </c:pt>
                <c:pt idx="6">
                  <c:v>6.3783289747240932</c:v>
                </c:pt>
                <c:pt idx="7">
                  <c:v>6.4109433845320805</c:v>
                </c:pt>
                <c:pt idx="8">
                  <c:v>6.4377217096863957</c:v>
                </c:pt>
                <c:pt idx="9">
                  <c:v>6.4590744615608244</c:v>
                </c:pt>
                <c:pt idx="10">
                  <c:v>6.4753918308484408</c:v>
                </c:pt>
                <c:pt idx="11">
                  <c:v>6.4870446036190259</c:v>
                </c:pt>
                <c:pt idx="12">
                  <c:v>6.4943850388202717</c:v>
                </c:pt>
                <c:pt idx="13">
                  <c:v>6.4977477087852202</c:v>
                </c:pt>
                <c:pt idx="14">
                  <c:v>6.497450304246831</c:v>
                </c:pt>
                <c:pt idx="15">
                  <c:v>6.4937944053014238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FB-B14E-8C9E-D94B721C7C89}"/>
            </c:ext>
          </c:extLst>
        </c:ser>
        <c:ser>
          <c:idx val="1"/>
          <c:order val="1"/>
          <c:tx>
            <c:strRef>
              <c:f>simulasyon!$J$30</c:f>
              <c:strCache>
                <c:ptCount val="1"/>
                <c:pt idx="0">
                  <c:v>Yakıt etkisi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  <a:alpha val="62165"/>
              </a:schemeClr>
            </a:solidFill>
            <a:ln>
              <a:noFill/>
            </a:ln>
            <a:effectLst/>
          </c:spPr>
          <c:cat>
            <c:numRef>
              <c:f>simulasyon!$H$31:$H$46</c:f>
              <c:numCache>
                <c:formatCode>General</c:formatCode>
                <c:ptCount val="16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</c:numCache>
            </c:numRef>
          </c:cat>
          <c:val>
            <c:numRef>
              <c:f>simulasyon!$J$31:$J$46</c:f>
              <c:numCache>
                <c:formatCode>0.0</c:formatCode>
                <c:ptCount val="16"/>
                <c:pt idx="0">
                  <c:v>3.071672354948805</c:v>
                </c:pt>
                <c:pt idx="1">
                  <c:v>2.9180887372013649</c:v>
                </c:pt>
                <c:pt idx="2">
                  <c:v>2.7721843003412965</c:v>
                </c:pt>
                <c:pt idx="3">
                  <c:v>2.6335750853242317</c:v>
                </c:pt>
                <c:pt idx="4">
                  <c:v>2.50189633105802</c:v>
                </c:pt>
                <c:pt idx="5">
                  <c:v>2.3768015145051189</c:v>
                </c:pt>
                <c:pt idx="6">
                  <c:v>2.2579614387798626</c:v>
                </c:pt>
                <c:pt idx="7">
                  <c:v>2.1450633668408692</c:v>
                </c:pt>
                <c:pt idx="8">
                  <c:v>2.0378101984988257</c:v>
                </c:pt>
                <c:pt idx="9">
                  <c:v>1.9359196885738845</c:v>
                </c:pt>
                <c:pt idx="10">
                  <c:v>1.8391237041451902</c:v>
                </c:pt>
                <c:pt idx="11">
                  <c:v>1.7471675189379301</c:v>
                </c:pt>
                <c:pt idx="12">
                  <c:v>1.6598091429910338</c:v>
                </c:pt>
                <c:pt idx="13">
                  <c:v>1.5768186858414819</c:v>
                </c:pt>
                <c:pt idx="14">
                  <c:v>1.4979777515494077</c:v>
                </c:pt>
                <c:pt idx="15">
                  <c:v>1.4230788639719372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FB-B14E-8C9E-D94B721C7C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0192143"/>
        <c:axId val="670403471"/>
      </c:areaChart>
      <c:catAx>
        <c:axId val="67019214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403471"/>
        <c:crosses val="autoZero"/>
        <c:auto val="1"/>
        <c:lblAlgn val="ctr"/>
        <c:lblOffset val="100"/>
        <c:noMultiLvlLbl val="0"/>
      </c:catAx>
      <c:valAx>
        <c:axId val="670403471"/>
        <c:scaling>
          <c:orientation val="minMax"/>
          <c:min val="5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1921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Yakıt ve Gelir Beklentisi ile Beklenen</a:t>
            </a:r>
            <a:r>
              <a:rPr lang="en-GB" baseline="0"/>
              <a:t> cent/kWh fiyat konisi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236715693557173"/>
          <c:y val="0.12751677852348994"/>
          <c:w val="0.85545254956338002"/>
          <c:h val="0.7181430005813032"/>
        </c:manualLayout>
      </c:layout>
      <c:areaChart>
        <c:grouping val="stacked"/>
        <c:varyColors val="0"/>
        <c:ser>
          <c:idx val="0"/>
          <c:order val="0"/>
          <c:tx>
            <c:strRef>
              <c:f>simulasyon!$I$30</c:f>
              <c:strCache>
                <c:ptCount val="1"/>
                <c:pt idx="0">
                  <c:v>Yakıtsız Gelir İsteği</c:v>
                </c:pt>
              </c:strCache>
            </c:strRef>
          </c:tx>
          <c:spPr>
            <a:noFill/>
            <a:ln w="25400">
              <a:noFill/>
            </a:ln>
            <a:effectLst/>
          </c:spPr>
          <c:cat>
            <c:numRef>
              <c:f>simulasyon!$H$55:$H$70</c:f>
              <c:numCache>
                <c:formatCode>General</c:formatCode>
                <c:ptCount val="16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</c:numCache>
            </c:numRef>
          </c:cat>
          <c:val>
            <c:numRef>
              <c:f>simulasyon!$I$55:$I$70</c:f>
              <c:numCache>
                <c:formatCode>0.0</c:formatCode>
                <c:ptCount val="16"/>
                <c:pt idx="0">
                  <c:v>6.0342857142857147</c:v>
                </c:pt>
                <c:pt idx="1">
                  <c:v>6.1118012422360248</c:v>
                </c:pt>
                <c:pt idx="2">
                  <c:v>6.1805343015172891</c:v>
                </c:pt>
                <c:pt idx="3">
                  <c:v>6.2410389374947428</c:v>
                </c:pt>
                <c:pt idx="4">
                  <c:v>6.2938424729320026</c:v>
                </c:pt>
                <c:pt idx="5">
                  <c:v>6.3394466919678285</c:v>
                </c:pt>
                <c:pt idx="6">
                  <c:v>6.3783289747240932</c:v>
                </c:pt>
                <c:pt idx="7">
                  <c:v>6.4109433845320805</c:v>
                </c:pt>
                <c:pt idx="8">
                  <c:v>6.4377217096863957</c:v>
                </c:pt>
                <c:pt idx="9">
                  <c:v>6.4590744615608244</c:v>
                </c:pt>
                <c:pt idx="10">
                  <c:v>6.4753918308484408</c:v>
                </c:pt>
                <c:pt idx="11">
                  <c:v>6.4870446036190259</c:v>
                </c:pt>
                <c:pt idx="12">
                  <c:v>6.4943850388202717</c:v>
                </c:pt>
                <c:pt idx="13">
                  <c:v>6.4977477087852202</c:v>
                </c:pt>
                <c:pt idx="14">
                  <c:v>6.497450304246831</c:v>
                </c:pt>
                <c:pt idx="15">
                  <c:v>6.4937944053014238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6F-6043-BE12-8064177B85AE}"/>
            </c:ext>
          </c:extLst>
        </c:ser>
        <c:ser>
          <c:idx val="1"/>
          <c:order val="1"/>
          <c:tx>
            <c:strRef>
              <c:f>simulasyon!$J$30</c:f>
              <c:strCache>
                <c:ptCount val="1"/>
                <c:pt idx="0">
                  <c:v>Yakıt etkisi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  <a:alpha val="73665"/>
              </a:schemeClr>
            </a:solidFill>
            <a:ln w="25400">
              <a:noFill/>
            </a:ln>
            <a:effectLst/>
          </c:spPr>
          <c:cat>
            <c:numRef>
              <c:f>simulasyon!$H$55:$H$70</c:f>
              <c:numCache>
                <c:formatCode>General</c:formatCode>
                <c:ptCount val="16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</c:numCache>
            </c:numRef>
          </c:cat>
          <c:val>
            <c:numRef>
              <c:f>simulasyon!$J$55:$J$70</c:f>
              <c:numCache>
                <c:formatCode>0.0</c:formatCode>
                <c:ptCount val="16"/>
                <c:pt idx="0">
                  <c:v>5.6146757679180892</c:v>
                </c:pt>
                <c:pt idx="1">
                  <c:v>5.6146757679180883</c:v>
                </c:pt>
                <c:pt idx="2">
                  <c:v>5.6146757679180883</c:v>
                </c:pt>
                <c:pt idx="3">
                  <c:v>5.6146757679180883</c:v>
                </c:pt>
                <c:pt idx="4">
                  <c:v>5.6146757679180892</c:v>
                </c:pt>
                <c:pt idx="5">
                  <c:v>5.6146757679180883</c:v>
                </c:pt>
                <c:pt idx="6">
                  <c:v>5.6146757679180883</c:v>
                </c:pt>
                <c:pt idx="7">
                  <c:v>5.6146757679180883</c:v>
                </c:pt>
                <c:pt idx="8">
                  <c:v>5.6146757679180892</c:v>
                </c:pt>
                <c:pt idx="9">
                  <c:v>5.6146757679180892</c:v>
                </c:pt>
                <c:pt idx="10">
                  <c:v>5.6146757679180892</c:v>
                </c:pt>
                <c:pt idx="11">
                  <c:v>5.6146757679180883</c:v>
                </c:pt>
                <c:pt idx="12">
                  <c:v>5.6146757679180883</c:v>
                </c:pt>
                <c:pt idx="13">
                  <c:v>5.6146757679180892</c:v>
                </c:pt>
                <c:pt idx="14">
                  <c:v>5.6146757679180892</c:v>
                </c:pt>
                <c:pt idx="15">
                  <c:v>5.6146757679180883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6F-6043-BE12-8064177B8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0192143"/>
        <c:axId val="670403471"/>
      </c:areaChart>
      <c:catAx>
        <c:axId val="67019214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403471"/>
        <c:crosses val="autoZero"/>
        <c:auto val="1"/>
        <c:lblAlgn val="ctr"/>
        <c:lblOffset val="100"/>
        <c:noMultiLvlLbl val="0"/>
      </c:catAx>
      <c:valAx>
        <c:axId val="670403471"/>
        <c:scaling>
          <c:orientation val="minMax"/>
          <c:min val="5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cent/kWh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1921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ayout>
        <c:manualLayout>
          <c:xMode val="edge"/>
          <c:yMode val="edge"/>
          <c:x val="0.11726926792143545"/>
          <c:y val="0.10109020768377114"/>
          <c:w val="0.10746889910136698"/>
          <c:h val="5.66279131215980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Yakıtsız Gelir Beklentisi (cent/kWh)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simulasyon!$I$30</c:f>
              <c:strCache>
                <c:ptCount val="1"/>
                <c:pt idx="0">
                  <c:v>Yakıtsız Gelir İsteği</c:v>
                </c:pt>
              </c:strCache>
            </c:strRef>
          </c:tx>
          <c:spPr>
            <a:ln w="28575" cap="rnd">
              <a:solidFill>
                <a:schemeClr val="tx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simulasyon!$H$31:$H$46</c:f>
              <c:numCache>
                <c:formatCode>General</c:formatCode>
                <c:ptCount val="16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</c:numCache>
            </c:numRef>
          </c:cat>
          <c:val>
            <c:numRef>
              <c:f>simulasyon!$I$31:$I$46</c:f>
              <c:numCache>
                <c:formatCode>0.0</c:formatCode>
                <c:ptCount val="16"/>
                <c:pt idx="0">
                  <c:v>6.0342857142857147</c:v>
                </c:pt>
                <c:pt idx="1">
                  <c:v>6.1118012422360248</c:v>
                </c:pt>
                <c:pt idx="2">
                  <c:v>6.1805343015172891</c:v>
                </c:pt>
                <c:pt idx="3">
                  <c:v>6.2410389374947428</c:v>
                </c:pt>
                <c:pt idx="4">
                  <c:v>6.2938424729320026</c:v>
                </c:pt>
                <c:pt idx="5">
                  <c:v>6.3394466919678285</c:v>
                </c:pt>
                <c:pt idx="6">
                  <c:v>6.3783289747240932</c:v>
                </c:pt>
                <c:pt idx="7">
                  <c:v>6.4109433845320805</c:v>
                </c:pt>
                <c:pt idx="8">
                  <c:v>6.4377217096863957</c:v>
                </c:pt>
                <c:pt idx="9">
                  <c:v>6.4590744615608244</c:v>
                </c:pt>
                <c:pt idx="10">
                  <c:v>6.4753918308484408</c:v>
                </c:pt>
                <c:pt idx="11">
                  <c:v>6.4870446036190259</c:v>
                </c:pt>
                <c:pt idx="12">
                  <c:v>6.4943850388202717</c:v>
                </c:pt>
                <c:pt idx="13">
                  <c:v>6.4977477087852202</c:v>
                </c:pt>
                <c:pt idx="14">
                  <c:v>6.497450304246831</c:v>
                </c:pt>
                <c:pt idx="15">
                  <c:v>6.4937944053014238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41-8D42-95EE-11D614F2A7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0630879"/>
        <c:axId val="670632591"/>
      </c:lineChart>
      <c:catAx>
        <c:axId val="670630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632591"/>
        <c:crosses val="autoZero"/>
        <c:auto val="1"/>
        <c:lblAlgn val="ctr"/>
        <c:lblOffset val="100"/>
        <c:noMultiLvlLbl val="0"/>
      </c:catAx>
      <c:valAx>
        <c:axId val="670632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6308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Yakıt Maliyeti  (cent/kWh)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simulasyon!$Y$7</c:f>
              <c:strCache>
                <c:ptCount val="1"/>
                <c:pt idx="0">
                  <c:v>Paçal Fiyat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simulasyon!$X$8:$X$23</c:f>
              <c:numCache>
                <c:formatCode>General</c:formatCode>
                <c:ptCount val="16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</c:numCache>
            </c:numRef>
          </c:cat>
          <c:val>
            <c:numRef>
              <c:f>simulasyon!$Y$8:$Y$23</c:f>
              <c:numCache>
                <c:formatCode>0.0</c:formatCode>
                <c:ptCount val="16"/>
                <c:pt idx="0">
                  <c:v>3.071672354948805</c:v>
                </c:pt>
                <c:pt idx="1">
                  <c:v>2.9180887372013649</c:v>
                </c:pt>
                <c:pt idx="2">
                  <c:v>2.7721843003412965</c:v>
                </c:pt>
                <c:pt idx="3">
                  <c:v>2.6335750853242317</c:v>
                </c:pt>
                <c:pt idx="4">
                  <c:v>2.50189633105802</c:v>
                </c:pt>
                <c:pt idx="5">
                  <c:v>2.3768015145051189</c:v>
                </c:pt>
                <c:pt idx="6">
                  <c:v>2.2579614387798626</c:v>
                </c:pt>
                <c:pt idx="7">
                  <c:v>2.1450633668408692</c:v>
                </c:pt>
                <c:pt idx="8">
                  <c:v>2.0378101984988257</c:v>
                </c:pt>
                <c:pt idx="9">
                  <c:v>1.9359196885738845</c:v>
                </c:pt>
                <c:pt idx="10">
                  <c:v>1.8391237041451902</c:v>
                </c:pt>
                <c:pt idx="11">
                  <c:v>1.7471675189379301</c:v>
                </c:pt>
                <c:pt idx="12">
                  <c:v>1.6598091429910338</c:v>
                </c:pt>
                <c:pt idx="13">
                  <c:v>1.5768186858414819</c:v>
                </c:pt>
                <c:pt idx="14">
                  <c:v>1.4979777515494077</c:v>
                </c:pt>
                <c:pt idx="15">
                  <c:v>1.4230788639719372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EB-5740-A45A-9D7298C8B41D}"/>
            </c:ext>
          </c:extLst>
        </c:ser>
        <c:ser>
          <c:idx val="1"/>
          <c:order val="1"/>
          <c:tx>
            <c:strRef>
              <c:f>simulasyon!$Z$7</c:f>
              <c:strCache>
                <c:ptCount val="1"/>
                <c:pt idx="0">
                  <c:v>%80 Fiyatlama Gücü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simulasyon!$X$8:$X$23</c:f>
              <c:numCache>
                <c:formatCode>General</c:formatCode>
                <c:ptCount val="16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</c:numCache>
            </c:numRef>
          </c:cat>
          <c:val>
            <c:numRef>
              <c:f>simulasyon!$Z$8:$Z$23</c:f>
              <c:numCache>
                <c:formatCode>0.0</c:formatCode>
                <c:ptCount val="16"/>
                <c:pt idx="0">
                  <c:v>5.6146757679180892</c:v>
                </c:pt>
                <c:pt idx="1">
                  <c:v>5.6146757679180883</c:v>
                </c:pt>
                <c:pt idx="2">
                  <c:v>5.6146757679180883</c:v>
                </c:pt>
                <c:pt idx="3">
                  <c:v>5.6146757679180883</c:v>
                </c:pt>
                <c:pt idx="4">
                  <c:v>5.6146757679180892</c:v>
                </c:pt>
                <c:pt idx="5">
                  <c:v>5.6146757679180883</c:v>
                </c:pt>
                <c:pt idx="6">
                  <c:v>5.6146757679180883</c:v>
                </c:pt>
                <c:pt idx="7">
                  <c:v>5.6146757679180883</c:v>
                </c:pt>
                <c:pt idx="8">
                  <c:v>5.6146757679180892</c:v>
                </c:pt>
                <c:pt idx="9">
                  <c:v>5.6146757679180892</c:v>
                </c:pt>
                <c:pt idx="10">
                  <c:v>5.6146757679180892</c:v>
                </c:pt>
                <c:pt idx="11">
                  <c:v>5.6146757679180883</c:v>
                </c:pt>
                <c:pt idx="12">
                  <c:v>5.6146757679180883</c:v>
                </c:pt>
                <c:pt idx="13">
                  <c:v>5.6146757679180892</c:v>
                </c:pt>
                <c:pt idx="14">
                  <c:v>5.6146757679180892</c:v>
                </c:pt>
                <c:pt idx="15">
                  <c:v>5.6146757679180883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EB-5740-A45A-9D7298C8B41D}"/>
            </c:ext>
          </c:extLst>
        </c:ser>
        <c:ser>
          <c:idx val="2"/>
          <c:order val="2"/>
          <c:tx>
            <c:strRef>
              <c:f>simulasyon!$AA$7</c:f>
              <c:strCache>
                <c:ptCount val="1"/>
                <c:pt idx="0">
                  <c:v>%60 Fiyatlama Gücü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simulasyon!$X$8:$X$23</c:f>
              <c:numCache>
                <c:formatCode>General</c:formatCode>
                <c:ptCount val="16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</c:numCache>
            </c:numRef>
          </c:cat>
          <c:val>
            <c:numRef>
              <c:f>simulasyon!$AA$8:$AA$23</c:f>
              <c:numCache>
                <c:formatCode>0.0</c:formatCode>
                <c:ptCount val="16"/>
                <c:pt idx="0">
                  <c:v>5.0860068259385658</c:v>
                </c:pt>
                <c:pt idx="1">
                  <c:v>5.0860068259385667</c:v>
                </c:pt>
                <c:pt idx="2">
                  <c:v>5.0860068259385667</c:v>
                </c:pt>
                <c:pt idx="3">
                  <c:v>5.0860068259385667</c:v>
                </c:pt>
                <c:pt idx="4">
                  <c:v>5.0860068259385667</c:v>
                </c:pt>
                <c:pt idx="5">
                  <c:v>5.0860068259385658</c:v>
                </c:pt>
                <c:pt idx="6">
                  <c:v>5.0860068259385658</c:v>
                </c:pt>
                <c:pt idx="7">
                  <c:v>5.0860068259385667</c:v>
                </c:pt>
                <c:pt idx="8">
                  <c:v>5.0860068259385667</c:v>
                </c:pt>
                <c:pt idx="9">
                  <c:v>5.0860068259385667</c:v>
                </c:pt>
                <c:pt idx="10">
                  <c:v>5.0860068259385667</c:v>
                </c:pt>
                <c:pt idx="11">
                  <c:v>5.0860068259385667</c:v>
                </c:pt>
                <c:pt idx="12">
                  <c:v>5.0860068259385658</c:v>
                </c:pt>
                <c:pt idx="13">
                  <c:v>5.0860068259385667</c:v>
                </c:pt>
                <c:pt idx="14">
                  <c:v>5.0860068259385667</c:v>
                </c:pt>
                <c:pt idx="15">
                  <c:v>5.0860068259385658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EB-5740-A45A-9D7298C8B41D}"/>
            </c:ext>
          </c:extLst>
        </c:ser>
        <c:ser>
          <c:idx val="3"/>
          <c:order val="3"/>
          <c:tx>
            <c:strRef>
              <c:f>simulasyon!$AB$7</c:f>
              <c:strCache>
                <c:ptCount val="1"/>
                <c:pt idx="0">
                  <c:v>%40 Fiyatlama Gücü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simulasyon!$X$8:$X$23</c:f>
              <c:numCache>
                <c:formatCode>General</c:formatCode>
                <c:ptCount val="16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</c:numCache>
            </c:numRef>
          </c:cat>
          <c:val>
            <c:numRef>
              <c:f>simulasyon!$AB$8:$AB$23</c:f>
              <c:numCache>
                <c:formatCode>0.0</c:formatCode>
                <c:ptCount val="16"/>
                <c:pt idx="0">
                  <c:v>4.5573378839590442</c:v>
                </c:pt>
                <c:pt idx="1">
                  <c:v>4.5573378839590442</c:v>
                </c:pt>
                <c:pt idx="2">
                  <c:v>4.557337883959045</c:v>
                </c:pt>
                <c:pt idx="3">
                  <c:v>4.557337883959045</c:v>
                </c:pt>
                <c:pt idx="4">
                  <c:v>4.557337883959045</c:v>
                </c:pt>
                <c:pt idx="5">
                  <c:v>4.557337883959045</c:v>
                </c:pt>
                <c:pt idx="6">
                  <c:v>4.5573378839590442</c:v>
                </c:pt>
                <c:pt idx="7">
                  <c:v>4.5573378839590442</c:v>
                </c:pt>
                <c:pt idx="8">
                  <c:v>4.557337883959045</c:v>
                </c:pt>
                <c:pt idx="9">
                  <c:v>4.5573378839590442</c:v>
                </c:pt>
                <c:pt idx="10">
                  <c:v>4.5573378839590442</c:v>
                </c:pt>
                <c:pt idx="11">
                  <c:v>4.557337883959045</c:v>
                </c:pt>
                <c:pt idx="12">
                  <c:v>4.557337883959045</c:v>
                </c:pt>
                <c:pt idx="13">
                  <c:v>4.557337883959045</c:v>
                </c:pt>
                <c:pt idx="14">
                  <c:v>4.5573378839590442</c:v>
                </c:pt>
                <c:pt idx="15">
                  <c:v>4.5573378839590442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CEB-5740-A45A-9D7298C8B4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12623"/>
        <c:axId val="7088207"/>
      </c:lineChart>
      <c:catAx>
        <c:axId val="7212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8207"/>
        <c:crosses val="autoZero"/>
        <c:auto val="1"/>
        <c:lblAlgn val="ctr"/>
        <c:lblOffset val="100"/>
        <c:noMultiLvlLbl val="0"/>
      </c:catAx>
      <c:valAx>
        <c:axId val="7088207"/>
        <c:scaling>
          <c:orientation val="minMax"/>
          <c:max val="5.62"/>
          <c:min val="1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2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714194509470099"/>
          <c:y val="0.43387331702991044"/>
          <c:w val="0.74518586658794939"/>
          <c:h val="5.75942597618983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787400</xdr:colOff>
      <xdr:row>7</xdr:row>
      <xdr:rowOff>152400</xdr:rowOff>
    </xdr:from>
    <xdr:to>
      <xdr:col>13</xdr:col>
      <xdr:colOff>653755</xdr:colOff>
      <xdr:row>21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552BA2-60FE-5846-9C38-E52FA7D207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431800</xdr:colOff>
      <xdr:row>22</xdr:row>
      <xdr:rowOff>127000</xdr:rowOff>
    </xdr:from>
    <xdr:to>
      <xdr:col>28</xdr:col>
      <xdr:colOff>685800</xdr:colOff>
      <xdr:row>41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D863A4-6105-1007-B2FA-E44FCB97EE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127000</xdr:colOff>
      <xdr:row>44</xdr:row>
      <xdr:rowOff>177800</xdr:rowOff>
    </xdr:from>
    <xdr:to>
      <xdr:col>22</xdr:col>
      <xdr:colOff>571500</xdr:colOff>
      <xdr:row>58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1BAE0F8-3538-7946-8F3B-06D3676938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508000</xdr:colOff>
      <xdr:row>51</xdr:row>
      <xdr:rowOff>152400</xdr:rowOff>
    </xdr:from>
    <xdr:to>
      <xdr:col>18</xdr:col>
      <xdr:colOff>736600</xdr:colOff>
      <xdr:row>70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EC4A0E2-BA2C-904E-B080-6E2E89C876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387350</xdr:colOff>
      <xdr:row>43</xdr:row>
      <xdr:rowOff>165100</xdr:rowOff>
    </xdr:from>
    <xdr:to>
      <xdr:col>25</xdr:col>
      <xdr:colOff>457200</xdr:colOff>
      <xdr:row>57</xdr:row>
      <xdr:rowOff>63500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7CA52DE-36D9-6624-A65B-8E98725340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171450</xdr:colOff>
      <xdr:row>5</xdr:row>
      <xdr:rowOff>50800</xdr:rowOff>
    </xdr:from>
    <xdr:to>
      <xdr:col>21</xdr:col>
      <xdr:colOff>25400</xdr:colOff>
      <xdr:row>23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29A3864-8B22-EB63-6A68-03A236B989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bs/Downloads/ember_yearly_electricity-generation%20-%20All%20electricity%20sources%20-%20Spain.csv" TargetMode="External"/><Relationship Id="rId1" Type="http://schemas.openxmlformats.org/officeDocument/2006/relationships/externalLinkPath" Target="/Users/bs/Downloads/ember_yearly_electricity-generation%20-%20All%20electricity%20sources%20-%20Spain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mber_yearly_electricity-genera"/>
      <sheetName val="Sheet1"/>
    </sheetNames>
    <sheetDataSet>
      <sheetData sheetId="0" refreshError="1"/>
      <sheetData sheetId="1">
        <row r="2">
          <cell r="B2" t="str">
            <v>Kurulu Güç - GW</v>
          </cell>
          <cell r="C2" t="str">
            <v>Üretim - TWh</v>
          </cell>
          <cell r="D2" t="str">
            <v>Kapasite Faktörü</v>
          </cell>
        </row>
        <row r="3">
          <cell r="A3">
            <v>2000</v>
          </cell>
          <cell r="B3">
            <v>42.47</v>
          </cell>
          <cell r="C3">
            <v>220.92</v>
          </cell>
          <cell r="D3">
            <v>0.59381158658327715</v>
          </cell>
        </row>
        <row r="4">
          <cell r="A4">
            <v>2001</v>
          </cell>
          <cell r="B4">
            <v>44.4</v>
          </cell>
          <cell r="C4">
            <v>233.07</v>
          </cell>
          <cell r="D4">
            <v>0.59923793656670366</v>
          </cell>
        </row>
        <row r="5">
          <cell r="A5">
            <v>2002</v>
          </cell>
          <cell r="B5">
            <v>49.32</v>
          </cell>
          <cell r="C5">
            <v>239.91</v>
          </cell>
          <cell r="D5">
            <v>0.55529169305291692</v>
          </cell>
        </row>
        <row r="6">
          <cell r="A6">
            <v>2003</v>
          </cell>
          <cell r="B6">
            <v>53.27</v>
          </cell>
          <cell r="C6">
            <v>257.3</v>
          </cell>
          <cell r="D6">
            <v>0.55138250645243969</v>
          </cell>
        </row>
        <row r="7">
          <cell r="A7">
            <v>2004</v>
          </cell>
          <cell r="B7">
            <v>57.43</v>
          </cell>
          <cell r="C7">
            <v>276.61</v>
          </cell>
          <cell r="D7">
            <v>0.5498255966962361</v>
          </cell>
        </row>
        <row r="8">
          <cell r="A8">
            <v>2005</v>
          </cell>
          <cell r="B8">
            <v>63.94</v>
          </cell>
          <cell r="C8">
            <v>289.45999999999998</v>
          </cell>
          <cell r="D8">
            <v>0.516787284883231</v>
          </cell>
        </row>
        <row r="9">
          <cell r="A9">
            <v>2006</v>
          </cell>
          <cell r="B9">
            <v>70.959999999999994</v>
          </cell>
          <cell r="C9">
            <v>295.58999999999997</v>
          </cell>
          <cell r="D9">
            <v>0.47552354403792996</v>
          </cell>
        </row>
        <row r="10">
          <cell r="A10">
            <v>2007</v>
          </cell>
          <cell r="B10">
            <v>77.2</v>
          </cell>
          <cell r="C10">
            <v>301.86</v>
          </cell>
          <cell r="D10">
            <v>0.44635886152317411</v>
          </cell>
        </row>
        <row r="11">
          <cell r="A11">
            <v>2008</v>
          </cell>
          <cell r="B11">
            <v>84.55</v>
          </cell>
          <cell r="C11">
            <v>309.79000000000002</v>
          </cell>
          <cell r="D11">
            <v>0.41826322000167421</v>
          </cell>
        </row>
        <row r="12">
          <cell r="A12">
            <v>2009</v>
          </cell>
          <cell r="B12">
            <v>88.19</v>
          </cell>
          <cell r="C12">
            <v>290.72000000000003</v>
          </cell>
          <cell r="D12">
            <v>0.37631494060406107</v>
          </cell>
        </row>
        <row r="13">
          <cell r="A13">
            <v>2010</v>
          </cell>
          <cell r="B13">
            <v>92.09</v>
          </cell>
          <cell r="C13">
            <v>297.8</v>
          </cell>
          <cell r="D13">
            <v>0.36915445531495644</v>
          </cell>
        </row>
        <row r="14">
          <cell r="A14">
            <v>2011</v>
          </cell>
          <cell r="B14">
            <v>95.1</v>
          </cell>
          <cell r="C14">
            <v>291.54000000000002</v>
          </cell>
          <cell r="D14">
            <v>0.34995606643331462</v>
          </cell>
        </row>
        <row r="15">
          <cell r="A15">
            <v>2012</v>
          </cell>
          <cell r="B15">
            <v>96.84</v>
          </cell>
          <cell r="C15">
            <v>293.95</v>
          </cell>
          <cell r="D15">
            <v>0.34650904660325649</v>
          </cell>
        </row>
        <row r="16">
          <cell r="A16">
            <v>2013</v>
          </cell>
          <cell r="B16">
            <v>96.21</v>
          </cell>
          <cell r="C16">
            <v>281.45999999999998</v>
          </cell>
          <cell r="D16">
            <v>0.3339583929560479</v>
          </cell>
        </row>
        <row r="17">
          <cell r="A17">
            <v>2014</v>
          </cell>
          <cell r="B17">
            <v>96.67</v>
          </cell>
          <cell r="C17">
            <v>274.44</v>
          </cell>
          <cell r="D17">
            <v>0.32407951922300265</v>
          </cell>
        </row>
        <row r="18">
          <cell r="A18">
            <v>2015</v>
          </cell>
          <cell r="B18">
            <v>97.31</v>
          </cell>
          <cell r="C18">
            <v>277.17</v>
          </cell>
          <cell r="D18">
            <v>0.32515066240781121</v>
          </cell>
        </row>
        <row r="19">
          <cell r="A19">
            <v>2016</v>
          </cell>
          <cell r="B19">
            <v>96.86</v>
          </cell>
          <cell r="C19">
            <v>270.7</v>
          </cell>
          <cell r="D19">
            <v>0.31903599508587926</v>
          </cell>
        </row>
        <row r="20">
          <cell r="A20">
            <v>2017</v>
          </cell>
          <cell r="B20">
            <v>96.73</v>
          </cell>
          <cell r="C20">
            <v>272.38</v>
          </cell>
          <cell r="D20">
            <v>0.32144740314210762</v>
          </cell>
        </row>
        <row r="21">
          <cell r="A21">
            <v>2018</v>
          </cell>
          <cell r="B21">
            <v>96.75</v>
          </cell>
          <cell r="C21">
            <v>271.39999999999998</v>
          </cell>
          <cell r="D21">
            <v>0.32022465281464962</v>
          </cell>
        </row>
        <row r="22">
          <cell r="A22">
            <v>2019</v>
          </cell>
          <cell r="B22">
            <v>102.81</v>
          </cell>
          <cell r="C22">
            <v>270.52</v>
          </cell>
          <cell r="D22">
            <v>0.30037232310877138</v>
          </cell>
        </row>
        <row r="23">
          <cell r="A23">
            <v>2020</v>
          </cell>
          <cell r="B23">
            <v>100.52</v>
          </cell>
          <cell r="C23">
            <v>259.47000000000003</v>
          </cell>
          <cell r="D23">
            <v>0.29466636503878468</v>
          </cell>
        </row>
        <row r="24">
          <cell r="A24">
            <v>2021</v>
          </cell>
          <cell r="B24">
            <v>103.7</v>
          </cell>
          <cell r="C24">
            <v>270.75</v>
          </cell>
          <cell r="D24">
            <v>0.29804758193418845</v>
          </cell>
        </row>
        <row r="25">
          <cell r="A25">
            <v>2022</v>
          </cell>
          <cell r="B25">
            <v>115.37</v>
          </cell>
          <cell r="C25">
            <v>287.14999999999998</v>
          </cell>
          <cell r="D25">
            <v>0.28412655252922597</v>
          </cell>
        </row>
        <row r="26">
          <cell r="A26">
            <v>2023</v>
          </cell>
          <cell r="B26">
            <v>121.81</v>
          </cell>
          <cell r="C26">
            <v>279.83999999999997</v>
          </cell>
          <cell r="D26">
            <v>0.26225437549833391</v>
          </cell>
        </row>
        <row r="27">
          <cell r="A27">
            <v>2024</v>
          </cell>
          <cell r="B27">
            <v>128.63999999999999</v>
          </cell>
          <cell r="C27">
            <v>280.39</v>
          </cell>
          <cell r="D27">
            <v>0.24881833696812741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5881F-9D39-594B-A963-38FA6702CB87}">
  <dimension ref="A2:D27"/>
  <sheetViews>
    <sheetView topLeftCell="G8" zoomScale="237" workbookViewId="0">
      <selection activeCell="A2" sqref="A2:D27"/>
    </sheetView>
  </sheetViews>
  <sheetFormatPr baseColWidth="10" defaultRowHeight="16" x14ac:dyDescent="0.2"/>
  <sheetData>
    <row r="2" spans="1:4" x14ac:dyDescent="0.2">
      <c r="B2" t="s">
        <v>2</v>
      </c>
      <c r="C2" t="s">
        <v>3</v>
      </c>
      <c r="D2" t="s">
        <v>4</v>
      </c>
    </row>
    <row r="3" spans="1:4" x14ac:dyDescent="0.2">
      <c r="A3">
        <v>2000</v>
      </c>
      <c r="B3" s="1">
        <v>42.47</v>
      </c>
      <c r="C3">
        <v>220.92</v>
      </c>
      <c r="D3" s="2">
        <f>1000*C3/(B3*8760)</f>
        <v>0.59381158658327715</v>
      </c>
    </row>
    <row r="4" spans="1:4" x14ac:dyDescent="0.2">
      <c r="A4">
        <v>2001</v>
      </c>
      <c r="B4" s="1">
        <v>44.4</v>
      </c>
      <c r="C4">
        <v>233.07</v>
      </c>
      <c r="D4" s="2">
        <f t="shared" ref="D4:D27" si="0">1000*C4/(B4*8760)</f>
        <v>0.59923793656670366</v>
      </c>
    </row>
    <row r="5" spans="1:4" x14ac:dyDescent="0.2">
      <c r="A5">
        <v>2002</v>
      </c>
      <c r="B5" s="1">
        <v>49.32</v>
      </c>
      <c r="C5">
        <v>239.91</v>
      </c>
      <c r="D5" s="2">
        <f t="shared" si="0"/>
        <v>0.55529169305291692</v>
      </c>
    </row>
    <row r="6" spans="1:4" x14ac:dyDescent="0.2">
      <c r="A6">
        <v>2003</v>
      </c>
      <c r="B6" s="1">
        <v>53.27</v>
      </c>
      <c r="C6">
        <v>257.3</v>
      </c>
      <c r="D6" s="2">
        <f t="shared" si="0"/>
        <v>0.55138250645243969</v>
      </c>
    </row>
    <row r="7" spans="1:4" x14ac:dyDescent="0.2">
      <c r="A7">
        <v>2004</v>
      </c>
      <c r="B7" s="1">
        <v>57.43</v>
      </c>
      <c r="C7">
        <v>276.61</v>
      </c>
      <c r="D7" s="2">
        <f t="shared" si="0"/>
        <v>0.5498255966962361</v>
      </c>
    </row>
    <row r="8" spans="1:4" x14ac:dyDescent="0.2">
      <c r="A8">
        <v>2005</v>
      </c>
      <c r="B8" s="1">
        <v>63.94</v>
      </c>
      <c r="C8">
        <v>289.45999999999998</v>
      </c>
      <c r="D8" s="2">
        <f t="shared" si="0"/>
        <v>0.516787284883231</v>
      </c>
    </row>
    <row r="9" spans="1:4" x14ac:dyDescent="0.2">
      <c r="A9">
        <v>2006</v>
      </c>
      <c r="B9" s="1">
        <v>70.959999999999994</v>
      </c>
      <c r="C9">
        <v>295.58999999999997</v>
      </c>
      <c r="D9" s="2">
        <f t="shared" si="0"/>
        <v>0.47552354403792996</v>
      </c>
    </row>
    <row r="10" spans="1:4" x14ac:dyDescent="0.2">
      <c r="A10">
        <v>2007</v>
      </c>
      <c r="B10" s="1">
        <v>77.2</v>
      </c>
      <c r="C10">
        <v>301.86</v>
      </c>
      <c r="D10" s="2">
        <f t="shared" si="0"/>
        <v>0.44635886152317411</v>
      </c>
    </row>
    <row r="11" spans="1:4" x14ac:dyDescent="0.2">
      <c r="A11">
        <v>2008</v>
      </c>
      <c r="B11" s="1">
        <v>84.55</v>
      </c>
      <c r="C11">
        <v>309.79000000000002</v>
      </c>
      <c r="D11" s="2">
        <f t="shared" si="0"/>
        <v>0.41826322000167421</v>
      </c>
    </row>
    <row r="12" spans="1:4" x14ac:dyDescent="0.2">
      <c r="A12">
        <v>2009</v>
      </c>
      <c r="B12" s="1">
        <v>88.19</v>
      </c>
      <c r="C12">
        <v>290.72000000000003</v>
      </c>
      <c r="D12" s="2">
        <f t="shared" si="0"/>
        <v>0.37631494060406107</v>
      </c>
    </row>
    <row r="13" spans="1:4" x14ac:dyDescent="0.2">
      <c r="A13">
        <v>2010</v>
      </c>
      <c r="B13" s="1">
        <v>92.09</v>
      </c>
      <c r="C13">
        <v>297.8</v>
      </c>
      <c r="D13" s="2">
        <f t="shared" si="0"/>
        <v>0.36915445531495644</v>
      </c>
    </row>
    <row r="14" spans="1:4" x14ac:dyDescent="0.2">
      <c r="A14">
        <v>2011</v>
      </c>
      <c r="B14" s="1">
        <v>95.1</v>
      </c>
      <c r="C14">
        <v>291.54000000000002</v>
      </c>
      <c r="D14" s="2">
        <f t="shared" si="0"/>
        <v>0.34995606643331462</v>
      </c>
    </row>
    <row r="15" spans="1:4" x14ac:dyDescent="0.2">
      <c r="A15">
        <v>2012</v>
      </c>
      <c r="B15" s="1">
        <v>96.84</v>
      </c>
      <c r="C15">
        <v>293.95</v>
      </c>
      <c r="D15" s="2">
        <f t="shared" si="0"/>
        <v>0.34650904660325649</v>
      </c>
    </row>
    <row r="16" spans="1:4" x14ac:dyDescent="0.2">
      <c r="A16">
        <v>2013</v>
      </c>
      <c r="B16" s="1">
        <v>96.21</v>
      </c>
      <c r="C16">
        <v>281.45999999999998</v>
      </c>
      <c r="D16" s="2">
        <f t="shared" si="0"/>
        <v>0.3339583929560479</v>
      </c>
    </row>
    <row r="17" spans="1:4" x14ac:dyDescent="0.2">
      <c r="A17">
        <v>2014</v>
      </c>
      <c r="B17" s="1">
        <v>96.67</v>
      </c>
      <c r="C17">
        <v>274.44</v>
      </c>
      <c r="D17" s="2">
        <f t="shared" si="0"/>
        <v>0.32407951922300265</v>
      </c>
    </row>
    <row r="18" spans="1:4" x14ac:dyDescent="0.2">
      <c r="A18">
        <v>2015</v>
      </c>
      <c r="B18" s="1">
        <v>97.31</v>
      </c>
      <c r="C18">
        <v>277.17</v>
      </c>
      <c r="D18" s="2">
        <f t="shared" si="0"/>
        <v>0.32515066240781121</v>
      </c>
    </row>
    <row r="19" spans="1:4" x14ac:dyDescent="0.2">
      <c r="A19">
        <v>2016</v>
      </c>
      <c r="B19" s="1">
        <v>96.86</v>
      </c>
      <c r="C19">
        <v>270.7</v>
      </c>
      <c r="D19" s="2">
        <f t="shared" si="0"/>
        <v>0.31903599508587926</v>
      </c>
    </row>
    <row r="20" spans="1:4" x14ac:dyDescent="0.2">
      <c r="A20">
        <v>2017</v>
      </c>
      <c r="B20" s="1">
        <v>96.73</v>
      </c>
      <c r="C20">
        <v>272.38</v>
      </c>
      <c r="D20" s="2">
        <f t="shared" si="0"/>
        <v>0.32144740314210762</v>
      </c>
    </row>
    <row r="21" spans="1:4" x14ac:dyDescent="0.2">
      <c r="A21">
        <v>2018</v>
      </c>
      <c r="B21" s="1">
        <v>96.75</v>
      </c>
      <c r="C21">
        <v>271.39999999999998</v>
      </c>
      <c r="D21" s="2">
        <f t="shared" si="0"/>
        <v>0.32022465281464962</v>
      </c>
    </row>
    <row r="22" spans="1:4" x14ac:dyDescent="0.2">
      <c r="A22">
        <v>2019</v>
      </c>
      <c r="B22" s="1">
        <v>102.81</v>
      </c>
      <c r="C22">
        <v>270.52</v>
      </c>
      <c r="D22" s="2">
        <f t="shared" si="0"/>
        <v>0.30037232310877138</v>
      </c>
    </row>
    <row r="23" spans="1:4" x14ac:dyDescent="0.2">
      <c r="A23">
        <v>2020</v>
      </c>
      <c r="B23" s="1">
        <v>100.52</v>
      </c>
      <c r="C23">
        <v>259.47000000000003</v>
      </c>
      <c r="D23" s="2">
        <f t="shared" si="0"/>
        <v>0.29466636503878468</v>
      </c>
    </row>
    <row r="24" spans="1:4" x14ac:dyDescent="0.2">
      <c r="A24">
        <v>2021</v>
      </c>
      <c r="B24" s="1">
        <v>103.7</v>
      </c>
      <c r="C24">
        <v>270.75</v>
      </c>
      <c r="D24" s="2">
        <f t="shared" si="0"/>
        <v>0.29804758193418845</v>
      </c>
    </row>
    <row r="25" spans="1:4" x14ac:dyDescent="0.2">
      <c r="A25">
        <v>2022</v>
      </c>
      <c r="B25" s="1">
        <v>115.37</v>
      </c>
      <c r="C25">
        <v>287.14999999999998</v>
      </c>
      <c r="D25" s="2">
        <f t="shared" si="0"/>
        <v>0.28412655252922597</v>
      </c>
    </row>
    <row r="26" spans="1:4" x14ac:dyDescent="0.2">
      <c r="A26">
        <v>2023</v>
      </c>
      <c r="B26" s="1">
        <v>121.81</v>
      </c>
      <c r="C26">
        <v>279.83999999999997</v>
      </c>
      <c r="D26" s="2">
        <f t="shared" si="0"/>
        <v>0.26225437549833391</v>
      </c>
    </row>
    <row r="27" spans="1:4" x14ac:dyDescent="0.2">
      <c r="A27">
        <v>2024</v>
      </c>
      <c r="B27" s="1">
        <v>128.63999999999999</v>
      </c>
      <c r="C27">
        <v>280.39</v>
      </c>
      <c r="D27" s="2">
        <f t="shared" si="0"/>
        <v>0.24881833696812741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C28DD-79DE-D947-A2E7-D9F5AAF7A70D}">
  <dimension ref="D2:AC70"/>
  <sheetViews>
    <sheetView tabSelected="1" workbookViewId="0">
      <selection activeCell="AC8" sqref="AC8"/>
    </sheetView>
  </sheetViews>
  <sheetFormatPr baseColWidth="10" defaultRowHeight="16" x14ac:dyDescent="0.2"/>
  <sheetData>
    <row r="2" spans="4:29" x14ac:dyDescent="0.2">
      <c r="L2" t="s">
        <v>19</v>
      </c>
      <c r="M2">
        <v>3.5</v>
      </c>
      <c r="N2" t="s">
        <v>22</v>
      </c>
    </row>
    <row r="3" spans="4:29" x14ac:dyDescent="0.2">
      <c r="L3" t="s">
        <v>20</v>
      </c>
      <c r="M3" s="15">
        <f>Q3*2</f>
        <v>6.1433447098976108</v>
      </c>
      <c r="N3" t="s">
        <v>22</v>
      </c>
      <c r="P3" t="s">
        <v>25</v>
      </c>
      <c r="Q3">
        <f>900/293</f>
        <v>3.0716723549488054</v>
      </c>
    </row>
    <row r="4" spans="4:29" x14ac:dyDescent="0.2">
      <c r="L4" t="s">
        <v>26</v>
      </c>
      <c r="M4" s="17">
        <v>0.08</v>
      </c>
    </row>
    <row r="6" spans="4:29" x14ac:dyDescent="0.2">
      <c r="G6" t="s">
        <v>8</v>
      </c>
      <c r="L6" t="s">
        <v>6</v>
      </c>
      <c r="T6" s="17">
        <v>0.8</v>
      </c>
      <c r="U6" s="17">
        <v>0.6</v>
      </c>
      <c r="V6" s="17">
        <v>0.4</v>
      </c>
    </row>
    <row r="7" spans="4:29" x14ac:dyDescent="0.2">
      <c r="E7" t="s">
        <v>1</v>
      </c>
      <c r="F7" t="s">
        <v>0</v>
      </c>
      <c r="G7" t="s">
        <v>7</v>
      </c>
      <c r="H7" t="s">
        <v>9</v>
      </c>
      <c r="I7" t="s">
        <v>17</v>
      </c>
      <c r="J7" s="16" t="s">
        <v>18</v>
      </c>
      <c r="K7" t="s">
        <v>4</v>
      </c>
      <c r="L7" t="s">
        <v>5</v>
      </c>
      <c r="M7" t="s">
        <v>21</v>
      </c>
      <c r="N7" t="s">
        <v>23</v>
      </c>
      <c r="O7" t="s">
        <v>14</v>
      </c>
      <c r="P7" t="s">
        <v>24</v>
      </c>
      <c r="Q7" t="s">
        <v>26</v>
      </c>
      <c r="R7" t="s">
        <v>27</v>
      </c>
      <c r="S7" t="s">
        <v>28</v>
      </c>
      <c r="T7" t="s">
        <v>29</v>
      </c>
      <c r="U7" t="s">
        <v>29</v>
      </c>
      <c r="V7" t="s">
        <v>29</v>
      </c>
      <c r="Y7" t="s">
        <v>33</v>
      </c>
      <c r="Z7" t="s">
        <v>30</v>
      </c>
      <c r="AA7" t="s">
        <v>31</v>
      </c>
      <c r="AB7" t="s">
        <v>32</v>
      </c>
    </row>
    <row r="8" spans="4:29" x14ac:dyDescent="0.2">
      <c r="D8">
        <v>2025</v>
      </c>
      <c r="E8">
        <v>120</v>
      </c>
      <c r="F8">
        <v>350</v>
      </c>
      <c r="G8">
        <f>E8*1.2</f>
        <v>144</v>
      </c>
      <c r="H8">
        <f>L8*40</f>
        <v>120</v>
      </c>
      <c r="I8" s="9">
        <f>H8+G8</f>
        <v>264</v>
      </c>
      <c r="J8">
        <v>0.5</v>
      </c>
      <c r="K8" s="2">
        <f>F8/(8.76*E8)</f>
        <v>0.33295281582952813</v>
      </c>
      <c r="L8">
        <v>3</v>
      </c>
      <c r="M8">
        <v>6</v>
      </c>
      <c r="N8" s="17">
        <v>0.6</v>
      </c>
      <c r="O8" s="14">
        <f>F8*J8</f>
        <v>175</v>
      </c>
      <c r="P8" s="15">
        <f>$M$3*O8/100</f>
        <v>10.750853242320819</v>
      </c>
      <c r="Q8" s="9">
        <f>I8*$M$4</f>
        <v>21.12</v>
      </c>
      <c r="R8" s="15">
        <f>100*Q8/F8</f>
        <v>6.0342857142857147</v>
      </c>
      <c r="S8" s="9">
        <f>100*P8/F8</f>
        <v>3.071672354948805</v>
      </c>
      <c r="T8" s="15">
        <f>(F8*T$6*$M$3+(1-T$6)*$M$2*F8)/F8</f>
        <v>5.6146757679180892</v>
      </c>
      <c r="U8" s="15">
        <f t="shared" ref="U8:V23" si="0">(G8*U$6*$M$3+(1-U$6)*$M$2*G8)/G8</f>
        <v>5.0860068259385658</v>
      </c>
      <c r="V8" s="15">
        <f t="shared" si="0"/>
        <v>4.5573378839590442</v>
      </c>
      <c r="X8">
        <v>2025</v>
      </c>
      <c r="Y8" s="9">
        <f>S8</f>
        <v>3.071672354948805</v>
      </c>
      <c r="Z8" s="9">
        <f t="shared" ref="Z8:AB8" si="1">T8</f>
        <v>5.6146757679180892</v>
      </c>
      <c r="AA8" s="9">
        <f t="shared" si="1"/>
        <v>5.0860068259385658</v>
      </c>
      <c r="AB8" s="9">
        <f t="shared" si="1"/>
        <v>4.5573378839590442</v>
      </c>
      <c r="AC8" s="2">
        <f>Z8/AB8</f>
        <v>1.2320077885119451</v>
      </c>
    </row>
    <row r="9" spans="4:29" x14ac:dyDescent="0.2">
      <c r="D9">
        <f>D8+1</f>
        <v>2026</v>
      </c>
      <c r="E9">
        <f>E8+8</f>
        <v>128</v>
      </c>
      <c r="F9" s="14">
        <f>F8*1.035</f>
        <v>362.25</v>
      </c>
      <c r="G9">
        <f>E9*1.2</f>
        <v>153.6</v>
      </c>
      <c r="H9" s="9">
        <f>H8+L9</f>
        <v>123.15</v>
      </c>
      <c r="I9" s="9">
        <f t="shared" ref="I9:I23" si="2">H9+G9</f>
        <v>276.75</v>
      </c>
      <c r="J9" s="15">
        <f>J8*0.95</f>
        <v>0.47499999999999998</v>
      </c>
      <c r="K9" s="2">
        <f t="shared" ref="K9:K23" si="3">F9/(8.76*E9)</f>
        <v>0.32306827910958907</v>
      </c>
      <c r="L9" s="9">
        <f>L8*1.05</f>
        <v>3.1500000000000004</v>
      </c>
      <c r="M9">
        <v>6</v>
      </c>
      <c r="N9" s="17">
        <v>0.6</v>
      </c>
      <c r="O9" s="14">
        <f t="shared" ref="O9:O23" si="4">F9*J9</f>
        <v>172.06874999999999</v>
      </c>
      <c r="P9" s="15">
        <f t="shared" ref="P9:P23" si="5">$M$3*O9/100</f>
        <v>10.570776450511945</v>
      </c>
      <c r="Q9" s="9">
        <f t="shared" ref="Q9:Q23" si="6">I9*$M$4</f>
        <v>22.14</v>
      </c>
      <c r="R9" s="15">
        <f t="shared" ref="R9:R23" si="7">100*Q9/F9</f>
        <v>6.1118012422360248</v>
      </c>
      <c r="S9" s="9">
        <f t="shared" ref="S9:S23" si="8">100*P9/F9</f>
        <v>2.9180887372013649</v>
      </c>
      <c r="T9" s="15">
        <f t="shared" ref="T9:T23" si="9">(F9*T$6*$M$3+(1-T$6)*$M$2*F9)/F9</f>
        <v>5.6146757679180883</v>
      </c>
      <c r="U9" s="15">
        <f t="shared" si="0"/>
        <v>5.0860068259385667</v>
      </c>
      <c r="V9" s="15">
        <f t="shared" si="0"/>
        <v>4.5573378839590442</v>
      </c>
      <c r="X9">
        <f>X8+1</f>
        <v>2026</v>
      </c>
      <c r="Y9" s="9">
        <f t="shared" ref="Y9:Y23" si="10">S9</f>
        <v>2.9180887372013649</v>
      </c>
      <c r="Z9" s="9">
        <f t="shared" ref="Z9:Z23" si="11">T9</f>
        <v>5.6146757679180883</v>
      </c>
      <c r="AA9" s="9">
        <f t="shared" ref="AA9:AA23" si="12">U9</f>
        <v>5.0860068259385667</v>
      </c>
      <c r="AB9" s="9">
        <f t="shared" ref="AB9:AB23" si="13">V9</f>
        <v>4.5573378839590442</v>
      </c>
    </row>
    <row r="10" spans="4:29" x14ac:dyDescent="0.2">
      <c r="D10">
        <f t="shared" ref="D10:D23" si="14">D9+1</f>
        <v>2027</v>
      </c>
      <c r="E10">
        <f t="shared" ref="E10:E23" si="15">E9+8</f>
        <v>136</v>
      </c>
      <c r="F10" s="14">
        <f t="shared" ref="F10:F23" si="16">F9*1.035</f>
        <v>374.92874999999998</v>
      </c>
      <c r="G10">
        <f t="shared" ref="G10:G23" si="17">E10*1.2</f>
        <v>163.19999999999999</v>
      </c>
      <c r="H10" s="9">
        <f>H9+L10</f>
        <v>126.45750000000001</v>
      </c>
      <c r="I10" s="9">
        <f t="shared" si="2"/>
        <v>289.65750000000003</v>
      </c>
      <c r="J10" s="15">
        <f t="shared" ref="J10:J23" si="18">J9*0.95</f>
        <v>0.45124999999999998</v>
      </c>
      <c r="K10" s="2">
        <f t="shared" si="3"/>
        <v>0.31470651188557613</v>
      </c>
      <c r="L10" s="9">
        <f t="shared" ref="L10:L23" si="19">L9*1.05</f>
        <v>3.3075000000000006</v>
      </c>
      <c r="M10">
        <v>6</v>
      </c>
      <c r="N10" s="17">
        <v>0.6</v>
      </c>
      <c r="O10" s="14">
        <f t="shared" si="4"/>
        <v>169.18659843749998</v>
      </c>
      <c r="P10" s="15">
        <f t="shared" si="5"/>
        <v>10.393715944965868</v>
      </c>
      <c r="Q10" s="9">
        <f t="shared" si="6"/>
        <v>23.172600000000003</v>
      </c>
      <c r="R10" s="15">
        <f t="shared" si="7"/>
        <v>6.1805343015172891</v>
      </c>
      <c r="S10" s="9">
        <f t="shared" si="8"/>
        <v>2.7721843003412965</v>
      </c>
      <c r="T10" s="15">
        <f t="shared" si="9"/>
        <v>5.6146757679180883</v>
      </c>
      <c r="U10" s="15">
        <f t="shared" si="0"/>
        <v>5.0860068259385667</v>
      </c>
      <c r="V10" s="15">
        <f t="shared" si="0"/>
        <v>4.557337883959045</v>
      </c>
      <c r="X10">
        <f t="shared" ref="X10:X23" si="20">X9+1</f>
        <v>2027</v>
      </c>
      <c r="Y10" s="9">
        <f t="shared" si="10"/>
        <v>2.7721843003412965</v>
      </c>
      <c r="Z10" s="9">
        <f t="shared" si="11"/>
        <v>5.6146757679180883</v>
      </c>
      <c r="AA10" s="9">
        <f t="shared" si="12"/>
        <v>5.0860068259385667</v>
      </c>
      <c r="AB10" s="9">
        <f t="shared" si="13"/>
        <v>4.557337883959045</v>
      </c>
    </row>
    <row r="11" spans="4:29" x14ac:dyDescent="0.2">
      <c r="D11">
        <f t="shared" si="14"/>
        <v>2028</v>
      </c>
      <c r="E11">
        <f t="shared" si="15"/>
        <v>144</v>
      </c>
      <c r="F11" s="14">
        <f t="shared" si="16"/>
        <v>388.05125624999994</v>
      </c>
      <c r="G11">
        <f t="shared" si="17"/>
        <v>172.79999999999998</v>
      </c>
      <c r="H11" s="9">
        <f>H10+L11</f>
        <v>129.930375</v>
      </c>
      <c r="I11" s="9">
        <f t="shared" si="2"/>
        <v>302.73037499999998</v>
      </c>
      <c r="J11" s="15">
        <f t="shared" si="18"/>
        <v>0.42868749999999994</v>
      </c>
      <c r="K11" s="2">
        <f t="shared" si="3"/>
        <v>0.30762561536815064</v>
      </c>
      <c r="L11" s="9">
        <f t="shared" si="19"/>
        <v>3.4728750000000006</v>
      </c>
      <c r="M11">
        <v>6</v>
      </c>
      <c r="N11" s="17">
        <v>0.6</v>
      </c>
      <c r="O11" s="14">
        <f t="shared" si="4"/>
        <v>166.35272291367184</v>
      </c>
      <c r="P11" s="15">
        <f t="shared" si="5"/>
        <v>10.219621202887689</v>
      </c>
      <c r="Q11" s="9">
        <f t="shared" si="6"/>
        <v>24.218429999999998</v>
      </c>
      <c r="R11" s="15">
        <f t="shared" si="7"/>
        <v>6.2410389374947428</v>
      </c>
      <c r="S11" s="9">
        <f t="shared" si="8"/>
        <v>2.6335750853242317</v>
      </c>
      <c r="T11" s="15">
        <f t="shared" si="9"/>
        <v>5.6146757679180883</v>
      </c>
      <c r="U11" s="15">
        <f t="shared" si="0"/>
        <v>5.0860068259385667</v>
      </c>
      <c r="V11" s="15">
        <f t="shared" si="0"/>
        <v>4.557337883959045</v>
      </c>
      <c r="X11">
        <f t="shared" si="20"/>
        <v>2028</v>
      </c>
      <c r="Y11" s="9">
        <f t="shared" si="10"/>
        <v>2.6335750853242317</v>
      </c>
      <c r="Z11" s="9">
        <f t="shared" si="11"/>
        <v>5.6146757679180883</v>
      </c>
      <c r="AA11" s="9">
        <f t="shared" si="12"/>
        <v>5.0860068259385667</v>
      </c>
      <c r="AB11" s="9">
        <f t="shared" si="13"/>
        <v>4.557337883959045</v>
      </c>
    </row>
    <row r="12" spans="4:29" x14ac:dyDescent="0.2">
      <c r="D12">
        <f t="shared" si="14"/>
        <v>2029</v>
      </c>
      <c r="E12">
        <f t="shared" si="15"/>
        <v>152</v>
      </c>
      <c r="F12" s="14">
        <f t="shared" si="16"/>
        <v>401.63305021874993</v>
      </c>
      <c r="G12">
        <f t="shared" si="17"/>
        <v>182.4</v>
      </c>
      <c r="H12" s="9">
        <f>H11+L12</f>
        <v>133.57689375000001</v>
      </c>
      <c r="I12" s="9">
        <f t="shared" si="2"/>
        <v>315.97689375000004</v>
      </c>
      <c r="J12" s="15">
        <f t="shared" si="18"/>
        <v>0.40725312499999994</v>
      </c>
      <c r="K12" s="2">
        <f t="shared" si="3"/>
        <v>0.30163501127940245</v>
      </c>
      <c r="L12" s="9">
        <f t="shared" si="19"/>
        <v>3.6465187500000007</v>
      </c>
      <c r="M12">
        <v>6</v>
      </c>
      <c r="N12" s="17">
        <v>0.6</v>
      </c>
      <c r="O12" s="14">
        <f t="shared" si="4"/>
        <v>163.56631480486783</v>
      </c>
      <c r="P12" s="15">
        <f t="shared" si="5"/>
        <v>10.04844254773932</v>
      </c>
      <c r="Q12" s="9">
        <f t="shared" si="6"/>
        <v>25.278151500000003</v>
      </c>
      <c r="R12" s="15">
        <f t="shared" si="7"/>
        <v>6.2938424729320026</v>
      </c>
      <c r="S12" s="9">
        <f t="shared" si="8"/>
        <v>2.50189633105802</v>
      </c>
      <c r="T12" s="15">
        <f t="shared" si="9"/>
        <v>5.6146757679180892</v>
      </c>
      <c r="U12" s="15">
        <f t="shared" si="0"/>
        <v>5.0860068259385667</v>
      </c>
      <c r="V12" s="15">
        <f t="shared" si="0"/>
        <v>4.557337883959045</v>
      </c>
      <c r="X12">
        <f t="shared" si="20"/>
        <v>2029</v>
      </c>
      <c r="Y12" s="9">
        <f t="shared" si="10"/>
        <v>2.50189633105802</v>
      </c>
      <c r="Z12" s="9">
        <f t="shared" si="11"/>
        <v>5.6146757679180892</v>
      </c>
      <c r="AA12" s="9">
        <f t="shared" si="12"/>
        <v>5.0860068259385667</v>
      </c>
      <c r="AB12" s="9">
        <f t="shared" si="13"/>
        <v>4.557337883959045</v>
      </c>
    </row>
    <row r="13" spans="4:29" x14ac:dyDescent="0.2">
      <c r="D13">
        <f t="shared" si="14"/>
        <v>2030</v>
      </c>
      <c r="E13">
        <f t="shared" si="15"/>
        <v>160</v>
      </c>
      <c r="F13" s="14">
        <f t="shared" si="16"/>
        <v>415.69020697640616</v>
      </c>
      <c r="G13">
        <f t="shared" si="17"/>
        <v>192</v>
      </c>
      <c r="H13" s="9">
        <f>H12+L13</f>
        <v>137.40573843750002</v>
      </c>
      <c r="I13" s="9">
        <f t="shared" si="2"/>
        <v>329.40573843750002</v>
      </c>
      <c r="J13" s="15">
        <f t="shared" si="18"/>
        <v>0.38689046874999994</v>
      </c>
      <c r="K13" s="2">
        <f t="shared" si="3"/>
        <v>0.29658262484047243</v>
      </c>
      <c r="L13" s="9">
        <f t="shared" si="19"/>
        <v>3.8288446875000011</v>
      </c>
      <c r="M13">
        <v>6</v>
      </c>
      <c r="N13" s="17">
        <v>0.6</v>
      </c>
      <c r="O13" s="14">
        <f t="shared" si="4"/>
        <v>160.82657903188627</v>
      </c>
      <c r="P13" s="15">
        <f t="shared" si="5"/>
        <v>9.8801311350646852</v>
      </c>
      <c r="Q13" s="9">
        <f t="shared" si="6"/>
        <v>26.352459075000002</v>
      </c>
      <c r="R13" s="15">
        <f t="shared" si="7"/>
        <v>6.3394466919678285</v>
      </c>
      <c r="S13" s="9">
        <f t="shared" si="8"/>
        <v>2.3768015145051189</v>
      </c>
      <c r="T13" s="15">
        <f t="shared" si="9"/>
        <v>5.6146757679180883</v>
      </c>
      <c r="U13" s="15">
        <f t="shared" si="0"/>
        <v>5.0860068259385658</v>
      </c>
      <c r="V13" s="15">
        <f t="shared" si="0"/>
        <v>4.557337883959045</v>
      </c>
      <c r="X13">
        <f t="shared" si="20"/>
        <v>2030</v>
      </c>
      <c r="Y13" s="9">
        <f t="shared" si="10"/>
        <v>2.3768015145051189</v>
      </c>
      <c r="Z13" s="9">
        <f t="shared" si="11"/>
        <v>5.6146757679180883</v>
      </c>
      <c r="AA13" s="9">
        <f t="shared" si="12"/>
        <v>5.0860068259385658</v>
      </c>
      <c r="AB13" s="9">
        <f t="shared" si="13"/>
        <v>4.557337883959045</v>
      </c>
    </row>
    <row r="14" spans="4:29" x14ac:dyDescent="0.2">
      <c r="D14">
        <f t="shared" si="14"/>
        <v>2031</v>
      </c>
      <c r="E14">
        <f t="shared" si="15"/>
        <v>168</v>
      </c>
      <c r="F14" s="14">
        <f t="shared" si="16"/>
        <v>430.23936422058034</v>
      </c>
      <c r="G14">
        <f t="shared" si="17"/>
        <v>201.6</v>
      </c>
      <c r="H14" s="9">
        <f>H13+L14</f>
        <v>141.42602535937502</v>
      </c>
      <c r="I14" s="9">
        <f t="shared" si="2"/>
        <v>343.02602535937501</v>
      </c>
      <c r="J14" s="15">
        <f t="shared" si="18"/>
        <v>0.3675459453124999</v>
      </c>
      <c r="K14" s="2">
        <f t="shared" si="3"/>
        <v>0.29234573019989424</v>
      </c>
      <c r="L14" s="9">
        <f t="shared" si="19"/>
        <v>4.0202869218750017</v>
      </c>
      <c r="M14">
        <v>6</v>
      </c>
      <c r="N14" s="17">
        <v>0.6</v>
      </c>
      <c r="O14" s="14">
        <f t="shared" si="4"/>
        <v>158.13273383310215</v>
      </c>
      <c r="P14" s="15">
        <f t="shared" si="5"/>
        <v>9.7146389385523495</v>
      </c>
      <c r="Q14" s="9">
        <f t="shared" si="6"/>
        <v>27.442082028750001</v>
      </c>
      <c r="R14" s="15">
        <f t="shared" si="7"/>
        <v>6.3783289747240932</v>
      </c>
      <c r="S14" s="9">
        <f t="shared" si="8"/>
        <v>2.2579614387798626</v>
      </c>
      <c r="T14" s="15">
        <f t="shared" si="9"/>
        <v>5.6146757679180883</v>
      </c>
      <c r="U14" s="15">
        <f t="shared" si="0"/>
        <v>5.0860068259385658</v>
      </c>
      <c r="V14" s="15">
        <f t="shared" si="0"/>
        <v>4.5573378839590442</v>
      </c>
      <c r="X14">
        <f t="shared" si="20"/>
        <v>2031</v>
      </c>
      <c r="Y14" s="9">
        <f t="shared" si="10"/>
        <v>2.2579614387798626</v>
      </c>
      <c r="Z14" s="9">
        <f t="shared" si="11"/>
        <v>5.6146757679180883</v>
      </c>
      <c r="AA14" s="9">
        <f t="shared" si="12"/>
        <v>5.0860068259385658</v>
      </c>
      <c r="AB14" s="9">
        <f t="shared" si="13"/>
        <v>4.5573378839590442</v>
      </c>
    </row>
    <row r="15" spans="4:29" x14ac:dyDescent="0.2">
      <c r="D15">
        <f t="shared" si="14"/>
        <v>2032</v>
      </c>
      <c r="E15">
        <f t="shared" si="15"/>
        <v>176</v>
      </c>
      <c r="F15" s="14">
        <f t="shared" si="16"/>
        <v>445.29774196830061</v>
      </c>
      <c r="G15">
        <f t="shared" si="17"/>
        <v>211.2</v>
      </c>
      <c r="H15" s="9">
        <f>H14+L15</f>
        <v>145.64732662734377</v>
      </c>
      <c r="I15" s="9">
        <f t="shared" si="2"/>
        <v>356.84732662734376</v>
      </c>
      <c r="J15" s="15">
        <f t="shared" si="18"/>
        <v>0.34916864804687486</v>
      </c>
      <c r="K15" s="2">
        <f t="shared" si="3"/>
        <v>0.28882429299521367</v>
      </c>
      <c r="L15" s="9">
        <f t="shared" si="19"/>
        <v>4.2213012679687516</v>
      </c>
      <c r="M15">
        <v>6</v>
      </c>
      <c r="N15" s="17">
        <v>0.6</v>
      </c>
      <c r="O15" s="14">
        <f t="shared" si="4"/>
        <v>155.48401054139765</v>
      </c>
      <c r="P15" s="15">
        <f t="shared" si="5"/>
        <v>9.5519187363315954</v>
      </c>
      <c r="Q15" s="9">
        <f t="shared" si="6"/>
        <v>28.5477861301875</v>
      </c>
      <c r="R15" s="15">
        <f t="shared" si="7"/>
        <v>6.4109433845320805</v>
      </c>
      <c r="S15" s="9">
        <f t="shared" si="8"/>
        <v>2.1450633668408692</v>
      </c>
      <c r="T15" s="15">
        <f t="shared" si="9"/>
        <v>5.6146757679180883</v>
      </c>
      <c r="U15" s="15">
        <f t="shared" si="0"/>
        <v>5.0860068259385667</v>
      </c>
      <c r="V15" s="15">
        <f t="shared" si="0"/>
        <v>4.5573378839590442</v>
      </c>
      <c r="X15">
        <f t="shared" si="20"/>
        <v>2032</v>
      </c>
      <c r="Y15" s="9">
        <f t="shared" si="10"/>
        <v>2.1450633668408692</v>
      </c>
      <c r="Z15" s="9">
        <f t="shared" si="11"/>
        <v>5.6146757679180883</v>
      </c>
      <c r="AA15" s="9">
        <f t="shared" si="12"/>
        <v>5.0860068259385667</v>
      </c>
      <c r="AB15" s="9">
        <f t="shared" si="13"/>
        <v>4.5573378839590442</v>
      </c>
    </row>
    <row r="16" spans="4:29" x14ac:dyDescent="0.2">
      <c r="D16">
        <f t="shared" si="14"/>
        <v>2033</v>
      </c>
      <c r="E16">
        <f t="shared" si="15"/>
        <v>184</v>
      </c>
      <c r="F16" s="14">
        <f t="shared" si="16"/>
        <v>460.88316293719112</v>
      </c>
      <c r="G16">
        <f t="shared" si="17"/>
        <v>220.79999999999998</v>
      </c>
      <c r="H16" s="9">
        <f>H15+L16</f>
        <v>150.07969295871095</v>
      </c>
      <c r="I16" s="9">
        <f t="shared" si="2"/>
        <v>370.87969295871096</v>
      </c>
      <c r="J16" s="15">
        <f t="shared" si="18"/>
        <v>0.33171021564453113</v>
      </c>
      <c r="K16" s="2">
        <f t="shared" si="3"/>
        <v>0.28593605006526152</v>
      </c>
      <c r="L16" s="9">
        <f t="shared" si="19"/>
        <v>4.4323663313671897</v>
      </c>
      <c r="M16">
        <v>6</v>
      </c>
      <c r="N16" s="17">
        <v>0.6</v>
      </c>
      <c r="O16" s="14">
        <f t="shared" si="4"/>
        <v>152.87965336482924</v>
      </c>
      <c r="P16" s="15">
        <f t="shared" si="5"/>
        <v>9.3919240974980411</v>
      </c>
      <c r="Q16" s="9">
        <f t="shared" si="6"/>
        <v>29.670375436696876</v>
      </c>
      <c r="R16" s="15">
        <f t="shared" si="7"/>
        <v>6.4377217096863957</v>
      </c>
      <c r="S16" s="9">
        <f t="shared" si="8"/>
        <v>2.0378101984988257</v>
      </c>
      <c r="T16" s="15">
        <f t="shared" si="9"/>
        <v>5.6146757679180892</v>
      </c>
      <c r="U16" s="15">
        <f t="shared" si="0"/>
        <v>5.0860068259385667</v>
      </c>
      <c r="V16" s="15">
        <f t="shared" si="0"/>
        <v>4.557337883959045</v>
      </c>
      <c r="X16">
        <f t="shared" si="20"/>
        <v>2033</v>
      </c>
      <c r="Y16" s="9">
        <f t="shared" si="10"/>
        <v>2.0378101984988257</v>
      </c>
      <c r="Z16" s="9">
        <f t="shared" si="11"/>
        <v>5.6146757679180892</v>
      </c>
      <c r="AA16" s="9">
        <f t="shared" si="12"/>
        <v>5.0860068259385667</v>
      </c>
      <c r="AB16" s="9">
        <f t="shared" si="13"/>
        <v>4.557337883959045</v>
      </c>
    </row>
    <row r="17" spans="4:28" x14ac:dyDescent="0.2">
      <c r="D17">
        <f t="shared" si="14"/>
        <v>2034</v>
      </c>
      <c r="E17">
        <f t="shared" si="15"/>
        <v>192</v>
      </c>
      <c r="F17" s="14">
        <f t="shared" si="16"/>
        <v>477.01407363999277</v>
      </c>
      <c r="G17">
        <f t="shared" si="17"/>
        <v>230.39999999999998</v>
      </c>
      <c r="H17" s="9">
        <f>H16+L17</f>
        <v>154.73367760664649</v>
      </c>
      <c r="I17" s="9">
        <f t="shared" si="2"/>
        <v>385.13367760664647</v>
      </c>
      <c r="J17" s="15">
        <f t="shared" si="18"/>
        <v>0.31512470486230454</v>
      </c>
      <c r="K17" s="2">
        <f t="shared" si="3"/>
        <v>0.28361281965848123</v>
      </c>
      <c r="L17" s="9">
        <f t="shared" si="19"/>
        <v>4.6539846479355491</v>
      </c>
      <c r="M17">
        <v>6</v>
      </c>
      <c r="N17" s="17">
        <v>0.6</v>
      </c>
      <c r="O17" s="14">
        <f t="shared" si="4"/>
        <v>150.31891917096831</v>
      </c>
      <c r="P17" s="15">
        <f t="shared" si="5"/>
        <v>9.2346093688649482</v>
      </c>
      <c r="Q17" s="9">
        <f t="shared" si="6"/>
        <v>30.810694208531718</v>
      </c>
      <c r="R17" s="15">
        <f t="shared" si="7"/>
        <v>6.4590744615608244</v>
      </c>
      <c r="S17" s="9">
        <f t="shared" si="8"/>
        <v>1.9359196885738845</v>
      </c>
      <c r="T17" s="15">
        <f t="shared" si="9"/>
        <v>5.6146757679180892</v>
      </c>
      <c r="U17" s="15">
        <f t="shared" si="0"/>
        <v>5.0860068259385667</v>
      </c>
      <c r="V17" s="15">
        <f t="shared" si="0"/>
        <v>4.5573378839590442</v>
      </c>
      <c r="X17">
        <f t="shared" si="20"/>
        <v>2034</v>
      </c>
      <c r="Y17" s="9">
        <f t="shared" si="10"/>
        <v>1.9359196885738845</v>
      </c>
      <c r="Z17" s="9">
        <f t="shared" si="11"/>
        <v>5.6146757679180892</v>
      </c>
      <c r="AA17" s="9">
        <f t="shared" si="12"/>
        <v>5.0860068259385667</v>
      </c>
      <c r="AB17" s="9">
        <f t="shared" si="13"/>
        <v>4.5573378839590442</v>
      </c>
    </row>
    <row r="18" spans="4:28" x14ac:dyDescent="0.2">
      <c r="D18">
        <f t="shared" si="14"/>
        <v>2035</v>
      </c>
      <c r="E18">
        <f t="shared" si="15"/>
        <v>200</v>
      </c>
      <c r="F18" s="14">
        <f t="shared" si="16"/>
        <v>493.70956621739248</v>
      </c>
      <c r="G18">
        <f t="shared" si="17"/>
        <v>240</v>
      </c>
      <c r="H18" s="9">
        <f>H17+L18</f>
        <v>159.62036148697882</v>
      </c>
      <c r="I18" s="9">
        <f t="shared" si="2"/>
        <v>399.62036148697882</v>
      </c>
      <c r="J18" s="15">
        <f t="shared" si="18"/>
        <v>0.29936846961918928</v>
      </c>
      <c r="K18" s="2">
        <f t="shared" si="3"/>
        <v>0.28179769761266693</v>
      </c>
      <c r="L18" s="9">
        <f t="shared" si="19"/>
        <v>4.8866838803323267</v>
      </c>
      <c r="M18">
        <v>6</v>
      </c>
      <c r="N18" s="17">
        <v>0.6</v>
      </c>
      <c r="O18" s="14">
        <f t="shared" si="4"/>
        <v>147.80107727485458</v>
      </c>
      <c r="P18" s="15">
        <f t="shared" si="5"/>
        <v>9.0799296619364593</v>
      </c>
      <c r="Q18" s="9">
        <f t="shared" si="6"/>
        <v>31.969628918958307</v>
      </c>
      <c r="R18" s="15">
        <f t="shared" si="7"/>
        <v>6.4753918308484408</v>
      </c>
      <c r="S18" s="9">
        <f t="shared" si="8"/>
        <v>1.8391237041451902</v>
      </c>
      <c r="T18" s="15">
        <f t="shared" si="9"/>
        <v>5.6146757679180892</v>
      </c>
      <c r="U18" s="15">
        <f t="shared" si="0"/>
        <v>5.0860068259385667</v>
      </c>
      <c r="V18" s="15">
        <f t="shared" si="0"/>
        <v>4.5573378839590442</v>
      </c>
      <c r="X18">
        <f t="shared" si="20"/>
        <v>2035</v>
      </c>
      <c r="Y18" s="9">
        <f t="shared" si="10"/>
        <v>1.8391237041451902</v>
      </c>
      <c r="Z18" s="9">
        <f t="shared" si="11"/>
        <v>5.6146757679180892</v>
      </c>
      <c r="AA18" s="9">
        <f t="shared" si="12"/>
        <v>5.0860068259385667</v>
      </c>
      <c r="AB18" s="9">
        <f t="shared" si="13"/>
        <v>4.5573378839590442</v>
      </c>
    </row>
    <row r="19" spans="4:28" x14ac:dyDescent="0.2">
      <c r="D19">
        <f t="shared" si="14"/>
        <v>2036</v>
      </c>
      <c r="E19">
        <f t="shared" si="15"/>
        <v>208</v>
      </c>
      <c r="F19" s="14">
        <f t="shared" si="16"/>
        <v>510.98940103500115</v>
      </c>
      <c r="G19">
        <f t="shared" si="17"/>
        <v>249.6</v>
      </c>
      <c r="H19" s="9">
        <f>H18+L19</f>
        <v>164.75137956132775</v>
      </c>
      <c r="I19" s="9">
        <f t="shared" si="2"/>
        <v>414.35137956132775</v>
      </c>
      <c r="J19" s="15">
        <f t="shared" si="18"/>
        <v>0.28440004613822978</v>
      </c>
      <c r="K19" s="2">
        <f t="shared" si="3"/>
        <v>0.28044290098952912</v>
      </c>
      <c r="L19" s="9">
        <f t="shared" si="19"/>
        <v>5.1310180743489431</v>
      </c>
      <c r="M19">
        <v>6</v>
      </c>
      <c r="N19" s="17">
        <v>0.6</v>
      </c>
      <c r="O19" s="14">
        <f t="shared" si="4"/>
        <v>145.32540923050072</v>
      </c>
      <c r="P19" s="15">
        <f t="shared" si="5"/>
        <v>8.9278408400990195</v>
      </c>
      <c r="Q19" s="9">
        <f t="shared" si="6"/>
        <v>33.148110364906223</v>
      </c>
      <c r="R19" s="15">
        <f t="shared" si="7"/>
        <v>6.4870446036190259</v>
      </c>
      <c r="S19" s="9">
        <f t="shared" si="8"/>
        <v>1.7471675189379301</v>
      </c>
      <c r="T19" s="15">
        <f t="shared" si="9"/>
        <v>5.6146757679180883</v>
      </c>
      <c r="U19" s="15">
        <f t="shared" si="0"/>
        <v>5.0860068259385667</v>
      </c>
      <c r="V19" s="15">
        <f t="shared" si="0"/>
        <v>4.557337883959045</v>
      </c>
      <c r="X19">
        <f t="shared" si="20"/>
        <v>2036</v>
      </c>
      <c r="Y19" s="9">
        <f t="shared" si="10"/>
        <v>1.7471675189379301</v>
      </c>
      <c r="Z19" s="9">
        <f t="shared" si="11"/>
        <v>5.6146757679180883</v>
      </c>
      <c r="AA19" s="9">
        <f t="shared" si="12"/>
        <v>5.0860068259385667</v>
      </c>
      <c r="AB19" s="9">
        <f t="shared" si="13"/>
        <v>4.557337883959045</v>
      </c>
    </row>
    <row r="20" spans="4:28" x14ac:dyDescent="0.2">
      <c r="D20">
        <f t="shared" si="14"/>
        <v>2037</v>
      </c>
      <c r="E20">
        <f t="shared" si="15"/>
        <v>216</v>
      </c>
      <c r="F20" s="14">
        <f t="shared" si="16"/>
        <v>528.87403007122612</v>
      </c>
      <c r="G20">
        <f t="shared" si="17"/>
        <v>259.2</v>
      </c>
      <c r="H20" s="9">
        <f>H19+L20</f>
        <v>170.13894853939414</v>
      </c>
      <c r="I20" s="9">
        <f t="shared" si="2"/>
        <v>429.3389485393941</v>
      </c>
      <c r="J20" s="15">
        <f t="shared" si="18"/>
        <v>0.27018004383131827</v>
      </c>
      <c r="K20" s="2">
        <f t="shared" si="3"/>
        <v>0.27950809131956394</v>
      </c>
      <c r="L20" s="9">
        <f t="shared" si="19"/>
        <v>5.3875689780663905</v>
      </c>
      <c r="M20">
        <v>6</v>
      </c>
      <c r="N20" s="17">
        <v>0.6</v>
      </c>
      <c r="O20" s="14">
        <f t="shared" si="4"/>
        <v>142.89120862588982</v>
      </c>
      <c r="P20" s="15">
        <f t="shared" si="5"/>
        <v>8.778299506027361</v>
      </c>
      <c r="Q20" s="9">
        <f t="shared" si="6"/>
        <v>34.347115883151531</v>
      </c>
      <c r="R20" s="15">
        <f t="shared" si="7"/>
        <v>6.4943850388202717</v>
      </c>
      <c r="S20" s="9">
        <f t="shared" si="8"/>
        <v>1.6598091429910338</v>
      </c>
      <c r="T20" s="15">
        <f t="shared" si="9"/>
        <v>5.6146757679180883</v>
      </c>
      <c r="U20" s="15">
        <f t="shared" si="0"/>
        <v>5.0860068259385658</v>
      </c>
      <c r="V20" s="15">
        <f t="shared" si="0"/>
        <v>4.557337883959045</v>
      </c>
      <c r="X20">
        <f t="shared" si="20"/>
        <v>2037</v>
      </c>
      <c r="Y20" s="9">
        <f t="shared" si="10"/>
        <v>1.6598091429910338</v>
      </c>
      <c r="Z20" s="9">
        <f t="shared" si="11"/>
        <v>5.6146757679180883</v>
      </c>
      <c r="AA20" s="9">
        <f t="shared" si="12"/>
        <v>5.0860068259385658</v>
      </c>
      <c r="AB20" s="9">
        <f t="shared" si="13"/>
        <v>4.557337883959045</v>
      </c>
    </row>
    <row r="21" spans="4:28" x14ac:dyDescent="0.2">
      <c r="D21">
        <f t="shared" si="14"/>
        <v>2038</v>
      </c>
      <c r="E21">
        <f t="shared" si="15"/>
        <v>224</v>
      </c>
      <c r="F21" s="14">
        <f t="shared" si="16"/>
        <v>547.38462112371894</v>
      </c>
      <c r="G21">
        <f t="shared" si="17"/>
        <v>268.8</v>
      </c>
      <c r="H21" s="9">
        <f>H20+L21</f>
        <v>175.79589596636384</v>
      </c>
      <c r="I21" s="9">
        <f t="shared" si="2"/>
        <v>444.59589596636386</v>
      </c>
      <c r="J21" s="15">
        <f t="shared" si="18"/>
        <v>0.25667104163975235</v>
      </c>
      <c r="K21" s="2">
        <f t="shared" si="3"/>
        <v>0.27895905756875761</v>
      </c>
      <c r="L21" s="9">
        <f t="shared" si="19"/>
        <v>5.65694742696971</v>
      </c>
      <c r="M21">
        <v>6</v>
      </c>
      <c r="N21" s="17">
        <v>0.6</v>
      </c>
      <c r="O21" s="14">
        <f t="shared" si="4"/>
        <v>140.49778088140613</v>
      </c>
      <c r="P21" s="15">
        <f t="shared" si="5"/>
        <v>8.6312629893013995</v>
      </c>
      <c r="Q21" s="9">
        <f t="shared" si="6"/>
        <v>35.567671677309107</v>
      </c>
      <c r="R21" s="15">
        <f t="shared" si="7"/>
        <v>6.4977477087852202</v>
      </c>
      <c r="S21" s="9">
        <f t="shared" si="8"/>
        <v>1.5768186858414819</v>
      </c>
      <c r="T21" s="15">
        <f t="shared" si="9"/>
        <v>5.6146757679180892</v>
      </c>
      <c r="U21" s="15">
        <f t="shared" si="0"/>
        <v>5.0860068259385667</v>
      </c>
      <c r="V21" s="15">
        <f t="shared" si="0"/>
        <v>4.557337883959045</v>
      </c>
      <c r="X21">
        <f t="shared" si="20"/>
        <v>2038</v>
      </c>
      <c r="Y21" s="9">
        <f t="shared" si="10"/>
        <v>1.5768186858414819</v>
      </c>
      <c r="Z21" s="9">
        <f t="shared" si="11"/>
        <v>5.6146757679180892</v>
      </c>
      <c r="AA21" s="9">
        <f t="shared" si="12"/>
        <v>5.0860068259385667</v>
      </c>
      <c r="AB21" s="9">
        <f t="shared" si="13"/>
        <v>4.557337883959045</v>
      </c>
    </row>
    <row r="22" spans="4:28" x14ac:dyDescent="0.2">
      <c r="D22">
        <f t="shared" si="14"/>
        <v>2039</v>
      </c>
      <c r="E22">
        <f t="shared" si="15"/>
        <v>232</v>
      </c>
      <c r="F22" s="14">
        <f t="shared" si="16"/>
        <v>566.54308286304911</v>
      </c>
      <c r="G22">
        <f t="shared" si="17"/>
        <v>278.39999999999998</v>
      </c>
      <c r="H22" s="9">
        <f>H21+L22</f>
        <v>181.73569076468203</v>
      </c>
      <c r="I22" s="9">
        <f t="shared" si="2"/>
        <v>460.13569076468201</v>
      </c>
      <c r="J22" s="15">
        <f t="shared" si="18"/>
        <v>0.24383748955776471</v>
      </c>
      <c r="K22" s="2">
        <f t="shared" si="3"/>
        <v>0.27876667201181365</v>
      </c>
      <c r="L22" s="9">
        <f t="shared" si="19"/>
        <v>5.9397947983181956</v>
      </c>
      <c r="M22">
        <v>6</v>
      </c>
      <c r="N22" s="17">
        <v>0.6</v>
      </c>
      <c r="O22" s="14">
        <f t="shared" si="4"/>
        <v>138.14444305164255</v>
      </c>
      <c r="P22" s="15">
        <f t="shared" si="5"/>
        <v>8.4866893342306007</v>
      </c>
      <c r="Q22" s="9">
        <f t="shared" si="6"/>
        <v>36.810855261174559</v>
      </c>
      <c r="R22" s="15">
        <f t="shared" si="7"/>
        <v>6.497450304246831</v>
      </c>
      <c r="S22" s="9">
        <f t="shared" si="8"/>
        <v>1.4979777515494077</v>
      </c>
      <c r="T22" s="15">
        <f t="shared" si="9"/>
        <v>5.6146757679180892</v>
      </c>
      <c r="U22" s="15">
        <f t="shared" si="0"/>
        <v>5.0860068259385667</v>
      </c>
      <c r="V22" s="15">
        <f t="shared" si="0"/>
        <v>4.5573378839590442</v>
      </c>
      <c r="X22">
        <f t="shared" si="20"/>
        <v>2039</v>
      </c>
      <c r="Y22" s="9">
        <f t="shared" si="10"/>
        <v>1.4979777515494077</v>
      </c>
      <c r="Z22" s="9">
        <f t="shared" si="11"/>
        <v>5.6146757679180892</v>
      </c>
      <c r="AA22" s="9">
        <f t="shared" si="12"/>
        <v>5.0860068259385667</v>
      </c>
      <c r="AB22" s="9">
        <f t="shared" si="13"/>
        <v>4.5573378839590442</v>
      </c>
    </row>
    <row r="23" spans="4:28" x14ac:dyDescent="0.2">
      <c r="D23">
        <f t="shared" si="14"/>
        <v>2040</v>
      </c>
      <c r="E23">
        <f t="shared" si="15"/>
        <v>240</v>
      </c>
      <c r="F23" s="14">
        <f t="shared" si="16"/>
        <v>586.37209076325576</v>
      </c>
      <c r="G23">
        <f t="shared" si="17"/>
        <v>288</v>
      </c>
      <c r="H23" s="9">
        <f>H22+L23</f>
        <v>187.97247530291614</v>
      </c>
      <c r="I23" s="9">
        <f t="shared" si="2"/>
        <v>475.97247530291611</v>
      </c>
      <c r="J23" s="15">
        <f t="shared" si="18"/>
        <v>0.23164561507987647</v>
      </c>
      <c r="K23" s="2">
        <f t="shared" si="3"/>
        <v>0.27890605534781948</v>
      </c>
      <c r="L23" s="9">
        <f t="shared" si="19"/>
        <v>6.2367845382341054</v>
      </c>
      <c r="M23">
        <v>6</v>
      </c>
      <c r="N23" s="17">
        <v>0.6</v>
      </c>
      <c r="O23" s="14">
        <f t="shared" si="4"/>
        <v>135.83052363052752</v>
      </c>
      <c r="P23" s="15">
        <f t="shared" si="5"/>
        <v>8.3445372878822361</v>
      </c>
      <c r="Q23" s="9">
        <f t="shared" si="6"/>
        <v>38.077798024233289</v>
      </c>
      <c r="R23" s="15">
        <f t="shared" si="7"/>
        <v>6.4937944053014238</v>
      </c>
      <c r="S23" s="9">
        <f t="shared" si="8"/>
        <v>1.4230788639719372</v>
      </c>
      <c r="T23" s="15">
        <f t="shared" si="9"/>
        <v>5.6146757679180883</v>
      </c>
      <c r="U23" s="15">
        <f t="shared" si="0"/>
        <v>5.0860068259385658</v>
      </c>
      <c r="V23" s="15">
        <f t="shared" si="0"/>
        <v>4.5573378839590442</v>
      </c>
      <c r="X23">
        <f t="shared" si="20"/>
        <v>2040</v>
      </c>
      <c r="Y23" s="9">
        <f t="shared" si="10"/>
        <v>1.4230788639719372</v>
      </c>
      <c r="Z23" s="9">
        <f t="shared" si="11"/>
        <v>5.6146757679180883</v>
      </c>
      <c r="AA23" s="9">
        <f t="shared" si="12"/>
        <v>5.0860068259385658</v>
      </c>
      <c r="AB23" s="9">
        <f t="shared" si="13"/>
        <v>4.5573378839590442</v>
      </c>
    </row>
    <row r="27" spans="4:28" x14ac:dyDescent="0.2">
      <c r="E27">
        <f>2100/350</f>
        <v>6</v>
      </c>
    </row>
    <row r="30" spans="4:28" x14ac:dyDescent="0.2">
      <c r="I30" t="str">
        <f>R7</f>
        <v>Yakıtsız Gelir İsteği</v>
      </c>
      <c r="J30" t="str">
        <f>S7</f>
        <v>Yakıt etkisi</v>
      </c>
      <c r="N30" t="str">
        <f>T6&amp;" "&amp;T7</f>
        <v>0.8 Fiyatlama Etkisi</v>
      </c>
      <c r="O30" t="str">
        <f t="shared" ref="O30:P30" si="21">U6&amp;" "&amp;U7</f>
        <v>0.6 Fiyatlama Etkisi</v>
      </c>
      <c r="P30" t="str">
        <f t="shared" si="21"/>
        <v>0.4 Fiyatlama Etkisi</v>
      </c>
    </row>
    <row r="31" spans="4:28" x14ac:dyDescent="0.2">
      <c r="H31">
        <v>2025</v>
      </c>
      <c r="I31" s="9">
        <f t="shared" ref="I31:I46" si="22">R8</f>
        <v>6.0342857142857147</v>
      </c>
      <c r="J31" s="9">
        <f t="shared" ref="J31:J46" si="23">S8</f>
        <v>3.071672354948805</v>
      </c>
      <c r="M31">
        <v>2025</v>
      </c>
      <c r="N31" s="15">
        <f>T8+$I31</f>
        <v>11.648961482203804</v>
      </c>
      <c r="O31" s="15">
        <f t="shared" ref="O31:P31" si="24">U8+$I31</f>
        <v>11.12029254022428</v>
      </c>
      <c r="P31" s="15">
        <f t="shared" si="24"/>
        <v>10.591623598244759</v>
      </c>
    </row>
    <row r="32" spans="4:28" x14ac:dyDescent="0.2">
      <c r="H32">
        <f>H31+1</f>
        <v>2026</v>
      </c>
      <c r="I32" s="9">
        <f t="shared" si="22"/>
        <v>6.1118012422360248</v>
      </c>
      <c r="J32" s="9">
        <f t="shared" si="23"/>
        <v>2.9180887372013649</v>
      </c>
      <c r="M32">
        <f>M31+1</f>
        <v>2026</v>
      </c>
      <c r="N32" s="15">
        <f t="shared" ref="N32:N46" si="25">T9+$I32</f>
        <v>11.726477010154113</v>
      </c>
      <c r="O32" s="15">
        <f t="shared" ref="O32:O46" si="26">U9+$I32</f>
        <v>11.197808068174592</v>
      </c>
      <c r="P32" s="15">
        <f t="shared" ref="P32:P46" si="27">V9+$I32</f>
        <v>10.66913912619507</v>
      </c>
    </row>
    <row r="33" spans="8:16" x14ac:dyDescent="0.2">
      <c r="H33">
        <f t="shared" ref="H33:H46" si="28">H32+1</f>
        <v>2027</v>
      </c>
      <c r="I33" s="9">
        <f t="shared" si="22"/>
        <v>6.1805343015172891</v>
      </c>
      <c r="J33" s="9">
        <f t="shared" si="23"/>
        <v>2.7721843003412965</v>
      </c>
      <c r="M33">
        <f t="shared" ref="M33:M46" si="29">M32+1</f>
        <v>2027</v>
      </c>
      <c r="N33" s="15">
        <f t="shared" si="25"/>
        <v>11.795210069435377</v>
      </c>
      <c r="O33" s="15">
        <f t="shared" si="26"/>
        <v>11.266541127455856</v>
      </c>
      <c r="P33" s="15">
        <f t="shared" si="27"/>
        <v>10.737872185476334</v>
      </c>
    </row>
    <row r="34" spans="8:16" x14ac:dyDescent="0.2">
      <c r="H34">
        <f t="shared" si="28"/>
        <v>2028</v>
      </c>
      <c r="I34" s="9">
        <f t="shared" si="22"/>
        <v>6.2410389374947428</v>
      </c>
      <c r="J34" s="9">
        <f t="shared" si="23"/>
        <v>2.6335750853242317</v>
      </c>
      <c r="M34">
        <f t="shared" si="29"/>
        <v>2028</v>
      </c>
      <c r="N34" s="15">
        <f t="shared" si="25"/>
        <v>11.855714705412831</v>
      </c>
      <c r="O34" s="15">
        <f t="shared" si="26"/>
        <v>11.327045763433309</v>
      </c>
      <c r="P34" s="15">
        <f t="shared" si="27"/>
        <v>10.798376821453788</v>
      </c>
    </row>
    <row r="35" spans="8:16" x14ac:dyDescent="0.2">
      <c r="H35">
        <f t="shared" si="28"/>
        <v>2029</v>
      </c>
      <c r="I35" s="9">
        <f t="shared" si="22"/>
        <v>6.2938424729320026</v>
      </c>
      <c r="J35" s="9">
        <f t="shared" si="23"/>
        <v>2.50189633105802</v>
      </c>
      <c r="M35">
        <f t="shared" si="29"/>
        <v>2029</v>
      </c>
      <c r="N35" s="15">
        <f t="shared" si="25"/>
        <v>11.908518240850093</v>
      </c>
      <c r="O35" s="15">
        <f t="shared" si="26"/>
        <v>11.379849298870569</v>
      </c>
      <c r="P35" s="15">
        <f t="shared" si="27"/>
        <v>10.851180356891048</v>
      </c>
    </row>
    <row r="36" spans="8:16" x14ac:dyDescent="0.2">
      <c r="H36">
        <f t="shared" si="28"/>
        <v>2030</v>
      </c>
      <c r="I36" s="9">
        <f t="shared" si="22"/>
        <v>6.3394466919678285</v>
      </c>
      <c r="J36" s="9">
        <f t="shared" si="23"/>
        <v>2.3768015145051189</v>
      </c>
      <c r="M36">
        <f t="shared" si="29"/>
        <v>2030</v>
      </c>
      <c r="N36" s="15">
        <f t="shared" si="25"/>
        <v>11.954122459885916</v>
      </c>
      <c r="O36" s="15">
        <f t="shared" si="26"/>
        <v>11.425453517906394</v>
      </c>
      <c r="P36" s="15">
        <f t="shared" si="27"/>
        <v>10.896784575926873</v>
      </c>
    </row>
    <row r="37" spans="8:16" x14ac:dyDescent="0.2">
      <c r="H37">
        <f t="shared" si="28"/>
        <v>2031</v>
      </c>
      <c r="I37" s="9">
        <f t="shared" si="22"/>
        <v>6.3783289747240932</v>
      </c>
      <c r="J37" s="9">
        <f t="shared" si="23"/>
        <v>2.2579614387798626</v>
      </c>
      <c r="M37">
        <f t="shared" si="29"/>
        <v>2031</v>
      </c>
      <c r="N37" s="15">
        <f t="shared" si="25"/>
        <v>11.993004742642182</v>
      </c>
      <c r="O37" s="15">
        <f t="shared" si="26"/>
        <v>11.46433580066266</v>
      </c>
      <c r="P37" s="15">
        <f t="shared" si="27"/>
        <v>10.935666858683138</v>
      </c>
    </row>
    <row r="38" spans="8:16" x14ac:dyDescent="0.2">
      <c r="H38">
        <f t="shared" si="28"/>
        <v>2032</v>
      </c>
      <c r="I38" s="9">
        <f t="shared" si="22"/>
        <v>6.4109433845320805</v>
      </c>
      <c r="J38" s="9">
        <f t="shared" si="23"/>
        <v>2.1450633668408692</v>
      </c>
      <c r="M38">
        <f t="shared" si="29"/>
        <v>2032</v>
      </c>
      <c r="N38" s="15">
        <f t="shared" si="25"/>
        <v>12.025619152450169</v>
      </c>
      <c r="O38" s="15">
        <f t="shared" si="26"/>
        <v>11.496950210470647</v>
      </c>
      <c r="P38" s="15">
        <f t="shared" si="27"/>
        <v>10.968281268491126</v>
      </c>
    </row>
    <row r="39" spans="8:16" x14ac:dyDescent="0.2">
      <c r="H39">
        <f t="shared" si="28"/>
        <v>2033</v>
      </c>
      <c r="I39" s="9">
        <f t="shared" si="22"/>
        <v>6.4377217096863957</v>
      </c>
      <c r="J39" s="9">
        <f t="shared" si="23"/>
        <v>2.0378101984988257</v>
      </c>
      <c r="M39">
        <f t="shared" si="29"/>
        <v>2033</v>
      </c>
      <c r="N39" s="15">
        <f t="shared" si="25"/>
        <v>12.052397477604485</v>
      </c>
      <c r="O39" s="15">
        <f t="shared" si="26"/>
        <v>11.523728535624961</v>
      </c>
      <c r="P39" s="15">
        <f t="shared" si="27"/>
        <v>10.99505959364544</v>
      </c>
    </row>
    <row r="40" spans="8:16" x14ac:dyDescent="0.2">
      <c r="H40">
        <f t="shared" si="28"/>
        <v>2034</v>
      </c>
      <c r="I40" s="9">
        <f t="shared" si="22"/>
        <v>6.4590744615608244</v>
      </c>
      <c r="J40" s="9">
        <f t="shared" si="23"/>
        <v>1.9359196885738845</v>
      </c>
      <c r="M40">
        <f t="shared" si="29"/>
        <v>2034</v>
      </c>
      <c r="N40" s="15">
        <f t="shared" si="25"/>
        <v>12.073750229478915</v>
      </c>
      <c r="O40" s="15">
        <f t="shared" si="26"/>
        <v>11.545081287499391</v>
      </c>
      <c r="P40" s="15">
        <f t="shared" si="27"/>
        <v>11.016412345519868</v>
      </c>
    </row>
    <row r="41" spans="8:16" x14ac:dyDescent="0.2">
      <c r="H41">
        <f t="shared" si="28"/>
        <v>2035</v>
      </c>
      <c r="I41" s="9">
        <f t="shared" si="22"/>
        <v>6.4753918308484408</v>
      </c>
      <c r="J41" s="9">
        <f t="shared" si="23"/>
        <v>1.8391237041451902</v>
      </c>
      <c r="M41">
        <f t="shared" si="29"/>
        <v>2035</v>
      </c>
      <c r="N41" s="15">
        <f t="shared" si="25"/>
        <v>12.090067598766531</v>
      </c>
      <c r="O41" s="15">
        <f t="shared" si="26"/>
        <v>11.561398656787008</v>
      </c>
      <c r="P41" s="15">
        <f t="shared" si="27"/>
        <v>11.032729714807484</v>
      </c>
    </row>
    <row r="42" spans="8:16" x14ac:dyDescent="0.2">
      <c r="H42">
        <f t="shared" si="28"/>
        <v>2036</v>
      </c>
      <c r="I42" s="9">
        <f t="shared" si="22"/>
        <v>6.4870446036190259</v>
      </c>
      <c r="J42" s="9">
        <f t="shared" si="23"/>
        <v>1.7471675189379301</v>
      </c>
      <c r="M42">
        <f t="shared" si="29"/>
        <v>2036</v>
      </c>
      <c r="N42" s="15">
        <f t="shared" si="25"/>
        <v>12.101720371537114</v>
      </c>
      <c r="O42" s="15">
        <f t="shared" si="26"/>
        <v>11.573051429557593</v>
      </c>
      <c r="P42" s="15">
        <f t="shared" si="27"/>
        <v>11.044382487578071</v>
      </c>
    </row>
    <row r="43" spans="8:16" x14ac:dyDescent="0.2">
      <c r="H43">
        <f t="shared" si="28"/>
        <v>2037</v>
      </c>
      <c r="I43" s="9">
        <f t="shared" si="22"/>
        <v>6.4943850388202717</v>
      </c>
      <c r="J43" s="9">
        <f t="shared" si="23"/>
        <v>1.6598091429910338</v>
      </c>
      <c r="M43">
        <f t="shared" si="29"/>
        <v>2037</v>
      </c>
      <c r="N43" s="15">
        <f t="shared" si="25"/>
        <v>12.109060806738359</v>
      </c>
      <c r="O43" s="15">
        <f t="shared" si="26"/>
        <v>11.580391864758838</v>
      </c>
      <c r="P43" s="15">
        <f t="shared" si="27"/>
        <v>11.051722922779316</v>
      </c>
    </row>
    <row r="44" spans="8:16" x14ac:dyDescent="0.2">
      <c r="H44">
        <f t="shared" si="28"/>
        <v>2038</v>
      </c>
      <c r="I44" s="9">
        <f t="shared" si="22"/>
        <v>6.4977477087852202</v>
      </c>
      <c r="J44" s="9">
        <f t="shared" si="23"/>
        <v>1.5768186858414819</v>
      </c>
      <c r="M44">
        <f t="shared" si="29"/>
        <v>2038</v>
      </c>
      <c r="N44" s="15">
        <f t="shared" si="25"/>
        <v>12.112423476703309</v>
      </c>
      <c r="O44" s="15">
        <f t="shared" si="26"/>
        <v>11.583754534723788</v>
      </c>
      <c r="P44" s="15">
        <f t="shared" si="27"/>
        <v>11.055085592744266</v>
      </c>
    </row>
    <row r="45" spans="8:16" x14ac:dyDescent="0.2">
      <c r="H45">
        <f t="shared" si="28"/>
        <v>2039</v>
      </c>
      <c r="I45" s="9">
        <f t="shared" si="22"/>
        <v>6.497450304246831</v>
      </c>
      <c r="J45" s="9">
        <f t="shared" si="23"/>
        <v>1.4979777515494077</v>
      </c>
      <c r="M45">
        <f t="shared" si="29"/>
        <v>2039</v>
      </c>
      <c r="N45" s="15">
        <f t="shared" si="25"/>
        <v>12.112126072164919</v>
      </c>
      <c r="O45" s="15">
        <f t="shared" si="26"/>
        <v>11.583457130185398</v>
      </c>
      <c r="P45" s="15">
        <f t="shared" si="27"/>
        <v>11.054788188205876</v>
      </c>
    </row>
    <row r="46" spans="8:16" x14ac:dyDescent="0.2">
      <c r="H46">
        <f t="shared" si="28"/>
        <v>2040</v>
      </c>
      <c r="I46" s="9">
        <f t="shared" si="22"/>
        <v>6.4937944053014238</v>
      </c>
      <c r="J46" s="9">
        <f t="shared" si="23"/>
        <v>1.4230788639719372</v>
      </c>
      <c r="M46">
        <f t="shared" si="29"/>
        <v>2040</v>
      </c>
      <c r="N46" s="15">
        <f t="shared" si="25"/>
        <v>12.108470173219512</v>
      </c>
      <c r="O46" s="15">
        <f t="shared" si="26"/>
        <v>11.57980123123999</v>
      </c>
      <c r="P46" s="15">
        <f t="shared" si="27"/>
        <v>11.051132289260469</v>
      </c>
    </row>
    <row r="54" spans="8:12" x14ac:dyDescent="0.2">
      <c r="I54" t="s">
        <v>27</v>
      </c>
      <c r="J54" t="s">
        <v>30</v>
      </c>
      <c r="K54" t="s">
        <v>34</v>
      </c>
      <c r="L54" t="s">
        <v>35</v>
      </c>
    </row>
    <row r="55" spans="8:12" x14ac:dyDescent="0.2">
      <c r="H55">
        <v>2025</v>
      </c>
      <c r="I55" s="9">
        <v>6.0342857142857147</v>
      </c>
      <c r="J55" s="9">
        <f>T8</f>
        <v>5.6146757679180892</v>
      </c>
      <c r="K55">
        <v>11.12029254022428</v>
      </c>
      <c r="L55">
        <v>10.591623598244759</v>
      </c>
    </row>
    <row r="56" spans="8:12" x14ac:dyDescent="0.2">
      <c r="H56">
        <v>2026</v>
      </c>
      <c r="I56" s="9">
        <v>6.1118012422360248</v>
      </c>
      <c r="J56" s="9">
        <f t="shared" ref="J56:J70" si="30">T9</f>
        <v>5.6146757679180883</v>
      </c>
      <c r="K56">
        <v>11.197808068174592</v>
      </c>
      <c r="L56">
        <v>10.66913912619507</v>
      </c>
    </row>
    <row r="57" spans="8:12" x14ac:dyDescent="0.2">
      <c r="H57">
        <v>2027</v>
      </c>
      <c r="I57" s="9">
        <v>6.1805343015172891</v>
      </c>
      <c r="J57" s="9">
        <f t="shared" si="30"/>
        <v>5.6146757679180883</v>
      </c>
      <c r="K57">
        <v>11.266541127455856</v>
      </c>
      <c r="L57">
        <v>10.737872185476334</v>
      </c>
    </row>
    <row r="58" spans="8:12" x14ac:dyDescent="0.2">
      <c r="H58">
        <v>2028</v>
      </c>
      <c r="I58" s="9">
        <v>6.2410389374947428</v>
      </c>
      <c r="J58" s="9">
        <f t="shared" si="30"/>
        <v>5.6146757679180883</v>
      </c>
      <c r="K58">
        <v>11.327045763433309</v>
      </c>
      <c r="L58">
        <v>10.798376821453788</v>
      </c>
    </row>
    <row r="59" spans="8:12" x14ac:dyDescent="0.2">
      <c r="H59">
        <v>2029</v>
      </c>
      <c r="I59" s="9">
        <v>6.2938424729320026</v>
      </c>
      <c r="J59" s="9">
        <f t="shared" si="30"/>
        <v>5.6146757679180892</v>
      </c>
      <c r="K59">
        <v>11.379849298870569</v>
      </c>
      <c r="L59">
        <v>10.851180356891048</v>
      </c>
    </row>
    <row r="60" spans="8:12" x14ac:dyDescent="0.2">
      <c r="H60">
        <v>2030</v>
      </c>
      <c r="I60" s="9">
        <v>6.3394466919678285</v>
      </c>
      <c r="J60" s="9">
        <f t="shared" si="30"/>
        <v>5.6146757679180883</v>
      </c>
      <c r="K60">
        <v>11.425453517906394</v>
      </c>
      <c r="L60">
        <v>10.896784575926873</v>
      </c>
    </row>
    <row r="61" spans="8:12" x14ac:dyDescent="0.2">
      <c r="H61">
        <v>2031</v>
      </c>
      <c r="I61" s="9">
        <v>6.3783289747240932</v>
      </c>
      <c r="J61" s="9">
        <f t="shared" si="30"/>
        <v>5.6146757679180883</v>
      </c>
      <c r="K61">
        <v>11.46433580066266</v>
      </c>
      <c r="L61">
        <v>10.935666858683138</v>
      </c>
    </row>
    <row r="62" spans="8:12" x14ac:dyDescent="0.2">
      <c r="H62">
        <v>2032</v>
      </c>
      <c r="I62" s="9">
        <v>6.4109433845320805</v>
      </c>
      <c r="J62" s="9">
        <f t="shared" si="30"/>
        <v>5.6146757679180883</v>
      </c>
      <c r="K62">
        <v>11.496950210470647</v>
      </c>
      <c r="L62">
        <v>10.968281268491126</v>
      </c>
    </row>
    <row r="63" spans="8:12" x14ac:dyDescent="0.2">
      <c r="H63">
        <v>2033</v>
      </c>
      <c r="I63" s="9">
        <v>6.4377217096863957</v>
      </c>
      <c r="J63" s="9">
        <f t="shared" si="30"/>
        <v>5.6146757679180892</v>
      </c>
      <c r="K63">
        <v>11.523728535624961</v>
      </c>
      <c r="L63">
        <v>10.99505959364544</v>
      </c>
    </row>
    <row r="64" spans="8:12" x14ac:dyDescent="0.2">
      <c r="H64">
        <v>2034</v>
      </c>
      <c r="I64" s="9">
        <v>6.4590744615608244</v>
      </c>
      <c r="J64" s="9">
        <f t="shared" si="30"/>
        <v>5.6146757679180892</v>
      </c>
      <c r="K64">
        <v>11.545081287499391</v>
      </c>
      <c r="L64">
        <v>11.016412345519868</v>
      </c>
    </row>
    <row r="65" spans="8:12" x14ac:dyDescent="0.2">
      <c r="H65">
        <v>2035</v>
      </c>
      <c r="I65" s="9">
        <v>6.4753918308484408</v>
      </c>
      <c r="J65" s="9">
        <f t="shared" si="30"/>
        <v>5.6146757679180892</v>
      </c>
      <c r="K65">
        <v>11.561398656787008</v>
      </c>
      <c r="L65">
        <v>11.032729714807484</v>
      </c>
    </row>
    <row r="66" spans="8:12" x14ac:dyDescent="0.2">
      <c r="H66">
        <v>2036</v>
      </c>
      <c r="I66" s="9">
        <v>6.4870446036190259</v>
      </c>
      <c r="J66" s="9">
        <f t="shared" si="30"/>
        <v>5.6146757679180883</v>
      </c>
      <c r="K66">
        <v>11.573051429557593</v>
      </c>
      <c r="L66">
        <v>11.044382487578071</v>
      </c>
    </row>
    <row r="67" spans="8:12" x14ac:dyDescent="0.2">
      <c r="H67">
        <v>2037</v>
      </c>
      <c r="I67" s="9">
        <v>6.4943850388202717</v>
      </c>
      <c r="J67" s="9">
        <f t="shared" si="30"/>
        <v>5.6146757679180883</v>
      </c>
      <c r="K67">
        <v>11.580391864758838</v>
      </c>
      <c r="L67">
        <v>11.051722922779316</v>
      </c>
    </row>
    <row r="68" spans="8:12" x14ac:dyDescent="0.2">
      <c r="H68">
        <v>2038</v>
      </c>
      <c r="I68" s="9">
        <v>6.4977477087852202</v>
      </c>
      <c r="J68" s="9">
        <f t="shared" si="30"/>
        <v>5.6146757679180892</v>
      </c>
      <c r="K68">
        <v>11.583754534723788</v>
      </c>
      <c r="L68">
        <v>11.055085592744266</v>
      </c>
    </row>
    <row r="69" spans="8:12" x14ac:dyDescent="0.2">
      <c r="H69">
        <v>2039</v>
      </c>
      <c r="I69" s="9">
        <v>6.497450304246831</v>
      </c>
      <c r="J69" s="9">
        <f t="shared" si="30"/>
        <v>5.6146757679180892</v>
      </c>
      <c r="K69">
        <v>11.583457130185398</v>
      </c>
      <c r="L69">
        <v>11.054788188205876</v>
      </c>
    </row>
    <row r="70" spans="8:12" x14ac:dyDescent="0.2">
      <c r="H70">
        <v>2040</v>
      </c>
      <c r="I70" s="9">
        <v>6.4937944053014238</v>
      </c>
      <c r="J70" s="9">
        <f t="shared" si="30"/>
        <v>5.6146757679180883</v>
      </c>
      <c r="K70">
        <v>11.57980123123999</v>
      </c>
      <c r="L70">
        <v>11.051132289260469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49DE5-96E2-B442-8161-DA476C24A0B2}">
  <dimension ref="A2:J72"/>
  <sheetViews>
    <sheetView topLeftCell="A29" workbookViewId="0">
      <selection activeCell="I38" sqref="I38"/>
    </sheetView>
  </sheetViews>
  <sheetFormatPr baseColWidth="10" defaultRowHeight="16" x14ac:dyDescent="0.2"/>
  <sheetData>
    <row r="2" spans="2:6" x14ac:dyDescent="0.2">
      <c r="F2" t="s">
        <v>13</v>
      </c>
    </row>
    <row r="4" spans="2:6" x14ac:dyDescent="0.2">
      <c r="C4" t="s">
        <v>10</v>
      </c>
      <c r="D4" t="s">
        <v>11</v>
      </c>
      <c r="E4" t="s">
        <v>12</v>
      </c>
      <c r="F4" t="s">
        <v>14</v>
      </c>
    </row>
    <row r="5" spans="2:6" x14ac:dyDescent="0.2">
      <c r="B5">
        <v>1984</v>
      </c>
      <c r="C5" s="4">
        <v>4569.3</v>
      </c>
      <c r="D5" s="5">
        <v>8461.6</v>
      </c>
    </row>
    <row r="6" spans="2:6" x14ac:dyDescent="0.2">
      <c r="B6">
        <v>1985</v>
      </c>
      <c r="C6" s="3">
        <v>5229.3</v>
      </c>
      <c r="D6" s="5">
        <v>9121.6</v>
      </c>
    </row>
    <row r="7" spans="2:6" x14ac:dyDescent="0.2">
      <c r="B7">
        <v>1986</v>
      </c>
      <c r="C7" s="3">
        <v>6220.2</v>
      </c>
      <c r="D7" s="5">
        <v>10115.200000000001</v>
      </c>
    </row>
    <row r="8" spans="2:6" x14ac:dyDescent="0.2">
      <c r="B8">
        <v>1987</v>
      </c>
      <c r="C8" s="3">
        <v>7474.3</v>
      </c>
      <c r="D8" s="5">
        <v>12495.1</v>
      </c>
    </row>
    <row r="9" spans="2:6" x14ac:dyDescent="0.2">
      <c r="B9">
        <v>1988</v>
      </c>
      <c r="C9" s="3">
        <v>8284.7999999999993</v>
      </c>
      <c r="D9" s="5">
        <v>14520.599999999999</v>
      </c>
    </row>
    <row r="10" spans="2:6" x14ac:dyDescent="0.2">
      <c r="B10">
        <v>1989</v>
      </c>
      <c r="C10" s="3">
        <v>9193.4</v>
      </c>
      <c r="D10" s="5">
        <v>15808.2</v>
      </c>
    </row>
    <row r="11" spans="2:6" x14ac:dyDescent="0.2">
      <c r="B11">
        <v>1990</v>
      </c>
      <c r="C11" s="3">
        <v>9535.7999999999993</v>
      </c>
      <c r="D11" s="5">
        <v>16317.599999999999</v>
      </c>
    </row>
    <row r="12" spans="2:6" x14ac:dyDescent="0.2">
      <c r="B12">
        <v>1991</v>
      </c>
      <c r="C12" s="3">
        <v>10077.799999999999</v>
      </c>
      <c r="D12" s="5">
        <v>17209.099999999999</v>
      </c>
    </row>
    <row r="13" spans="2:6" x14ac:dyDescent="0.2">
      <c r="B13">
        <v>1992</v>
      </c>
      <c r="C13" s="3">
        <v>10319.9</v>
      </c>
      <c r="D13" s="5">
        <v>18716.099999999999</v>
      </c>
    </row>
    <row r="14" spans="2:6" x14ac:dyDescent="0.2">
      <c r="B14">
        <v>1993</v>
      </c>
      <c r="C14" s="3">
        <v>10638.4</v>
      </c>
      <c r="D14" s="5">
        <v>20337.599999999999</v>
      </c>
      <c r="E14" s="7">
        <v>73807.5</v>
      </c>
    </row>
    <row r="15" spans="2:6" x14ac:dyDescent="0.2">
      <c r="B15">
        <v>1994</v>
      </c>
      <c r="C15" s="3">
        <v>10977.7</v>
      </c>
      <c r="D15" s="5">
        <v>20859.800000000003</v>
      </c>
      <c r="E15" s="7">
        <v>78321.7</v>
      </c>
    </row>
    <row r="16" spans="2:6" x14ac:dyDescent="0.2">
      <c r="B16">
        <v>1995</v>
      </c>
      <c r="C16" s="3">
        <v>11074</v>
      </c>
      <c r="D16" s="5">
        <v>20954.3</v>
      </c>
      <c r="E16" s="7">
        <v>86247.4</v>
      </c>
    </row>
    <row r="17" spans="2:5" x14ac:dyDescent="0.2">
      <c r="B17">
        <v>1996</v>
      </c>
      <c r="C17" s="3">
        <v>11297.1</v>
      </c>
      <c r="D17" s="5">
        <v>21249.4</v>
      </c>
      <c r="E17" s="7">
        <v>94861.7</v>
      </c>
    </row>
    <row r="18" spans="2:5" x14ac:dyDescent="0.2">
      <c r="B18">
        <v>1997</v>
      </c>
      <c r="C18" s="3">
        <v>11771.8</v>
      </c>
      <c r="D18" s="5">
        <v>21891.9</v>
      </c>
      <c r="E18" s="7">
        <v>103295.8</v>
      </c>
    </row>
    <row r="19" spans="2:5" x14ac:dyDescent="0.2">
      <c r="B19">
        <v>1998</v>
      </c>
      <c r="C19" s="3">
        <v>13021.3</v>
      </c>
      <c r="D19" s="5">
        <v>23354</v>
      </c>
      <c r="E19" s="7">
        <v>111022.39999999999</v>
      </c>
    </row>
    <row r="20" spans="2:5" x14ac:dyDescent="0.2">
      <c r="B20">
        <v>1999</v>
      </c>
      <c r="C20" s="3">
        <v>15555.9</v>
      </c>
      <c r="D20" s="6">
        <v>26119.300000000003</v>
      </c>
      <c r="E20" s="7">
        <v>116439.9</v>
      </c>
    </row>
    <row r="21" spans="2:5" x14ac:dyDescent="0.2">
      <c r="B21">
        <v>2000</v>
      </c>
      <c r="C21" s="3">
        <v>16052.5</v>
      </c>
      <c r="D21" s="6">
        <v>27264.1</v>
      </c>
      <c r="E21" s="7">
        <v>124921.60000000001</v>
      </c>
    </row>
    <row r="22" spans="2:5" x14ac:dyDescent="0.2">
      <c r="B22">
        <v>2001</v>
      </c>
      <c r="C22" s="3">
        <v>16623.099999999999</v>
      </c>
      <c r="D22" s="6">
        <v>28332.399999999998</v>
      </c>
      <c r="E22" s="7">
        <v>122724.7</v>
      </c>
    </row>
    <row r="23" spans="2:5" x14ac:dyDescent="0.2">
      <c r="B23">
        <v>2002</v>
      </c>
      <c r="C23" s="3">
        <v>19568.5</v>
      </c>
      <c r="D23" s="6">
        <v>31845.8</v>
      </c>
      <c r="E23" s="8">
        <v>129399.5</v>
      </c>
    </row>
    <row r="24" spans="2:5" x14ac:dyDescent="0.2">
      <c r="B24">
        <v>2003</v>
      </c>
      <c r="C24" s="3">
        <v>22974.400000000001</v>
      </c>
      <c r="D24" s="6">
        <v>35587</v>
      </c>
      <c r="E24" s="8">
        <v>140580.5</v>
      </c>
    </row>
    <row r="25" spans="2:5" x14ac:dyDescent="0.2">
      <c r="B25">
        <v>2004</v>
      </c>
      <c r="C25" s="3">
        <v>24144.7</v>
      </c>
      <c r="D25" s="6">
        <v>36824</v>
      </c>
      <c r="E25" s="8">
        <v>150698.29999999999</v>
      </c>
    </row>
    <row r="26" spans="2:5" x14ac:dyDescent="0.2">
      <c r="B26">
        <v>2005</v>
      </c>
      <c r="C26" s="3" t="e">
        <v>#REF!</v>
      </c>
      <c r="D26" s="6">
        <v>38843.5</v>
      </c>
      <c r="E26" s="8">
        <v>161956.20000000001</v>
      </c>
    </row>
    <row r="27" spans="2:5" x14ac:dyDescent="0.2">
      <c r="B27" s="3">
        <v>2006</v>
      </c>
      <c r="C27" s="3">
        <v>27420.2</v>
      </c>
      <c r="D27">
        <v>40564.800000000003</v>
      </c>
      <c r="E27" s="8">
        <v>176299.8</v>
      </c>
    </row>
    <row r="28" spans="2:5" x14ac:dyDescent="0.2">
      <c r="B28" s="3">
        <v>2007</v>
      </c>
      <c r="C28" s="3">
        <v>27271.599999999999</v>
      </c>
      <c r="D28">
        <v>40835.699999999997</v>
      </c>
      <c r="E28" s="8">
        <v>191558.1</v>
      </c>
    </row>
    <row r="29" spans="2:5" x14ac:dyDescent="0.2">
      <c r="B29" s="3">
        <v>2008</v>
      </c>
      <c r="C29" s="3">
        <v>27595.046999999999</v>
      </c>
      <c r="D29">
        <v>41817.197</v>
      </c>
      <c r="E29" s="8">
        <v>198418</v>
      </c>
    </row>
    <row r="30" spans="2:5" x14ac:dyDescent="0.2">
      <c r="B30" s="3">
        <v>2009</v>
      </c>
      <c r="C30" s="3">
        <v>29339.072</v>
      </c>
      <c r="D30">
        <v>44761.171999999999</v>
      </c>
      <c r="E30" s="8">
        <v>194812.9</v>
      </c>
    </row>
    <row r="31" spans="2:5" x14ac:dyDescent="0.2">
      <c r="B31" s="3">
        <v>2010</v>
      </c>
      <c r="C31" s="3">
        <v>32278.499999999996</v>
      </c>
      <c r="D31">
        <v>49524.099999999991</v>
      </c>
      <c r="E31" s="8">
        <v>211207.7</v>
      </c>
    </row>
    <row r="32" spans="2:5" x14ac:dyDescent="0.2">
      <c r="B32" s="3">
        <v>2011</v>
      </c>
      <c r="C32" s="3">
        <v>33931.1</v>
      </c>
      <c r="D32">
        <v>52911.099999999991</v>
      </c>
      <c r="E32" s="8">
        <v>229395.1</v>
      </c>
    </row>
    <row r="33" spans="1:10" x14ac:dyDescent="0.2">
      <c r="B33" s="3">
        <v>2012</v>
      </c>
      <c r="C33" s="3">
        <v>35027.206999999995</v>
      </c>
      <c r="D33">
        <v>57059.406999999992</v>
      </c>
      <c r="E33" s="8">
        <v>239496.8</v>
      </c>
      <c r="G33" t="s">
        <v>15</v>
      </c>
      <c r="H33" t="s">
        <v>16</v>
      </c>
    </row>
    <row r="34" spans="1:10" x14ac:dyDescent="0.2">
      <c r="B34" s="3">
        <v>2013</v>
      </c>
      <c r="C34" s="3">
        <v>38648</v>
      </c>
      <c r="D34">
        <v>64007.5</v>
      </c>
      <c r="E34" s="8">
        <v>240153.95</v>
      </c>
      <c r="F34" s="9">
        <v>120076.97500000001</v>
      </c>
      <c r="G34" s="2">
        <f>F34/E34</f>
        <v>0.5</v>
      </c>
      <c r="H34" s="2">
        <f>1000*F34/(C34*8760)</f>
        <v>0.35467339157117889</v>
      </c>
    </row>
    <row r="35" spans="1:10" x14ac:dyDescent="0.2">
      <c r="B35" s="3">
        <v>2014</v>
      </c>
      <c r="C35" s="3">
        <v>41801.769999999997</v>
      </c>
      <c r="D35">
        <v>69519.76999999999</v>
      </c>
      <c r="E35" s="8">
        <v>251962.75</v>
      </c>
      <c r="F35" s="9">
        <v>125981.375</v>
      </c>
      <c r="G35" s="2">
        <f t="shared" ref="G35:G71" si="0">F35/E35</f>
        <v>0.5</v>
      </c>
      <c r="H35" s="2">
        <f t="shared" ref="H35:H71" si="1">1000*F35/(C35*8760)</f>
        <v>0.34403891276094545</v>
      </c>
    </row>
    <row r="36" spans="1:10" x14ac:dyDescent="0.2">
      <c r="B36" s="3">
        <v>2015</v>
      </c>
      <c r="C36" s="3">
        <v>41902.995000000003</v>
      </c>
      <c r="D36">
        <v>73146.740600000005</v>
      </c>
      <c r="E36" s="8">
        <v>261783.303545</v>
      </c>
      <c r="F36" s="9">
        <v>130891.6517725</v>
      </c>
      <c r="G36" s="2">
        <f t="shared" si="0"/>
        <v>0.5</v>
      </c>
      <c r="H36" s="2">
        <f t="shared" si="1"/>
        <v>0.35658475916631671</v>
      </c>
    </row>
    <row r="37" spans="1:10" x14ac:dyDescent="0.2">
      <c r="B37" s="3">
        <v>2016</v>
      </c>
      <c r="C37" s="3">
        <v>44411.603000000003</v>
      </c>
      <c r="D37">
        <v>78497.381640000007</v>
      </c>
      <c r="E37" s="8">
        <v>274407.74903979001</v>
      </c>
      <c r="F37" s="9">
        <v>137203.87451989501</v>
      </c>
      <c r="G37" s="2">
        <f t="shared" si="0"/>
        <v>0.5</v>
      </c>
      <c r="H37" s="2">
        <f t="shared" si="1"/>
        <v>0.35266780965804528</v>
      </c>
    </row>
    <row r="38" spans="1:10" x14ac:dyDescent="0.2">
      <c r="B38" s="3">
        <v>2017</v>
      </c>
      <c r="C38" s="3">
        <v>46926.329999999994</v>
      </c>
      <c r="D38">
        <v>85200.031999999992</v>
      </c>
      <c r="E38" s="8">
        <v>297277.52299999999</v>
      </c>
      <c r="F38" s="9">
        <v>148638.76149999999</v>
      </c>
      <c r="G38" s="2">
        <f t="shared" si="0"/>
        <v>0.5</v>
      </c>
      <c r="H38" s="2">
        <f t="shared" si="1"/>
        <v>0.36158581223807251</v>
      </c>
    </row>
    <row r="39" spans="1:10" x14ac:dyDescent="0.2">
      <c r="B39" s="3">
        <v>2018</v>
      </c>
      <c r="C39" s="3">
        <v>46908.649000000005</v>
      </c>
      <c r="D39">
        <v>88550.779137878781</v>
      </c>
      <c r="E39" s="8">
        <v>304801.88400000002</v>
      </c>
      <c r="F39" s="9">
        <v>152400.94200000001</v>
      </c>
      <c r="G39" s="2">
        <f t="shared" si="0"/>
        <v>0.5</v>
      </c>
      <c r="H39" s="2">
        <f t="shared" si="1"/>
        <v>0.37087761381103035</v>
      </c>
    </row>
    <row r="40" spans="1:10" x14ac:dyDescent="0.2">
      <c r="B40" s="3">
        <v>2019</v>
      </c>
      <c r="C40" s="3">
        <v>47662.985000000001</v>
      </c>
      <c r="D40">
        <v>91266.991543917655</v>
      </c>
      <c r="E40" s="8">
        <v>303897.56</v>
      </c>
      <c r="F40" s="9">
        <v>151948.78</v>
      </c>
      <c r="G40" s="2">
        <f t="shared" si="0"/>
        <v>0.5</v>
      </c>
      <c r="H40" s="2">
        <f t="shared" si="1"/>
        <v>0.36392498584703642</v>
      </c>
    </row>
    <row r="41" spans="1:10" x14ac:dyDescent="0.2">
      <c r="B41" s="3">
        <v>2020</v>
      </c>
      <c r="C41" s="3">
        <v>47793.705000000002</v>
      </c>
      <c r="D41">
        <v>95890.607055</v>
      </c>
      <c r="E41" s="8">
        <v>306703.09600000002</v>
      </c>
      <c r="F41" s="9">
        <v>153351.54800000001</v>
      </c>
      <c r="G41" s="2">
        <f t="shared" si="0"/>
        <v>0.5</v>
      </c>
      <c r="H41" s="2">
        <f t="shared" si="1"/>
        <v>0.3662801298808252</v>
      </c>
    </row>
    <row r="42" spans="1:10" x14ac:dyDescent="0.2">
      <c r="B42" s="3">
        <v>2021</v>
      </c>
      <c r="C42" s="3">
        <v>48228.259999999995</v>
      </c>
      <c r="D42">
        <v>99819.612829999984</v>
      </c>
      <c r="E42" s="8">
        <v>334723.1119286996</v>
      </c>
      <c r="F42" s="9">
        <v>167361.5559643498</v>
      </c>
      <c r="G42" s="2">
        <f t="shared" si="0"/>
        <v>0.5</v>
      </c>
      <c r="H42" s="2">
        <f t="shared" si="1"/>
        <v>0.39614119299662376</v>
      </c>
    </row>
    <row r="43" spans="1:10" x14ac:dyDescent="0.2">
      <c r="B43" s="3">
        <v>2022</v>
      </c>
      <c r="C43" s="3">
        <v>49724.831999999995</v>
      </c>
      <c r="D43">
        <v>103809.25900000001</v>
      </c>
      <c r="E43" s="8">
        <v>328379.34151599999</v>
      </c>
      <c r="F43" s="9">
        <v>164189.67075799999</v>
      </c>
      <c r="G43" s="2">
        <f t="shared" si="0"/>
        <v>0.5</v>
      </c>
      <c r="H43" s="2">
        <f t="shared" si="1"/>
        <v>0.37693668025320454</v>
      </c>
    </row>
    <row r="44" spans="1:10" x14ac:dyDescent="0.2">
      <c r="B44" s="3">
        <v>2023</v>
      </c>
      <c r="C44" s="3">
        <v>50806</v>
      </c>
      <c r="D44">
        <v>111027</v>
      </c>
      <c r="E44" s="8">
        <v>324793</v>
      </c>
      <c r="F44" s="9">
        <v>162396.5</v>
      </c>
      <c r="G44" s="2">
        <f t="shared" si="0"/>
        <v>0.5</v>
      </c>
      <c r="H44" s="2">
        <f t="shared" si="1"/>
        <v>0.3648862977209214</v>
      </c>
    </row>
    <row r="45" spans="1:10" x14ac:dyDescent="0.2">
      <c r="B45" s="3">
        <v>2024</v>
      </c>
      <c r="C45" s="3">
        <v>49257</v>
      </c>
      <c r="D45">
        <v>115382</v>
      </c>
      <c r="E45" s="8">
        <v>347213</v>
      </c>
      <c r="F45" s="9">
        <v>173606.5</v>
      </c>
      <c r="G45" s="2">
        <f t="shared" si="0"/>
        <v>0.5</v>
      </c>
      <c r="H45" s="2">
        <f t="shared" si="1"/>
        <v>0.40234065426854937</v>
      </c>
    </row>
    <row r="46" spans="1:10" x14ac:dyDescent="0.2">
      <c r="A46" s="10"/>
      <c r="B46" s="11">
        <v>2025</v>
      </c>
      <c r="C46" s="11">
        <v>51347</v>
      </c>
      <c r="D46" s="10">
        <v>121882</v>
      </c>
      <c r="E46" s="10">
        <v>357629.39</v>
      </c>
      <c r="F46" s="12">
        <v>178814.69500000001</v>
      </c>
      <c r="G46" s="13">
        <f t="shared" si="0"/>
        <v>0.5</v>
      </c>
      <c r="H46" s="13">
        <f t="shared" si="1"/>
        <v>0.39754292199203684</v>
      </c>
      <c r="I46" s="10"/>
      <c r="J46" s="10"/>
    </row>
    <row r="47" spans="1:10" x14ac:dyDescent="0.2">
      <c r="A47" s="10"/>
      <c r="B47" s="11">
        <v>2026</v>
      </c>
      <c r="C47" s="11">
        <v>51127</v>
      </c>
      <c r="D47" s="10">
        <v>128382</v>
      </c>
      <c r="E47" s="10">
        <v>368358.27170000004</v>
      </c>
      <c r="F47" s="12">
        <v>181814.69500000001</v>
      </c>
      <c r="G47" s="13">
        <f t="shared" si="0"/>
        <v>0.49358113816994542</v>
      </c>
      <c r="H47" s="13">
        <f t="shared" si="1"/>
        <v>0.40595188782736658</v>
      </c>
      <c r="I47" s="10"/>
      <c r="J47" s="10"/>
    </row>
    <row r="48" spans="1:10" x14ac:dyDescent="0.2">
      <c r="B48" s="3">
        <v>2027</v>
      </c>
      <c r="C48" s="3">
        <v>50907</v>
      </c>
      <c r="D48">
        <v>134882</v>
      </c>
      <c r="E48">
        <v>379409.01985100005</v>
      </c>
      <c r="F48" s="9">
        <v>184814.69500000001</v>
      </c>
      <c r="G48" s="2">
        <f t="shared" si="0"/>
        <v>0.48711202246214302</v>
      </c>
      <c r="H48" s="2">
        <f t="shared" si="1"/>
        <v>0.41443353413822126</v>
      </c>
    </row>
    <row r="49" spans="2:8" x14ac:dyDescent="0.2">
      <c r="B49" s="3">
        <v>2028</v>
      </c>
      <c r="C49" s="3">
        <v>50687</v>
      </c>
      <c r="D49">
        <v>141382</v>
      </c>
      <c r="E49">
        <v>390791.29044653004</v>
      </c>
      <c r="F49" s="9">
        <v>187814.69500000001</v>
      </c>
      <c r="G49" s="2">
        <f t="shared" si="0"/>
        <v>0.48060102564055923</v>
      </c>
      <c r="H49" s="2">
        <f t="shared" si="1"/>
        <v>0.42298880730362987</v>
      </c>
    </row>
    <row r="50" spans="2:8" x14ac:dyDescent="0.2">
      <c r="B50" s="3">
        <v>2029</v>
      </c>
      <c r="C50" s="3">
        <v>50467</v>
      </c>
      <c r="D50">
        <v>147882</v>
      </c>
      <c r="E50">
        <v>402515.02915992594</v>
      </c>
      <c r="F50" s="9">
        <v>190814.69500000001</v>
      </c>
      <c r="G50" s="2">
        <f t="shared" si="0"/>
        <v>0.47405607536752659</v>
      </c>
      <c r="H50" s="2">
        <f t="shared" si="1"/>
        <v>0.43161867020476241</v>
      </c>
    </row>
    <row r="51" spans="2:8" x14ac:dyDescent="0.2">
      <c r="B51" s="3">
        <v>2030</v>
      </c>
      <c r="C51" s="3">
        <v>50247</v>
      </c>
      <c r="D51">
        <v>154382</v>
      </c>
      <c r="E51">
        <v>414590.4800347237</v>
      </c>
      <c r="F51" s="9">
        <v>193814.69500000001</v>
      </c>
      <c r="G51" s="2">
        <f t="shared" si="0"/>
        <v>0.46748467302907487</v>
      </c>
      <c r="H51" s="2">
        <f t="shared" si="1"/>
        <v>0.44032410258619226</v>
      </c>
    </row>
    <row r="52" spans="2:8" x14ac:dyDescent="0.2">
      <c r="B52" s="3">
        <v>2031</v>
      </c>
      <c r="C52" s="3">
        <v>50027</v>
      </c>
      <c r="D52">
        <v>160882</v>
      </c>
      <c r="E52">
        <v>427028.19443576544</v>
      </c>
      <c r="F52" s="9">
        <v>196814.69500000001</v>
      </c>
      <c r="G52" s="2">
        <f t="shared" si="0"/>
        <v>0.46089391184123635</v>
      </c>
      <c r="H52" s="2">
        <f t="shared" si="1"/>
        <v>0.44910610142669077</v>
      </c>
    </row>
    <row r="53" spans="2:8" x14ac:dyDescent="0.2">
      <c r="B53" s="3">
        <v>2032</v>
      </c>
      <c r="C53" s="3">
        <v>49807</v>
      </c>
      <c r="D53">
        <v>167382</v>
      </c>
      <c r="E53">
        <v>439839.04026883841</v>
      </c>
      <c r="F53" s="9">
        <v>199814.69500000001</v>
      </c>
      <c r="G53" s="2">
        <f t="shared" si="0"/>
        <v>0.45429049426324064</v>
      </c>
      <c r="H53" s="2">
        <f t="shared" si="1"/>
        <v>0.45796568131984894</v>
      </c>
    </row>
    <row r="54" spans="2:8" x14ac:dyDescent="0.2">
      <c r="B54" s="3">
        <v>2033</v>
      </c>
      <c r="C54" s="3">
        <v>49587</v>
      </c>
      <c r="D54">
        <v>173882</v>
      </c>
      <c r="E54">
        <v>453034.21147690358</v>
      </c>
      <c r="F54" s="9">
        <v>202814.69500000001</v>
      </c>
      <c r="G54" s="2">
        <f t="shared" si="0"/>
        <v>0.44768074874261415</v>
      </c>
      <c r="H54" s="2">
        <f t="shared" si="1"/>
        <v>0.46690387486483098</v>
      </c>
    </row>
    <row r="55" spans="2:8" x14ac:dyDescent="0.2">
      <c r="B55" s="3">
        <v>2034</v>
      </c>
      <c r="C55" s="3">
        <v>49367</v>
      </c>
      <c r="D55">
        <v>180382</v>
      </c>
      <c r="E55">
        <v>466625.2378212107</v>
      </c>
      <c r="F55" s="9">
        <v>205814.69500000001</v>
      </c>
      <c r="G55" s="2">
        <f t="shared" si="0"/>
        <v>0.44107064581633004</v>
      </c>
      <c r="H55" s="2">
        <f t="shared" si="1"/>
        <v>0.47592173306757618</v>
      </c>
    </row>
    <row r="56" spans="2:8" x14ac:dyDescent="0.2">
      <c r="B56" s="3">
        <v>2035</v>
      </c>
      <c r="C56" s="3">
        <v>49147</v>
      </c>
      <c r="D56">
        <v>186882</v>
      </c>
      <c r="E56">
        <v>480623.99495584704</v>
      </c>
      <c r="F56" s="9">
        <v>208814.69500000001</v>
      </c>
      <c r="G56" s="2">
        <f t="shared" si="0"/>
        <v>0.4344658135913147</v>
      </c>
      <c r="H56" s="2">
        <f t="shared" si="1"/>
        <v>0.48502032575277615</v>
      </c>
    </row>
    <row r="57" spans="2:8" x14ac:dyDescent="0.2">
      <c r="B57" s="3">
        <v>2036</v>
      </c>
      <c r="C57" s="3">
        <v>48927</v>
      </c>
      <c r="D57">
        <v>193382</v>
      </c>
      <c r="E57">
        <v>495042.71480452246</v>
      </c>
      <c r="F57" s="9">
        <v>211814.69500000001</v>
      </c>
      <c r="G57" s="2">
        <f t="shared" si="0"/>
        <v>0.42787155262680571</v>
      </c>
      <c r="H57" s="2">
        <f t="shared" si="1"/>
        <v>0.49420074198696728</v>
      </c>
    </row>
    <row r="58" spans="2:8" x14ac:dyDescent="0.2">
      <c r="B58" s="3">
        <v>2037</v>
      </c>
      <c r="C58" s="3">
        <v>48707</v>
      </c>
      <c r="D58">
        <v>199882</v>
      </c>
      <c r="E58">
        <v>509893.99624865816</v>
      </c>
      <c r="F58" s="9">
        <v>214814.69500000001</v>
      </c>
      <c r="G58" s="2">
        <f t="shared" si="0"/>
        <v>0.42129285024027247</v>
      </c>
      <c r="H58" s="2">
        <f t="shared" si="1"/>
        <v>0.5034640905130886</v>
      </c>
    </row>
    <row r="59" spans="2:8" x14ac:dyDescent="0.2">
      <c r="B59" s="3">
        <v>2038</v>
      </c>
      <c r="C59" s="3">
        <v>48487</v>
      </c>
      <c r="D59">
        <v>206382</v>
      </c>
      <c r="E59">
        <v>525190.81613611791</v>
      </c>
      <c r="F59" s="9">
        <v>217814.69500000001</v>
      </c>
      <c r="G59" s="2">
        <f t="shared" si="0"/>
        <v>0.41473439425785241</v>
      </c>
      <c r="H59" s="2">
        <f t="shared" si="1"/>
        <v>0.5128115001968705</v>
      </c>
    </row>
    <row r="60" spans="2:8" x14ac:dyDescent="0.2">
      <c r="B60" s="3">
        <v>2039</v>
      </c>
      <c r="C60" s="3">
        <v>48267</v>
      </c>
      <c r="D60">
        <v>212882</v>
      </c>
      <c r="E60">
        <v>540946.5406202015</v>
      </c>
      <c r="F60" s="9">
        <v>220814.69500000001</v>
      </c>
      <c r="G60" s="2">
        <f t="shared" si="0"/>
        <v>0.40820058622952538</v>
      </c>
      <c r="H60" s="2">
        <f t="shared" si="1"/>
        <v>0.52224412048543145</v>
      </c>
    </row>
    <row r="61" spans="2:8" x14ac:dyDescent="0.2">
      <c r="B61" s="3">
        <v>2040</v>
      </c>
      <c r="C61" s="3">
        <v>48047</v>
      </c>
      <c r="D61">
        <v>219382</v>
      </c>
      <c r="E61">
        <v>557174.93683880754</v>
      </c>
      <c r="F61" s="9">
        <v>223814.69500000001</v>
      </c>
      <c r="G61" s="2">
        <f t="shared" si="0"/>
        <v>0.40169555412854169</v>
      </c>
      <c r="H61" s="2">
        <f t="shared" si="1"/>
        <v>0.53176312187847263</v>
      </c>
    </row>
    <row r="62" spans="2:8" x14ac:dyDescent="0.2">
      <c r="B62" s="3">
        <v>2041</v>
      </c>
      <c r="C62" s="3">
        <v>47827</v>
      </c>
      <c r="D62">
        <v>225882</v>
      </c>
      <c r="E62">
        <v>573890.18494397181</v>
      </c>
      <c r="F62" s="9">
        <v>226814.69500000001</v>
      </c>
      <c r="G62" s="2">
        <f t="shared" si="0"/>
        <v>0.3952231645539358</v>
      </c>
      <c r="H62" s="2">
        <f t="shared" si="1"/>
        <v>0.54136969641247901</v>
      </c>
    </row>
    <row r="63" spans="2:8" x14ac:dyDescent="0.2">
      <c r="B63" s="3">
        <v>2042</v>
      </c>
      <c r="C63" s="3">
        <v>47607</v>
      </c>
      <c r="D63">
        <v>232382</v>
      </c>
      <c r="E63">
        <v>591106.89049229096</v>
      </c>
      <c r="F63" s="9">
        <v>229814.69500000001</v>
      </c>
      <c r="G63" s="2">
        <f t="shared" si="0"/>
        <v>0.38878703445429924</v>
      </c>
      <c r="H63" s="2">
        <f t="shared" si="1"/>
        <v>0.55106505815834417</v>
      </c>
    </row>
    <row r="64" spans="2:8" x14ac:dyDescent="0.2">
      <c r="B64" s="3">
        <v>2043</v>
      </c>
      <c r="C64" s="3">
        <v>47387</v>
      </c>
      <c r="D64">
        <v>238882</v>
      </c>
      <c r="E64">
        <v>608840.09720705973</v>
      </c>
      <c r="F64" s="9">
        <v>232814.69500000001</v>
      </c>
      <c r="G64" s="2">
        <f t="shared" si="0"/>
        <v>0.38239054239034836</v>
      </c>
      <c r="H64" s="2">
        <f t="shared" si="1"/>
        <v>0.56085044373285819</v>
      </c>
    </row>
    <row r="65" spans="2:8" x14ac:dyDescent="0.2">
      <c r="B65" s="3">
        <v>2044</v>
      </c>
      <c r="C65" s="3">
        <v>47167</v>
      </c>
      <c r="D65">
        <v>245382</v>
      </c>
      <c r="E65">
        <v>627105.30012327153</v>
      </c>
      <c r="F65" s="9">
        <v>235814.69500000001</v>
      </c>
      <c r="G65" s="2">
        <f t="shared" si="0"/>
        <v>0.37603683935320809</v>
      </c>
      <c r="H65" s="2">
        <f t="shared" si="1"/>
        <v>0.57072711282450883</v>
      </c>
    </row>
    <row r="66" spans="2:8" x14ac:dyDescent="0.2">
      <c r="B66" s="3">
        <v>2045</v>
      </c>
      <c r="C66" s="3">
        <v>46947</v>
      </c>
      <c r="D66">
        <v>251882</v>
      </c>
      <c r="E66">
        <v>645918.45912696968</v>
      </c>
      <c r="F66" s="9">
        <v>238814.69500000001</v>
      </c>
      <c r="G66" s="2">
        <f t="shared" si="0"/>
        <v>0.3697288591547368</v>
      </c>
      <c r="H66" s="2">
        <f t="shared" si="1"/>
        <v>0.5806963487340675</v>
      </c>
    </row>
    <row r="67" spans="2:8" x14ac:dyDescent="0.2">
      <c r="B67" s="3">
        <v>2046</v>
      </c>
      <c r="C67" s="3">
        <v>46727</v>
      </c>
      <c r="D67">
        <v>258382</v>
      </c>
      <c r="E67">
        <v>665296.01290077879</v>
      </c>
      <c r="F67" s="9">
        <v>241814.69500000001</v>
      </c>
      <c r="G67" s="2">
        <f t="shared" si="0"/>
        <v>0.36346932840564589</v>
      </c>
      <c r="H67" s="2">
        <f t="shared" si="1"/>
        <v>0.59075945893044546</v>
      </c>
    </row>
    <row r="68" spans="2:8" x14ac:dyDescent="0.2">
      <c r="B68" s="3">
        <v>2047</v>
      </c>
      <c r="C68" s="3">
        <v>46507</v>
      </c>
      <c r="D68">
        <v>264882</v>
      </c>
      <c r="E68">
        <v>685254.89328780212</v>
      </c>
      <c r="F68" s="9">
        <v>244814.69500000001</v>
      </c>
      <c r="G68" s="2">
        <f t="shared" si="0"/>
        <v>0.35726077609661022</v>
      </c>
      <c r="H68" s="2">
        <f t="shared" si="1"/>
        <v>0.6009177756223274</v>
      </c>
    </row>
    <row r="69" spans="2:8" x14ac:dyDescent="0.2">
      <c r="B69" s="3">
        <v>2048</v>
      </c>
      <c r="C69" s="3">
        <v>46287</v>
      </c>
      <c r="D69">
        <v>271382</v>
      </c>
      <c r="E69">
        <v>705812.5400864362</v>
      </c>
      <c r="F69" s="9">
        <v>247814.69500000001</v>
      </c>
      <c r="G69" s="2">
        <f t="shared" si="0"/>
        <v>0.35110554279703188</v>
      </c>
      <c r="H69" s="2">
        <f t="shared" si="1"/>
        <v>0.61117265634610662</v>
      </c>
    </row>
    <row r="70" spans="2:8" x14ac:dyDescent="0.2">
      <c r="B70" s="3">
        <v>2049</v>
      </c>
      <c r="C70" s="3">
        <v>46067</v>
      </c>
      <c r="D70">
        <v>277882</v>
      </c>
      <c r="E70">
        <v>726986.91628902929</v>
      </c>
      <c r="F70" s="9">
        <v>250814.69500000001</v>
      </c>
      <c r="G70" s="2">
        <f t="shared" si="0"/>
        <v>0.34500578948560229</v>
      </c>
      <c r="H70" s="2">
        <f t="shared" si="1"/>
        <v>0.62152548457066648</v>
      </c>
    </row>
    <row r="71" spans="2:8" x14ac:dyDescent="0.2">
      <c r="B71" s="3">
        <v>2050</v>
      </c>
      <c r="C71" s="3">
        <v>45847</v>
      </c>
      <c r="D71">
        <v>284382</v>
      </c>
      <c r="E71">
        <v>748796.52377770015</v>
      </c>
      <c r="F71" s="9">
        <v>253814.69500000001</v>
      </c>
      <c r="G71" s="2">
        <f t="shared" si="0"/>
        <v>0.33896350602630676</v>
      </c>
      <c r="H71" s="2">
        <f t="shared" si="1"/>
        <v>0.63197767031957497</v>
      </c>
    </row>
    <row r="72" spans="2:8" x14ac:dyDescent="0.2">
      <c r="B72" s="3"/>
      <c r="C72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ispanya</vt:lpstr>
      <vt:lpstr>simulasyon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Barış Sanlı</dc:creator>
  <cp:lastModifiedBy>Barış Sanlı</cp:lastModifiedBy>
  <dcterms:created xsi:type="dcterms:W3CDTF">2025-08-12T17:01:12Z</dcterms:created>
  <dcterms:modified xsi:type="dcterms:W3CDTF">2025-08-12T18:58:14Z</dcterms:modified>
</cp:coreProperties>
</file>