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1EB008D1-5D28-2C4E-8EF4-6C38CBB3D807}" xr6:coauthVersionLast="47" xr6:coauthVersionMax="47" xr10:uidLastSave="{00000000-0000-0000-0000-000000000000}"/>
  <bookViews>
    <workbookView xWindow="0" yWindow="1440" windowWidth="40960" windowHeight="21760" activeTab="3" xr2:uid="{67D2DDC2-324F-264D-8410-9CE34BDCFEFC}"/>
  </bookViews>
  <sheets>
    <sheet name="sicaklik-gundogumbatim" sheetId="9" r:id="rId1"/>
    <sheet name="corr" sheetId="3" r:id="rId2"/>
    <sheet name="Sheet6" sheetId="6" r:id="rId3"/>
    <sheet name="2020" sheetId="11" r:id="rId4"/>
    <sheet name="cdd-farklari" sheetId="2" r:id="rId5"/>
    <sheet name="elektrik" sheetId="1" r:id="rId6"/>
    <sheet name="29Temmuz2025" sheetId="7" r:id="rId7"/>
    <sheet name="sogutma" sheetId="10" r:id="rId8"/>
    <sheet name="27-29Temmuz" sheetId="8" r:id="rId9"/>
    <sheet name="Sheet2" sheetId="12" r:id="rId10"/>
    <sheet name="cdd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8" i="11" l="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97" i="11"/>
  <c r="G122" i="11"/>
  <c r="J98" i="11"/>
  <c r="J99" i="11"/>
  <c r="J100" i="11"/>
  <c r="J121" i="11" s="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97" i="11"/>
  <c r="K121" i="11"/>
  <c r="G121" i="11"/>
  <c r="F121" i="11"/>
  <c r="K31" i="11"/>
  <c r="J31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K7" i="11"/>
  <c r="J7" i="11"/>
  <c r="I7" i="11"/>
  <c r="AA5" i="12"/>
  <c r="AB5" i="12" s="1"/>
  <c r="AC5" i="12" s="1"/>
  <c r="AD5" i="12" s="1"/>
  <c r="AE5" i="12" s="1"/>
  <c r="AF5" i="12" s="1"/>
  <c r="K5" i="12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J5" i="12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6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38" i="11"/>
  <c r="E62" i="11"/>
  <c r="E31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7" i="11"/>
  <c r="G31" i="11" s="1"/>
  <c r="E21" i="9"/>
  <c r="J33" i="9"/>
  <c r="I33" i="9"/>
  <c r="H33" i="9"/>
  <c r="K31" i="9"/>
  <c r="J14" i="9"/>
  <c r="J9" i="9"/>
  <c r="J4" i="9"/>
  <c r="F36" i="7"/>
  <c r="J26" i="9"/>
  <c r="K21" i="9"/>
  <c r="I21" i="9"/>
  <c r="J21" i="9"/>
  <c r="H21" i="9"/>
  <c r="N29" i="9"/>
  <c r="J20" i="9"/>
  <c r="I20" i="9"/>
  <c r="H20" i="9"/>
  <c r="N25" i="9"/>
  <c r="N24" i="9"/>
  <c r="N23" i="9"/>
  <c r="K19" i="9"/>
  <c r="F44" i="1"/>
  <c r="E42" i="1"/>
  <c r="G42" i="1"/>
  <c r="F42" i="1"/>
  <c r="C37" i="1"/>
  <c r="C36" i="1"/>
  <c r="C35" i="1"/>
  <c r="B35" i="1"/>
  <c r="N4" i="9"/>
  <c r="O4" i="9"/>
  <c r="P4" i="9"/>
  <c r="Q5" i="9"/>
  <c r="Q6" i="9"/>
  <c r="N7" i="9"/>
  <c r="Q7" i="9" s="1"/>
  <c r="Q8" i="9" s="1"/>
  <c r="O7" i="9"/>
  <c r="P7" i="9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8" i="8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7" i="7"/>
  <c r="N18" i="2"/>
  <c r="N17" i="2"/>
  <c r="M17" i="2"/>
  <c r="L18" i="2"/>
  <c r="L19" i="2"/>
  <c r="L20" i="2"/>
  <c r="L21" i="2"/>
  <c r="L11" i="2"/>
  <c r="L12" i="2"/>
  <c r="L13" i="2"/>
  <c r="L14" i="2"/>
  <c r="L15" i="2"/>
  <c r="L16" i="2"/>
  <c r="L17" i="2"/>
  <c r="L10" i="2"/>
  <c r="C28" i="2"/>
  <c r="D28" i="2"/>
  <c r="E28" i="2"/>
  <c r="F28" i="2"/>
  <c r="C26" i="2"/>
  <c r="D26" i="2"/>
  <c r="E26" i="2"/>
  <c r="F26" i="2"/>
  <c r="B26" i="2"/>
  <c r="C27" i="2"/>
  <c r="D27" i="2"/>
  <c r="E27" i="2"/>
  <c r="F27" i="2"/>
  <c r="B27" i="2"/>
  <c r="H26" i="2"/>
  <c r="I26" i="2"/>
  <c r="J26" i="2"/>
  <c r="G26" i="2"/>
  <c r="B28" i="2"/>
  <c r="H27" i="2"/>
  <c r="I27" i="2"/>
  <c r="J27" i="2"/>
  <c r="G27" i="2"/>
  <c r="H2" i="2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L23" i="1"/>
  <c r="L24" i="1"/>
  <c r="L25" i="1"/>
  <c r="L26" i="1"/>
  <c r="L32" i="1"/>
  <c r="L33" i="1"/>
  <c r="L34" i="1"/>
  <c r="L40" i="1"/>
  <c r="L41" i="1"/>
  <c r="L43" i="1"/>
  <c r="G43" i="1"/>
  <c r="J19" i="1"/>
  <c r="L19" i="1" s="1"/>
  <c r="J20" i="1"/>
  <c r="L20" i="1" s="1"/>
  <c r="J21" i="1"/>
  <c r="L21" i="1" s="1"/>
  <c r="J22" i="1"/>
  <c r="L22" i="1" s="1"/>
  <c r="J23" i="1"/>
  <c r="J24" i="1"/>
  <c r="J25" i="1"/>
  <c r="J26" i="1"/>
  <c r="J27" i="1"/>
  <c r="L27" i="1" s="1"/>
  <c r="J28" i="1"/>
  <c r="L28" i="1" s="1"/>
  <c r="J29" i="1"/>
  <c r="L29" i="1" s="1"/>
  <c r="J30" i="1"/>
  <c r="L30" i="1" s="1"/>
  <c r="J31" i="1"/>
  <c r="L31" i="1" s="1"/>
  <c r="J32" i="1"/>
  <c r="J33" i="1"/>
  <c r="J34" i="1"/>
  <c r="J35" i="1"/>
  <c r="L35" i="1" s="1"/>
  <c r="J36" i="1"/>
  <c r="L36" i="1" s="1"/>
  <c r="J37" i="1"/>
  <c r="L37" i="1" s="1"/>
  <c r="J38" i="1"/>
  <c r="L38" i="1" s="1"/>
  <c r="J39" i="1"/>
  <c r="L39" i="1" s="1"/>
  <c r="J40" i="1"/>
  <c r="J41" i="1"/>
  <c r="J42" i="1"/>
  <c r="L42" i="1" s="1"/>
  <c r="J18" i="1"/>
  <c r="L18" i="1" s="1"/>
  <c r="K33" i="9" l="1"/>
  <c r="K37" i="9" s="1"/>
</calcChain>
</file>

<file path=xl/sharedStrings.xml><?xml version="1.0" encoding="utf-8"?>
<sst xmlns="http://schemas.openxmlformats.org/spreadsheetml/2006/main" count="405" uniqueCount="89">
  <si>
    <t>29 Temmuz</t>
  </si>
  <si>
    <t>Gün doğuş</t>
  </si>
  <si>
    <t>gün batuş</t>
  </si>
  <si>
    <t>Salı</t>
  </si>
  <si>
    <t>9-12 mayıs</t>
  </si>
  <si>
    <t>13 Mayıs</t>
  </si>
  <si>
    <t>6 Mayıs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</si>
  <si>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</si>
  <si>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</si>
  <si>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</si>
  <si>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</si>
  <si>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</si>
  <si>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</si>
  <si>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</si>
  <si>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</si>
  <si>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</si>
  <si>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</si>
  <si>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</si>
  <si>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</si>
  <si>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</si>
  <si>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</si>
  <si>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</si>
  <si>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</si>
  <si>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</si>
  <si>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</si>
  <si>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</si>
  <si>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</si>
  <si>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</si>
  <si>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</si>
  <si>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</si>
  <si>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</si>
  <si>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TOPLAM (MWh)</t>
  </si>
  <si>
    <t>Fark</t>
  </si>
  <si>
    <t>34-24</t>
  </si>
  <si>
    <t>19-13</t>
  </si>
  <si>
    <t>26-16</t>
  </si>
  <si>
    <t>27-11</t>
  </si>
  <si>
    <t>iz mir</t>
  </si>
  <si>
    <t>ista</t>
  </si>
  <si>
    <t>30-19</t>
  </si>
  <si>
    <t>35-29</t>
  </si>
  <si>
    <t>antalya</t>
  </si>
  <si>
    <t>25-19</t>
  </si>
  <si>
    <t>23-18</t>
  </si>
  <si>
    <t>31-26</t>
  </si>
  <si>
    <t>tist</t>
  </si>
  <si>
    <t>tank</t>
  </si>
  <si>
    <t>tizm</t>
  </si>
  <si>
    <t>tada</t>
  </si>
  <si>
    <t>fark</t>
  </si>
  <si>
    <t>Saat 8-15</t>
  </si>
  <si>
    <t>27 Temmuz</t>
  </si>
  <si>
    <t>19 Aralık</t>
  </si>
  <si>
    <t>24 Haziran</t>
  </si>
  <si>
    <t>29 Temmuz Salı</t>
  </si>
  <si>
    <t>27 Temmuz Pazar</t>
  </si>
  <si>
    <r>
      <t>18:42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(289°)</t>
    </r>
  </si>
  <si>
    <r>
      <t>06:15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(71°)</t>
    </r>
  </si>
  <si>
    <t>Mayıs</t>
  </si>
  <si>
    <r>
      <t>18:42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(287°)</t>
    </r>
  </si>
  <si>
    <r>
      <t>06:17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(73°)</t>
    </r>
  </si>
  <si>
    <r>
      <t>18:53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(289°)</t>
    </r>
  </si>
  <si>
    <r>
      <t>06:25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(71°)</t>
    </r>
  </si>
  <si>
    <t>Temmuz</t>
  </si>
  <si>
    <t>Adana</t>
  </si>
  <si>
    <r>
      <t>19:54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</si>
  <si>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05:35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</si>
  <si>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r>
      <t>19:48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</si>
  <si>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05:42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(67°)</t>
    </r>
  </si>
  <si>
    <r>
      <t>20:05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(295°)</t>
    </r>
  </si>
  <si>
    <r>
      <t>05:44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(65°)</t>
    </r>
  </si>
  <si>
    <t>Ankara</t>
  </si>
  <si>
    <r>
      <t>20:13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</si>
  <si>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05:48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</si>
  <si>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r>
      <t>20:06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(293°)</t>
    </r>
  </si>
  <si>
    <r>
      <t>05:55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(67°)</t>
    </r>
  </si>
  <si>
    <r>
      <t>20:23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(296°)</t>
    </r>
  </si>
  <si>
    <r>
      <t>05:57 </t>
    </r>
    <r>
      <rPr>
        <sz val="16.8"/>
        <color rgb="FF454545"/>
        <rFont val="Lucida Sans Unicode"/>
      </rPr>
      <t>↑</t>
    </r>
    <r>
      <rPr>
        <sz val="13"/>
        <color rgb="FF454545"/>
        <rFont val="Helvetica"/>
        <family val="2"/>
      </rPr>
      <t> </t>
    </r>
    <r>
      <rPr>
        <sz val="11"/>
        <color rgb="FF777777"/>
        <rFont val="Helvetica"/>
        <family val="2"/>
      </rPr>
      <t>(64°)</t>
    </r>
  </si>
  <si>
    <t>gündoğum</t>
  </si>
  <si>
    <t>İstanbul</t>
  </si>
  <si>
    <t>istanbul</t>
  </si>
  <si>
    <t>Baz soğutma talebi</t>
  </si>
  <si>
    <t>Ofis Soğutma Talebi</t>
  </si>
  <si>
    <t>E</t>
  </si>
  <si>
    <t>3 Eylül 2020</t>
  </si>
  <si>
    <t>9 Nisan 2020</t>
  </si>
  <si>
    <t>8 Nisan 2020</t>
  </si>
  <si>
    <t>3 Eylül 2020 + 10000MW</t>
  </si>
  <si>
    <t>29 Temmuz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</si>
</sst>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8"/>
      <color rgb="FF000000"/>
      <name val="Times New Roman"/>
      <family val="2"/>
    </font>
    <font>
      <sz val="8"/>
      <color rgb="FF000000"/>
      <name val="Times New Roman"/>
      <family val="2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3"/>
      <color rgb="FF454545"/>
      <name val="Helvetica"/>
      <family val="2"/>
    </font>
    <font>
      <sz val="16.8"/>
      <color rgb="FF454545"/>
      <name val="Lucida Sans Unicode"/>
    </font>
    <font>
      <sz val="11"/>
      <color rgb="FF777777"/>
      <name val="Helvetica"/>
      <family val="2"/>
    </font>
    <font>
      <b/>
      <sz val="13"/>
      <color rgb="FF454545"/>
      <name val="Helvetica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2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3" fontId="2" fillId="0" borderId="2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" fontId="0" fillId="0" borderId="0" xfId="0" applyNumberFormat="1"/>
    <xf numFmtId="49" fontId="0" fillId="0" borderId="0" xfId="0" applyNumberFormat="1"/>
    <xf numFmtId="0" fontId="3" fillId="0" borderId="0" xfId="1"/>
    <xf numFmtId="0" fontId="4" fillId="0" borderId="3" xfId="1" applyFont="1" applyBorder="1" applyAlignment="1">
      <alignment horizontal="center" vertical="top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6" fillId="0" borderId="0" xfId="0" applyFont="1"/>
    <xf numFmtId="0" fontId="2" fillId="0" borderId="2" xfId="0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/>
    <xf numFmtId="0" fontId="11" fillId="0" borderId="0" xfId="0" applyFont="1"/>
  </cellXfs>
  <cellStyles count="2">
    <cellStyle name="Normal" xfId="0" builtinId="0"/>
    <cellStyle name="Normal 2" xfId="1" xr:uid="{ED118E7F-C6AF-6C42-ABCB-303E10CEFD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2020 ve 2025 En Yüksek Talep Günleri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'2020'!$C$6</c:f>
              <c:strCache>
                <c:ptCount val="1"/>
                <c:pt idx="0">
                  <c:v>29 Temmuz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'2020'!$B$7:$B$30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'2020'!$C$7:$C$30</c:f>
              <c:numCache>
                <c:formatCode>#,##0</c:formatCode>
                <c:ptCount val="24"/>
                <c:pt idx="0">
                  <c:v>49222</c:v>
                </c:pt>
                <c:pt idx="1">
                  <c:v>46993</c:v>
                </c:pt>
                <c:pt idx="2">
                  <c:v>45080</c:v>
                </c:pt>
                <c:pt idx="3">
                  <c:v>43809</c:v>
                </c:pt>
                <c:pt idx="4">
                  <c:v>42458</c:v>
                </c:pt>
                <c:pt idx="5">
                  <c:v>41685</c:v>
                </c:pt>
                <c:pt idx="6">
                  <c:v>40357</c:v>
                </c:pt>
                <c:pt idx="7">
                  <c:v>42612</c:v>
                </c:pt>
                <c:pt idx="8">
                  <c:v>49254</c:v>
                </c:pt>
                <c:pt idx="9">
                  <c:v>53321</c:v>
                </c:pt>
                <c:pt idx="10">
                  <c:v>55487</c:v>
                </c:pt>
                <c:pt idx="11">
                  <c:v>57012</c:v>
                </c:pt>
                <c:pt idx="12">
                  <c:v>56243</c:v>
                </c:pt>
                <c:pt idx="13">
                  <c:v>57404</c:v>
                </c:pt>
                <c:pt idx="14">
                  <c:v>58498</c:v>
                </c:pt>
                <c:pt idx="15">
                  <c:v>58625</c:v>
                </c:pt>
                <c:pt idx="16">
                  <c:v>58113</c:v>
                </c:pt>
                <c:pt idx="17">
                  <c:v>56998</c:v>
                </c:pt>
                <c:pt idx="18">
                  <c:v>55100</c:v>
                </c:pt>
                <c:pt idx="19">
                  <c:v>55003</c:v>
                </c:pt>
                <c:pt idx="20">
                  <c:v>55323</c:v>
                </c:pt>
                <c:pt idx="21">
                  <c:v>54937</c:v>
                </c:pt>
                <c:pt idx="22">
                  <c:v>53768</c:v>
                </c:pt>
                <c:pt idx="23">
                  <c:v>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D-084C-A336-3B993D0C3CA5}"/>
            </c:ext>
          </c:extLst>
        </c:ser>
        <c:ser>
          <c:idx val="2"/>
          <c:order val="1"/>
          <c:tx>
            <c:strRef>
              <c:f>'2020'!$E$6</c:f>
              <c:strCache>
                <c:ptCount val="1"/>
                <c:pt idx="0">
                  <c:v>3 Eylül 2020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'2020'!$B$7:$B$30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'2020'!$E$7:$E$30</c:f>
              <c:numCache>
                <c:formatCode>#,##0</c:formatCode>
                <c:ptCount val="24"/>
                <c:pt idx="0">
                  <c:v>37840</c:v>
                </c:pt>
                <c:pt idx="1">
                  <c:v>36042</c:v>
                </c:pt>
                <c:pt idx="2">
                  <c:v>34759</c:v>
                </c:pt>
                <c:pt idx="3">
                  <c:v>33848</c:v>
                </c:pt>
                <c:pt idx="4">
                  <c:v>33429</c:v>
                </c:pt>
                <c:pt idx="5">
                  <c:v>33004</c:v>
                </c:pt>
                <c:pt idx="6">
                  <c:v>32307</c:v>
                </c:pt>
                <c:pt idx="7">
                  <c:v>34124</c:v>
                </c:pt>
                <c:pt idx="8">
                  <c:v>39915</c:v>
                </c:pt>
                <c:pt idx="9">
                  <c:v>43857</c:v>
                </c:pt>
                <c:pt idx="10">
                  <c:v>45741</c:v>
                </c:pt>
                <c:pt idx="11">
                  <c:v>47371</c:v>
                </c:pt>
                <c:pt idx="12">
                  <c:v>46674</c:v>
                </c:pt>
                <c:pt idx="13">
                  <c:v>48167</c:v>
                </c:pt>
                <c:pt idx="14">
                  <c:v>49341</c:v>
                </c:pt>
                <c:pt idx="15">
                  <c:v>48880</c:v>
                </c:pt>
                <c:pt idx="16">
                  <c:v>47960</c:v>
                </c:pt>
                <c:pt idx="17">
                  <c:v>46343</c:v>
                </c:pt>
                <c:pt idx="18">
                  <c:v>44274</c:v>
                </c:pt>
                <c:pt idx="19">
                  <c:v>44438</c:v>
                </c:pt>
                <c:pt idx="20">
                  <c:v>44488</c:v>
                </c:pt>
                <c:pt idx="21">
                  <c:v>43131</c:v>
                </c:pt>
                <c:pt idx="22">
                  <c:v>41957</c:v>
                </c:pt>
                <c:pt idx="23">
                  <c:v>40143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D-084C-A336-3B993D0C3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020080"/>
        <c:axId val="254021808"/>
      </c:lineChart>
      <c:catAx>
        <c:axId val="2540200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21808"/>
        <c:crosses val="autoZero"/>
        <c:auto val="1"/>
        <c:lblAlgn val="ctr"/>
        <c:lblOffset val="100"/>
        <c:noMultiLvlLbl val="0"/>
      </c:catAx>
      <c:valAx>
        <c:axId val="254021808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2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0180322341698"/>
          <c:y val="0.14745239598280857"/>
          <c:w val="0.25375265244425949"/>
          <c:h val="4.7189293772366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 Mayıs, 13 Mayıs ve 29 Temmuz Salı Günleri</a:t>
            </a:r>
            <a:r>
              <a:rPr lang="en-GB" baseline="0"/>
              <a:t> Yük Eğrisi - MW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elektrik!$E$17</c:f>
              <c:strCache>
                <c:ptCount val="1"/>
                <c:pt idx="0">
                  <c:v>6 Mayıs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elektrik!$D$18:$D$41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elektrik!$E$18:$E$41</c:f>
              <c:numCache>
                <c:formatCode>#,##0</c:formatCode>
                <c:ptCount val="24"/>
                <c:pt idx="0">
                  <c:v>35272</c:v>
                </c:pt>
                <c:pt idx="1">
                  <c:v>33301</c:v>
                </c:pt>
                <c:pt idx="2">
                  <c:v>32191</c:v>
                </c:pt>
                <c:pt idx="3">
                  <c:v>31409</c:v>
                </c:pt>
                <c:pt idx="4">
                  <c:v>31097</c:v>
                </c:pt>
                <c:pt idx="5">
                  <c:v>30634</c:v>
                </c:pt>
                <c:pt idx="6">
                  <c:v>30236</c:v>
                </c:pt>
                <c:pt idx="7">
                  <c:v>32661</c:v>
                </c:pt>
                <c:pt idx="8">
                  <c:v>38325</c:v>
                </c:pt>
                <c:pt idx="9">
                  <c:v>40664</c:v>
                </c:pt>
                <c:pt idx="10">
                  <c:v>41348</c:v>
                </c:pt>
                <c:pt idx="11">
                  <c:v>42316</c:v>
                </c:pt>
                <c:pt idx="12">
                  <c:v>40915</c:v>
                </c:pt>
                <c:pt idx="13">
                  <c:v>41237</c:v>
                </c:pt>
                <c:pt idx="14">
                  <c:v>41824</c:v>
                </c:pt>
                <c:pt idx="15">
                  <c:v>41522</c:v>
                </c:pt>
                <c:pt idx="16">
                  <c:v>41198</c:v>
                </c:pt>
                <c:pt idx="17">
                  <c:v>41067</c:v>
                </c:pt>
                <c:pt idx="18">
                  <c:v>40591</c:v>
                </c:pt>
                <c:pt idx="19">
                  <c:v>40934</c:v>
                </c:pt>
                <c:pt idx="20">
                  <c:v>42983</c:v>
                </c:pt>
                <c:pt idx="21">
                  <c:v>42064</c:v>
                </c:pt>
                <c:pt idx="22">
                  <c:v>40386</c:v>
                </c:pt>
                <c:pt idx="23">
                  <c:v>37992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A-364A-B30A-8F700113EF38}"/>
            </c:ext>
          </c:extLst>
        </c:ser>
        <c:ser>
          <c:idx val="1"/>
          <c:order val="1"/>
          <c:tx>
            <c:strRef>
              <c:f>elektrik!$F$17</c:f>
              <c:strCache>
                <c:ptCount val="1"/>
                <c:pt idx="0">
                  <c:v>13 Mayıs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elektrik!$D$18:$D$41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elektrik!$F$18:$F$41</c:f>
              <c:numCache>
                <c:formatCode>#,##0</c:formatCode>
                <c:ptCount val="24"/>
                <c:pt idx="0">
                  <c:v>36427.949999999997</c:v>
                </c:pt>
                <c:pt idx="1">
                  <c:v>34539.67</c:v>
                </c:pt>
                <c:pt idx="2">
                  <c:v>33475.47</c:v>
                </c:pt>
                <c:pt idx="3">
                  <c:v>32675.62</c:v>
                </c:pt>
                <c:pt idx="4">
                  <c:v>32263.81</c:v>
                </c:pt>
                <c:pt idx="5">
                  <c:v>31542.959999999999</c:v>
                </c:pt>
                <c:pt idx="6">
                  <c:v>31276.65</c:v>
                </c:pt>
                <c:pt idx="7">
                  <c:v>33851.21</c:v>
                </c:pt>
                <c:pt idx="8">
                  <c:v>39366.35</c:v>
                </c:pt>
                <c:pt idx="9">
                  <c:v>41440.75</c:v>
                </c:pt>
                <c:pt idx="10">
                  <c:v>42424.33</c:v>
                </c:pt>
                <c:pt idx="11">
                  <c:v>43186.54</c:v>
                </c:pt>
                <c:pt idx="12">
                  <c:v>41768.720000000001</c:v>
                </c:pt>
                <c:pt idx="13">
                  <c:v>42398.43</c:v>
                </c:pt>
                <c:pt idx="14">
                  <c:v>43048.83</c:v>
                </c:pt>
                <c:pt idx="15">
                  <c:v>42447.76</c:v>
                </c:pt>
                <c:pt idx="16">
                  <c:v>42665.93</c:v>
                </c:pt>
                <c:pt idx="17">
                  <c:v>42189.279999999999</c:v>
                </c:pt>
                <c:pt idx="18">
                  <c:v>41445.68</c:v>
                </c:pt>
                <c:pt idx="19">
                  <c:v>41729.01</c:v>
                </c:pt>
                <c:pt idx="20">
                  <c:v>43090.95</c:v>
                </c:pt>
                <c:pt idx="21">
                  <c:v>41899.74</c:v>
                </c:pt>
                <c:pt idx="22">
                  <c:v>40717.83</c:v>
                </c:pt>
                <c:pt idx="23">
                  <c:v>38559.68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A-364A-B30A-8F700113EF38}"/>
            </c:ext>
          </c:extLst>
        </c:ser>
        <c:ser>
          <c:idx val="2"/>
          <c:order val="2"/>
          <c:tx>
            <c:strRef>
              <c:f>elektrik!$G$17</c:f>
              <c:strCache>
                <c:ptCount val="1"/>
                <c:pt idx="0">
                  <c:v>29 Temmuz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elektrik!$D$18:$D$41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elektrik!$G$18:$G$41</c:f>
              <c:numCache>
                <c:formatCode>#,##0</c:formatCode>
                <c:ptCount val="24"/>
                <c:pt idx="0">
                  <c:v>49222.36</c:v>
                </c:pt>
                <c:pt idx="1">
                  <c:v>46993.3</c:v>
                </c:pt>
                <c:pt idx="2">
                  <c:v>45079.8</c:v>
                </c:pt>
                <c:pt idx="3">
                  <c:v>43808.66</c:v>
                </c:pt>
                <c:pt idx="4">
                  <c:v>42458.1</c:v>
                </c:pt>
                <c:pt idx="5">
                  <c:v>41685.370000000003</c:v>
                </c:pt>
                <c:pt idx="6">
                  <c:v>40357.199999999997</c:v>
                </c:pt>
                <c:pt idx="7">
                  <c:v>42611.8</c:v>
                </c:pt>
                <c:pt idx="8">
                  <c:v>49253.75</c:v>
                </c:pt>
                <c:pt idx="9">
                  <c:v>53321.02</c:v>
                </c:pt>
                <c:pt idx="10">
                  <c:v>55487.19</c:v>
                </c:pt>
                <c:pt idx="11">
                  <c:v>57012.01</c:v>
                </c:pt>
                <c:pt idx="12">
                  <c:v>56242.91</c:v>
                </c:pt>
                <c:pt idx="13">
                  <c:v>57404.19</c:v>
                </c:pt>
                <c:pt idx="14">
                  <c:v>58498.25</c:v>
                </c:pt>
                <c:pt idx="15">
                  <c:v>58624.72</c:v>
                </c:pt>
                <c:pt idx="16">
                  <c:v>58113.34</c:v>
                </c:pt>
                <c:pt idx="17">
                  <c:v>56998.31</c:v>
                </c:pt>
                <c:pt idx="18">
                  <c:v>55099.86</c:v>
                </c:pt>
                <c:pt idx="19">
                  <c:v>55002.66</c:v>
                </c:pt>
                <c:pt idx="20">
                  <c:v>55323</c:v>
                </c:pt>
                <c:pt idx="21">
                  <c:v>54936.88</c:v>
                </c:pt>
                <c:pt idx="22">
                  <c:v>53767.5</c:v>
                </c:pt>
                <c:pt idx="23">
                  <c:v>51896.63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A-364A-B30A-8F700113E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937359"/>
        <c:axId val="305455903"/>
      </c:lineChart>
      <c:catAx>
        <c:axId val="3059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5903"/>
        <c:crosses val="autoZero"/>
        <c:auto val="1"/>
        <c:lblAlgn val="ctr"/>
        <c:lblOffset val="100"/>
        <c:noMultiLvlLbl val="0"/>
      </c:catAx>
      <c:valAx>
        <c:axId val="305455903"/>
        <c:scaling>
          <c:orientation val="minMax"/>
          <c:max val="59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91474775901659"/>
          <c:y val="0.24671024375541578"/>
          <c:w val="0.27351617339506173"/>
          <c:h val="4.037109595750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elektrik!$J$17</c:f>
              <c:strCache>
                <c:ptCount val="1"/>
                <c:pt idx="0">
                  <c:v>Fark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elektrik!$I$18:$I$41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elektrik!$J$18:$J$41</c:f>
              <c:numCache>
                <c:formatCode>#,##0</c:formatCode>
                <c:ptCount val="24"/>
                <c:pt idx="0">
                  <c:v>13950.36</c:v>
                </c:pt>
                <c:pt idx="1">
                  <c:v>13692.300000000003</c:v>
                </c:pt>
                <c:pt idx="2">
                  <c:v>12888.800000000003</c:v>
                </c:pt>
                <c:pt idx="3">
                  <c:v>12399.660000000003</c:v>
                </c:pt>
                <c:pt idx="4">
                  <c:v>11361.099999999999</c:v>
                </c:pt>
                <c:pt idx="5">
                  <c:v>11051.370000000003</c:v>
                </c:pt>
                <c:pt idx="6">
                  <c:v>10121.199999999997</c:v>
                </c:pt>
                <c:pt idx="7">
                  <c:v>9950.8000000000029</c:v>
                </c:pt>
                <c:pt idx="8">
                  <c:v>10928.75</c:v>
                </c:pt>
                <c:pt idx="9">
                  <c:v>12657.019999999997</c:v>
                </c:pt>
                <c:pt idx="10">
                  <c:v>14139.190000000002</c:v>
                </c:pt>
                <c:pt idx="11">
                  <c:v>14696.010000000002</c:v>
                </c:pt>
                <c:pt idx="12">
                  <c:v>15327.910000000003</c:v>
                </c:pt>
                <c:pt idx="13">
                  <c:v>16167.190000000002</c:v>
                </c:pt>
                <c:pt idx="14">
                  <c:v>16674.25</c:v>
                </c:pt>
                <c:pt idx="15">
                  <c:v>17102.72</c:v>
                </c:pt>
                <c:pt idx="16">
                  <c:v>16915.339999999997</c:v>
                </c:pt>
                <c:pt idx="17">
                  <c:v>15931.309999999998</c:v>
                </c:pt>
                <c:pt idx="18">
                  <c:v>14508.86</c:v>
                </c:pt>
                <c:pt idx="19">
                  <c:v>14068.660000000003</c:v>
                </c:pt>
                <c:pt idx="20">
                  <c:v>12340</c:v>
                </c:pt>
                <c:pt idx="21">
                  <c:v>12872.879999999997</c:v>
                </c:pt>
                <c:pt idx="22">
                  <c:v>13381.5</c:v>
                </c:pt>
                <c:pt idx="23">
                  <c:v>13904.629999999997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1-7B43-B042-B045F9B2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54047"/>
        <c:axId val="633700735"/>
      </c:lineChart>
      <c:catAx>
        <c:axId val="6342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00735"/>
        <c:crosses val="autoZero"/>
        <c:auto val="1"/>
        <c:lblAlgn val="ctr"/>
        <c:lblOffset val="100"/>
        <c:noMultiLvlLbl val="0"/>
      </c:catAx>
      <c:valAx>
        <c:axId val="633700735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5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'29Temmuz2025'!$F$6</c:f>
              <c:strCache>
                <c:ptCount val="1"/>
                <c:pt idx="0">
                  <c:v>29 Temmuz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'29Temmuz2025'!$F$7:$F$30</c:f>
              <c:numCache>
                <c:formatCode>#,##0</c:formatCode>
                <c:ptCount val="24"/>
                <c:pt idx="0">
                  <c:v>49222</c:v>
                </c:pt>
                <c:pt idx="1">
                  <c:v>46993</c:v>
                </c:pt>
                <c:pt idx="2">
                  <c:v>45080</c:v>
                </c:pt>
                <c:pt idx="3">
                  <c:v>43809</c:v>
                </c:pt>
                <c:pt idx="4">
                  <c:v>42458</c:v>
                </c:pt>
                <c:pt idx="5">
                  <c:v>41685</c:v>
                </c:pt>
                <c:pt idx="6">
                  <c:v>40357</c:v>
                </c:pt>
                <c:pt idx="7">
                  <c:v>42612</c:v>
                </c:pt>
                <c:pt idx="8">
                  <c:v>49254</c:v>
                </c:pt>
                <c:pt idx="9">
                  <c:v>53321</c:v>
                </c:pt>
                <c:pt idx="10">
                  <c:v>55487</c:v>
                </c:pt>
                <c:pt idx="11">
                  <c:v>57012</c:v>
                </c:pt>
                <c:pt idx="12">
                  <c:v>56243</c:v>
                </c:pt>
                <c:pt idx="13">
                  <c:v>57404</c:v>
                </c:pt>
                <c:pt idx="14">
                  <c:v>58498</c:v>
                </c:pt>
                <c:pt idx="15">
                  <c:v>58625</c:v>
                </c:pt>
                <c:pt idx="16">
                  <c:v>58113</c:v>
                </c:pt>
                <c:pt idx="17">
                  <c:v>56998</c:v>
                </c:pt>
                <c:pt idx="18">
                  <c:v>55100</c:v>
                </c:pt>
                <c:pt idx="19">
                  <c:v>55003</c:v>
                </c:pt>
                <c:pt idx="20">
                  <c:v>55323</c:v>
                </c:pt>
                <c:pt idx="21">
                  <c:v>54937</c:v>
                </c:pt>
                <c:pt idx="22">
                  <c:v>53768</c:v>
                </c:pt>
                <c:pt idx="23">
                  <c:v>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2-2341-BB71-C133B29FE23F}"/>
            </c:ext>
          </c:extLst>
        </c:ser>
        <c:ser>
          <c:idx val="1"/>
          <c:order val="1"/>
          <c:tx>
            <c:strRef>
              <c:f>'29Temmuz2025'!$G$6</c:f>
              <c:strCache>
                <c:ptCount val="1"/>
                <c:pt idx="0">
                  <c:v>27 Temmuz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'29Temmuz2025'!$G$7:$G$30</c:f>
              <c:numCache>
                <c:formatCode>#,##0</c:formatCode>
                <c:ptCount val="24"/>
                <c:pt idx="0">
                  <c:v>46849.79</c:v>
                </c:pt>
                <c:pt idx="1">
                  <c:v>45010.65</c:v>
                </c:pt>
                <c:pt idx="2">
                  <c:v>43081.24</c:v>
                </c:pt>
                <c:pt idx="3">
                  <c:v>41536.400000000001</c:v>
                </c:pt>
                <c:pt idx="4">
                  <c:v>40648.519999999997</c:v>
                </c:pt>
                <c:pt idx="5">
                  <c:v>39336.080000000002</c:v>
                </c:pt>
                <c:pt idx="6">
                  <c:v>37287.39</c:v>
                </c:pt>
                <c:pt idx="7">
                  <c:v>37144.839999999997</c:v>
                </c:pt>
                <c:pt idx="8">
                  <c:v>38455.379999999997</c:v>
                </c:pt>
                <c:pt idx="9">
                  <c:v>40199.86</c:v>
                </c:pt>
                <c:pt idx="10">
                  <c:v>42205.61</c:v>
                </c:pt>
                <c:pt idx="11">
                  <c:v>43942.720000000001</c:v>
                </c:pt>
                <c:pt idx="12">
                  <c:v>44827</c:v>
                </c:pt>
                <c:pt idx="13">
                  <c:v>46059.27</c:v>
                </c:pt>
                <c:pt idx="14">
                  <c:v>46435.26</c:v>
                </c:pt>
                <c:pt idx="15">
                  <c:v>46733.68</c:v>
                </c:pt>
                <c:pt idx="16">
                  <c:v>46802.94</c:v>
                </c:pt>
                <c:pt idx="17">
                  <c:v>47241.34</c:v>
                </c:pt>
                <c:pt idx="18">
                  <c:v>47516.01</c:v>
                </c:pt>
                <c:pt idx="19">
                  <c:v>48416.85</c:v>
                </c:pt>
                <c:pt idx="20">
                  <c:v>50268.92</c:v>
                </c:pt>
                <c:pt idx="21">
                  <c:v>50058.64</c:v>
                </c:pt>
                <c:pt idx="22">
                  <c:v>49115</c:v>
                </c:pt>
                <c:pt idx="23">
                  <c:v>47111.45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2-2341-BB71-C133B29FE23F}"/>
            </c:ext>
          </c:extLst>
        </c:ser>
        <c:ser>
          <c:idx val="2"/>
          <c:order val="2"/>
          <c:tx>
            <c:strRef>
              <c:f>'29Temmuz2025'!$H$6</c:f>
              <c:strCache>
                <c:ptCount val="1"/>
                <c:pt idx="0">
                  <c:v>19 Aralık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'29Temmuz2025'!$H$7:$H$30</c:f>
              <c:numCache>
                <c:formatCode>#,##0</c:formatCode>
                <c:ptCount val="24"/>
                <c:pt idx="0">
                  <c:v>38095.17</c:v>
                </c:pt>
                <c:pt idx="1">
                  <c:v>35928.21</c:v>
                </c:pt>
                <c:pt idx="2">
                  <c:v>34654.54</c:v>
                </c:pt>
                <c:pt idx="3">
                  <c:v>33857.730000000003</c:v>
                </c:pt>
                <c:pt idx="4">
                  <c:v>33560.32</c:v>
                </c:pt>
                <c:pt idx="5">
                  <c:v>33943.160000000003</c:v>
                </c:pt>
                <c:pt idx="6">
                  <c:v>35332.53</c:v>
                </c:pt>
                <c:pt idx="7">
                  <c:v>38872.199999999997</c:v>
                </c:pt>
                <c:pt idx="8">
                  <c:v>44556</c:v>
                </c:pt>
                <c:pt idx="9">
                  <c:v>47239.519999999997</c:v>
                </c:pt>
                <c:pt idx="10">
                  <c:v>47303.519999999997</c:v>
                </c:pt>
                <c:pt idx="11">
                  <c:v>47280.1</c:v>
                </c:pt>
                <c:pt idx="12">
                  <c:v>44974.12</c:v>
                </c:pt>
                <c:pt idx="13">
                  <c:v>44954.3</c:v>
                </c:pt>
                <c:pt idx="14">
                  <c:v>45607.05</c:v>
                </c:pt>
                <c:pt idx="15">
                  <c:v>45837.14</c:v>
                </c:pt>
                <c:pt idx="16">
                  <c:v>47353.02</c:v>
                </c:pt>
                <c:pt idx="17">
                  <c:v>49014.38</c:v>
                </c:pt>
                <c:pt idx="18">
                  <c:v>48378.44</c:v>
                </c:pt>
                <c:pt idx="19">
                  <c:v>47028.58</c:v>
                </c:pt>
                <c:pt idx="20">
                  <c:v>45910.03</c:v>
                </c:pt>
                <c:pt idx="21">
                  <c:v>44671.4</c:v>
                </c:pt>
                <c:pt idx="22">
                  <c:v>43019.53</c:v>
                </c:pt>
                <c:pt idx="23">
                  <c:v>40273.21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2-2341-BB71-C133B29FE23F}"/>
            </c:ext>
          </c:extLst>
        </c:ser>
        <c:ser>
          <c:idx val="3"/>
          <c:order val="3"/>
          <c:tx>
            <c:strRef>
              <c:f>'29Temmuz2025'!$I$6</c:f>
              <c:strCache>
                <c:ptCount val="1"/>
                <c:pt idx="0">
                  <c:v>24 Haziran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'29Temmuz2025'!$I$7:$I$30</c:f>
              <c:numCache>
                <c:formatCode>#,##0</c:formatCode>
                <c:ptCount val="24"/>
                <c:pt idx="0">
                  <c:v>40619.4</c:v>
                </c:pt>
                <c:pt idx="1">
                  <c:v>38624.35</c:v>
                </c:pt>
                <c:pt idx="2">
                  <c:v>37031.17</c:v>
                </c:pt>
                <c:pt idx="3">
                  <c:v>35948.25</c:v>
                </c:pt>
                <c:pt idx="4">
                  <c:v>35462.15</c:v>
                </c:pt>
                <c:pt idx="5">
                  <c:v>34352.239999999998</c:v>
                </c:pt>
                <c:pt idx="6">
                  <c:v>34024.370000000003</c:v>
                </c:pt>
                <c:pt idx="7">
                  <c:v>35985.46</c:v>
                </c:pt>
                <c:pt idx="8">
                  <c:v>41419.279999999999</c:v>
                </c:pt>
                <c:pt idx="9">
                  <c:v>44866.19</c:v>
                </c:pt>
                <c:pt idx="10">
                  <c:v>46513.97</c:v>
                </c:pt>
                <c:pt idx="11">
                  <c:v>47816.43</c:v>
                </c:pt>
                <c:pt idx="12">
                  <c:v>46792.08</c:v>
                </c:pt>
                <c:pt idx="13">
                  <c:v>48148.06</c:v>
                </c:pt>
                <c:pt idx="14">
                  <c:v>49302.34</c:v>
                </c:pt>
                <c:pt idx="15">
                  <c:v>49054.47</c:v>
                </c:pt>
                <c:pt idx="16">
                  <c:v>48917.8</c:v>
                </c:pt>
                <c:pt idx="17">
                  <c:v>48382.05</c:v>
                </c:pt>
                <c:pt idx="18">
                  <c:v>46865.4</c:v>
                </c:pt>
                <c:pt idx="19">
                  <c:v>46538.48</c:v>
                </c:pt>
                <c:pt idx="20">
                  <c:v>47403.8</c:v>
                </c:pt>
                <c:pt idx="21">
                  <c:v>47573.13</c:v>
                </c:pt>
                <c:pt idx="22">
                  <c:v>45891.55</c:v>
                </c:pt>
                <c:pt idx="23">
                  <c:v>43956.19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2-2341-BB71-C133B29F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29856"/>
        <c:axId val="2093987808"/>
      </c:lineChart>
      <c:catAx>
        <c:axId val="20938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7808"/>
        <c:crosses val="autoZero"/>
        <c:auto val="1"/>
        <c:lblAlgn val="ctr"/>
        <c:lblOffset val="100"/>
        <c:noMultiLvlLbl val="0"/>
      </c:catAx>
      <c:valAx>
        <c:axId val="2093987808"/>
        <c:scaling>
          <c:orientation val="minMax"/>
          <c:max val="6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'29Temmuz2025'!$H$6</c:f>
              <c:strCache>
                <c:ptCount val="1"/>
                <c:pt idx="0">
                  <c:v>19 Aralık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'29Temmuz2025'!$H$7:$H$30</c:f>
              <c:numCache>
                <c:formatCode>#,##0</c:formatCode>
                <c:ptCount val="24"/>
                <c:pt idx="0">
                  <c:v>38095.17</c:v>
                </c:pt>
                <c:pt idx="1">
                  <c:v>35928.21</c:v>
                </c:pt>
                <c:pt idx="2">
                  <c:v>34654.54</c:v>
                </c:pt>
                <c:pt idx="3">
                  <c:v>33857.730000000003</c:v>
                </c:pt>
                <c:pt idx="4">
                  <c:v>33560.32</c:v>
                </c:pt>
                <c:pt idx="5">
                  <c:v>33943.160000000003</c:v>
                </c:pt>
                <c:pt idx="6">
                  <c:v>35332.53</c:v>
                </c:pt>
                <c:pt idx="7">
                  <c:v>38872.199999999997</c:v>
                </c:pt>
                <c:pt idx="8">
                  <c:v>44556</c:v>
                </c:pt>
                <c:pt idx="9">
                  <c:v>47239.519999999997</c:v>
                </c:pt>
                <c:pt idx="10">
                  <c:v>47303.519999999997</c:v>
                </c:pt>
                <c:pt idx="11">
                  <c:v>47280.1</c:v>
                </c:pt>
                <c:pt idx="12">
                  <c:v>44974.12</c:v>
                </c:pt>
                <c:pt idx="13">
                  <c:v>44954.3</c:v>
                </c:pt>
                <c:pt idx="14">
                  <c:v>45607.05</c:v>
                </c:pt>
                <c:pt idx="15">
                  <c:v>45837.14</c:v>
                </c:pt>
                <c:pt idx="16">
                  <c:v>47353.02</c:v>
                </c:pt>
                <c:pt idx="17">
                  <c:v>49014.38</c:v>
                </c:pt>
                <c:pt idx="18">
                  <c:v>48378.44</c:v>
                </c:pt>
                <c:pt idx="19">
                  <c:v>47028.58</c:v>
                </c:pt>
                <c:pt idx="20">
                  <c:v>45910.03</c:v>
                </c:pt>
                <c:pt idx="21">
                  <c:v>44671.4</c:v>
                </c:pt>
                <c:pt idx="22">
                  <c:v>43019.53</c:v>
                </c:pt>
                <c:pt idx="23">
                  <c:v>40273.21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7-9D47-9FC9-7E4C13B1D2F2}"/>
            </c:ext>
          </c:extLst>
        </c:ser>
        <c:ser>
          <c:idx val="3"/>
          <c:order val="1"/>
          <c:tx>
            <c:strRef>
              <c:f>'29Temmuz2025'!$I$6</c:f>
              <c:strCache>
                <c:ptCount val="1"/>
                <c:pt idx="0">
                  <c:v>24 Haziran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'29Temmuz2025'!$I$7:$I$30</c:f>
              <c:numCache>
                <c:formatCode>#,##0</c:formatCode>
                <c:ptCount val="24"/>
                <c:pt idx="0">
                  <c:v>40619.4</c:v>
                </c:pt>
                <c:pt idx="1">
                  <c:v>38624.35</c:v>
                </c:pt>
                <c:pt idx="2">
                  <c:v>37031.17</c:v>
                </c:pt>
                <c:pt idx="3">
                  <c:v>35948.25</c:v>
                </c:pt>
                <c:pt idx="4">
                  <c:v>35462.15</c:v>
                </c:pt>
                <c:pt idx="5">
                  <c:v>34352.239999999998</c:v>
                </c:pt>
                <c:pt idx="6">
                  <c:v>34024.370000000003</c:v>
                </c:pt>
                <c:pt idx="7">
                  <c:v>35985.46</c:v>
                </c:pt>
                <c:pt idx="8">
                  <c:v>41419.279999999999</c:v>
                </c:pt>
                <c:pt idx="9">
                  <c:v>44866.19</c:v>
                </c:pt>
                <c:pt idx="10">
                  <c:v>46513.97</c:v>
                </c:pt>
                <c:pt idx="11">
                  <c:v>47816.43</c:v>
                </c:pt>
                <c:pt idx="12">
                  <c:v>46792.08</c:v>
                </c:pt>
                <c:pt idx="13">
                  <c:v>48148.06</c:v>
                </c:pt>
                <c:pt idx="14">
                  <c:v>49302.34</c:v>
                </c:pt>
                <c:pt idx="15">
                  <c:v>49054.47</c:v>
                </c:pt>
                <c:pt idx="16">
                  <c:v>48917.8</c:v>
                </c:pt>
                <c:pt idx="17">
                  <c:v>48382.05</c:v>
                </c:pt>
                <c:pt idx="18">
                  <c:v>46865.4</c:v>
                </c:pt>
                <c:pt idx="19">
                  <c:v>46538.48</c:v>
                </c:pt>
                <c:pt idx="20">
                  <c:v>47403.8</c:v>
                </c:pt>
                <c:pt idx="21">
                  <c:v>47573.13</c:v>
                </c:pt>
                <c:pt idx="22">
                  <c:v>45891.55</c:v>
                </c:pt>
                <c:pt idx="23">
                  <c:v>43956.19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7-9D47-9FC9-7E4C13B1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29856"/>
        <c:axId val="2093987808"/>
      </c:lineChart>
      <c:catAx>
        <c:axId val="20938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7808"/>
        <c:crosses val="autoZero"/>
        <c:auto val="1"/>
        <c:lblAlgn val="ctr"/>
        <c:lblOffset val="100"/>
        <c:noMultiLvlLbl val="0"/>
      </c:catAx>
      <c:valAx>
        <c:axId val="2093987808"/>
        <c:scaling>
          <c:orientation val="minMax"/>
          <c:max val="50000"/>
          <c:min val="3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'29Temmuz2025'!$J$38</c:f>
              <c:strCache>
                <c:ptCount val="1"/>
                <c:pt idx="0">
                  <c:v>19 Aralık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'29Temmuz2025'!$I$39:$I$61</c:f>
              <c:strCache>
                <c:ptCount val="23"/>
                <c:pt idx="0">
                  <c:v>02:00</c:v>
                </c:pt>
                <c:pt idx="1">
                  <c:v>03:00</c:v>
                </c:pt>
                <c:pt idx="2">
                  <c:v>04:00</c:v>
                </c:pt>
                <c:pt idx="3">
                  <c:v>05:00</c:v>
                </c:pt>
                <c:pt idx="4">
                  <c:v>06:00</c:v>
                </c:pt>
                <c:pt idx="5">
                  <c:v>07:00</c:v>
                </c:pt>
                <c:pt idx="6">
                  <c:v>08:00</c:v>
                </c:pt>
                <c:pt idx="7">
                  <c:v>09:00</c:v>
                </c:pt>
                <c:pt idx="8">
                  <c:v>10:00</c:v>
                </c:pt>
                <c:pt idx="9">
                  <c:v>11:00</c:v>
                </c:pt>
                <c:pt idx="10">
                  <c:v>12:00</c:v>
                </c:pt>
                <c:pt idx="11">
                  <c:v>13:00</c:v>
                </c:pt>
                <c:pt idx="12">
                  <c:v>14:00</c:v>
                </c:pt>
                <c:pt idx="13">
                  <c:v>15:00</c:v>
                </c:pt>
                <c:pt idx="14">
                  <c:v>16:00</c:v>
                </c:pt>
                <c:pt idx="15">
                  <c:v>17:00</c:v>
                </c:pt>
                <c:pt idx="16">
                  <c:v>18:00</c:v>
                </c:pt>
                <c:pt idx="17">
                  <c:v>19:00</c:v>
                </c:pt>
                <c:pt idx="18">
                  <c:v>20:00</c:v>
                </c:pt>
                <c:pt idx="19">
                  <c:v>21:00</c:v>
                </c:pt>
                <c:pt idx="20">
                  <c:v>22:00</c:v>
                </c:pt>
                <c:pt idx="21">
                  <c:v>23:00</c:v>
                </c:pt>
                <c:pt idx="22">
                  <c:v>24:00</c:v>
                </c:pt>
              </c:strCache>
            </c:strRef>
          </c:cat>
          <c:val>
            <c:numRef>
              <c:f>'29Temmuz2025'!$J$39:$J$61</c:f>
              <c:numCache>
                <c:formatCode>#,##0</c:formatCode>
                <c:ptCount val="23"/>
                <c:pt idx="0">
                  <c:v>38095.17</c:v>
                </c:pt>
                <c:pt idx="1">
                  <c:v>35928.21</c:v>
                </c:pt>
                <c:pt idx="2">
                  <c:v>34654.54</c:v>
                </c:pt>
                <c:pt idx="3">
                  <c:v>33857.730000000003</c:v>
                </c:pt>
                <c:pt idx="4">
                  <c:v>33560.32</c:v>
                </c:pt>
                <c:pt idx="5">
                  <c:v>33943.160000000003</c:v>
                </c:pt>
                <c:pt idx="6">
                  <c:v>35332.53</c:v>
                </c:pt>
                <c:pt idx="7">
                  <c:v>38872.199999999997</c:v>
                </c:pt>
                <c:pt idx="8">
                  <c:v>44556</c:v>
                </c:pt>
                <c:pt idx="9">
                  <c:v>47239.519999999997</c:v>
                </c:pt>
                <c:pt idx="10">
                  <c:v>47303.519999999997</c:v>
                </c:pt>
                <c:pt idx="11">
                  <c:v>47280.1</c:v>
                </c:pt>
                <c:pt idx="12">
                  <c:v>44974.12</c:v>
                </c:pt>
                <c:pt idx="13">
                  <c:v>44954.3</c:v>
                </c:pt>
                <c:pt idx="14">
                  <c:v>45607.05</c:v>
                </c:pt>
                <c:pt idx="15">
                  <c:v>45837.14</c:v>
                </c:pt>
                <c:pt idx="16">
                  <c:v>47353.02</c:v>
                </c:pt>
                <c:pt idx="17">
                  <c:v>49014.38</c:v>
                </c:pt>
                <c:pt idx="18">
                  <c:v>48378.44</c:v>
                </c:pt>
                <c:pt idx="19">
                  <c:v>47028.58</c:v>
                </c:pt>
                <c:pt idx="20">
                  <c:v>45910.03</c:v>
                </c:pt>
                <c:pt idx="21">
                  <c:v>44671.4</c:v>
                </c:pt>
                <c:pt idx="22">
                  <c:v>43019.53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7-5B4C-8113-A3F9C23E1488}"/>
            </c:ext>
          </c:extLst>
        </c:ser>
        <c:ser>
          <c:idx val="1"/>
          <c:order val="1"/>
          <c:tx>
            <c:strRef>
              <c:f>'29Temmuz2025'!$K$38</c:f>
              <c:strCache>
                <c:ptCount val="1"/>
                <c:pt idx="0">
                  <c:v>24 Haziran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'29Temmuz2025'!$I$39:$I$61</c:f>
              <c:strCache>
                <c:ptCount val="23"/>
                <c:pt idx="0">
                  <c:v>02:00</c:v>
                </c:pt>
                <c:pt idx="1">
                  <c:v>03:00</c:v>
                </c:pt>
                <c:pt idx="2">
                  <c:v>04:00</c:v>
                </c:pt>
                <c:pt idx="3">
                  <c:v>05:00</c:v>
                </c:pt>
                <c:pt idx="4">
                  <c:v>06:00</c:v>
                </c:pt>
                <c:pt idx="5">
                  <c:v>07:00</c:v>
                </c:pt>
                <c:pt idx="6">
                  <c:v>08:00</c:v>
                </c:pt>
                <c:pt idx="7">
                  <c:v>09:00</c:v>
                </c:pt>
                <c:pt idx="8">
                  <c:v>10:00</c:v>
                </c:pt>
                <c:pt idx="9">
                  <c:v>11:00</c:v>
                </c:pt>
                <c:pt idx="10">
                  <c:v>12:00</c:v>
                </c:pt>
                <c:pt idx="11">
                  <c:v>13:00</c:v>
                </c:pt>
                <c:pt idx="12">
                  <c:v>14:00</c:v>
                </c:pt>
                <c:pt idx="13">
                  <c:v>15:00</c:v>
                </c:pt>
                <c:pt idx="14">
                  <c:v>16:00</c:v>
                </c:pt>
                <c:pt idx="15">
                  <c:v>17:00</c:v>
                </c:pt>
                <c:pt idx="16">
                  <c:v>18:00</c:v>
                </c:pt>
                <c:pt idx="17">
                  <c:v>19:00</c:v>
                </c:pt>
                <c:pt idx="18">
                  <c:v>20:00</c:v>
                </c:pt>
                <c:pt idx="19">
                  <c:v>21:00</c:v>
                </c:pt>
                <c:pt idx="20">
                  <c:v>22:00</c:v>
                </c:pt>
                <c:pt idx="21">
                  <c:v>23:00</c:v>
                </c:pt>
                <c:pt idx="22">
                  <c:v>24:00</c:v>
                </c:pt>
              </c:strCache>
            </c:strRef>
          </c:cat>
          <c:val>
            <c:numRef>
              <c:f>'29Temmuz2025'!$K$39:$K$61</c:f>
              <c:numCache>
                <c:formatCode>#,##0</c:formatCode>
                <c:ptCount val="23"/>
                <c:pt idx="0">
                  <c:v>38624.35</c:v>
                </c:pt>
                <c:pt idx="1">
                  <c:v>37031.17</c:v>
                </c:pt>
                <c:pt idx="2">
                  <c:v>35948.25</c:v>
                </c:pt>
                <c:pt idx="3">
                  <c:v>35462.15</c:v>
                </c:pt>
                <c:pt idx="4">
                  <c:v>34352.239999999998</c:v>
                </c:pt>
                <c:pt idx="5">
                  <c:v>34024.370000000003</c:v>
                </c:pt>
                <c:pt idx="6">
                  <c:v>35985.46</c:v>
                </c:pt>
                <c:pt idx="7">
                  <c:v>41419.279999999999</c:v>
                </c:pt>
                <c:pt idx="8">
                  <c:v>44866.19</c:v>
                </c:pt>
                <c:pt idx="9">
                  <c:v>46513.97</c:v>
                </c:pt>
                <c:pt idx="10">
                  <c:v>47816.43</c:v>
                </c:pt>
                <c:pt idx="11">
                  <c:v>46792.08</c:v>
                </c:pt>
                <c:pt idx="12">
                  <c:v>48148.06</c:v>
                </c:pt>
                <c:pt idx="13">
                  <c:v>49302.34</c:v>
                </c:pt>
                <c:pt idx="14">
                  <c:v>49054.47</c:v>
                </c:pt>
                <c:pt idx="15">
                  <c:v>48917.8</c:v>
                </c:pt>
                <c:pt idx="16">
                  <c:v>48382.05</c:v>
                </c:pt>
                <c:pt idx="17">
                  <c:v>46865.4</c:v>
                </c:pt>
                <c:pt idx="18">
                  <c:v>46538.48</c:v>
                </c:pt>
                <c:pt idx="19">
                  <c:v>47403.8</c:v>
                </c:pt>
                <c:pt idx="20">
                  <c:v>47573.13</c:v>
                </c:pt>
                <c:pt idx="21">
                  <c:v>45891.55</c:v>
                </c:pt>
                <c:pt idx="22">
                  <c:v>43956.19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7-5B4C-8113-A3F9C23E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35840"/>
        <c:axId val="2098235488"/>
      </c:lineChart>
      <c:catAx>
        <c:axId val="8125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35488"/>
        <c:crosses val="autoZero"/>
        <c:auto val="1"/>
        <c:lblAlgn val="ctr"/>
        <c:lblOffset val="100"/>
        <c:noMultiLvlLbl val="0"/>
      </c:catAx>
      <c:valAx>
        <c:axId val="2098235488"/>
        <c:scaling>
          <c:orientation val="minMax"/>
          <c:max val="50000"/>
          <c:min val="3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'29Temmuz2025'!$F$6</c:f>
              <c:strCache>
                <c:ptCount val="1"/>
                <c:pt idx="0">
                  <c:v>29 Temmuz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'29Temmuz2025'!$F$7:$F$30</c:f>
              <c:numCache>
                <c:formatCode>#,##0</c:formatCode>
                <c:ptCount val="24"/>
                <c:pt idx="0">
                  <c:v>49222</c:v>
                </c:pt>
                <c:pt idx="1">
                  <c:v>46993</c:v>
                </c:pt>
                <c:pt idx="2">
                  <c:v>45080</c:v>
                </c:pt>
                <c:pt idx="3">
                  <c:v>43809</c:v>
                </c:pt>
                <c:pt idx="4">
                  <c:v>42458</c:v>
                </c:pt>
                <c:pt idx="5">
                  <c:v>41685</c:v>
                </c:pt>
                <c:pt idx="6">
                  <c:v>40357</c:v>
                </c:pt>
                <c:pt idx="7">
                  <c:v>42612</c:v>
                </c:pt>
                <c:pt idx="8">
                  <c:v>49254</c:v>
                </c:pt>
                <c:pt idx="9">
                  <c:v>53321</c:v>
                </c:pt>
                <c:pt idx="10">
                  <c:v>55487</c:v>
                </c:pt>
                <c:pt idx="11">
                  <c:v>57012</c:v>
                </c:pt>
                <c:pt idx="12">
                  <c:v>56243</c:v>
                </c:pt>
                <c:pt idx="13">
                  <c:v>57404</c:v>
                </c:pt>
                <c:pt idx="14">
                  <c:v>58498</c:v>
                </c:pt>
                <c:pt idx="15">
                  <c:v>58625</c:v>
                </c:pt>
                <c:pt idx="16">
                  <c:v>58113</c:v>
                </c:pt>
                <c:pt idx="17">
                  <c:v>56998</c:v>
                </c:pt>
                <c:pt idx="18">
                  <c:v>55100</c:v>
                </c:pt>
                <c:pt idx="19">
                  <c:v>55003</c:v>
                </c:pt>
                <c:pt idx="20">
                  <c:v>55323</c:v>
                </c:pt>
                <c:pt idx="21">
                  <c:v>54937</c:v>
                </c:pt>
                <c:pt idx="22">
                  <c:v>53768</c:v>
                </c:pt>
                <c:pt idx="23">
                  <c:v>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7-FB49-B2DD-CD59D1D82F37}"/>
            </c:ext>
          </c:extLst>
        </c:ser>
        <c:ser>
          <c:idx val="1"/>
          <c:order val="1"/>
          <c:tx>
            <c:strRef>
              <c:f>'29Temmuz2025'!$G$6</c:f>
              <c:strCache>
                <c:ptCount val="1"/>
                <c:pt idx="0">
                  <c:v>27 Temmuz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'29Temmuz2025'!$E$7:$E$30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'29Temmuz2025'!$G$7:$G$30</c:f>
              <c:numCache>
                <c:formatCode>#,##0</c:formatCode>
                <c:ptCount val="24"/>
                <c:pt idx="0">
                  <c:v>46849.79</c:v>
                </c:pt>
                <c:pt idx="1">
                  <c:v>45010.65</c:v>
                </c:pt>
                <c:pt idx="2">
                  <c:v>43081.24</c:v>
                </c:pt>
                <c:pt idx="3">
                  <c:v>41536.400000000001</c:v>
                </c:pt>
                <c:pt idx="4">
                  <c:v>40648.519999999997</c:v>
                </c:pt>
                <c:pt idx="5">
                  <c:v>39336.080000000002</c:v>
                </c:pt>
                <c:pt idx="6">
                  <c:v>37287.39</c:v>
                </c:pt>
                <c:pt idx="7">
                  <c:v>37144.839999999997</c:v>
                </c:pt>
                <c:pt idx="8">
                  <c:v>38455.379999999997</c:v>
                </c:pt>
                <c:pt idx="9">
                  <c:v>40199.86</c:v>
                </c:pt>
                <c:pt idx="10">
                  <c:v>42205.61</c:v>
                </c:pt>
                <c:pt idx="11">
                  <c:v>43942.720000000001</c:v>
                </c:pt>
                <c:pt idx="12">
                  <c:v>44827</c:v>
                </c:pt>
                <c:pt idx="13">
                  <c:v>46059.27</c:v>
                </c:pt>
                <c:pt idx="14">
                  <c:v>46435.26</c:v>
                </c:pt>
                <c:pt idx="15">
                  <c:v>46733.68</c:v>
                </c:pt>
                <c:pt idx="16">
                  <c:v>46802.94</c:v>
                </c:pt>
                <c:pt idx="17">
                  <c:v>47241.34</c:v>
                </c:pt>
                <c:pt idx="18">
                  <c:v>47516.01</c:v>
                </c:pt>
                <c:pt idx="19">
                  <c:v>48416.85</c:v>
                </c:pt>
                <c:pt idx="20">
                  <c:v>50268.92</c:v>
                </c:pt>
                <c:pt idx="21">
                  <c:v>50058.64</c:v>
                </c:pt>
                <c:pt idx="22">
                  <c:v>49115</c:v>
                </c:pt>
                <c:pt idx="23">
                  <c:v>47111.45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7-FB49-B2DD-CD59D1D8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29856"/>
        <c:axId val="2093987808"/>
      </c:lineChart>
      <c:catAx>
        <c:axId val="20938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7808"/>
        <c:crosses val="autoZero"/>
        <c:auto val="1"/>
        <c:lblAlgn val="ctr"/>
        <c:lblOffset val="100"/>
        <c:noMultiLvlLbl val="0"/>
      </c:catAx>
      <c:valAx>
        <c:axId val="2093987808"/>
        <c:scaling>
          <c:orientation val="minMax"/>
          <c:max val="60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29</a:t>
            </a:r>
            <a:r>
              <a:rPr lang="en-GB" baseline="0"/>
              <a:t> Temmuz Salı ve 27 Temmuz Pazar Yük Eğrileri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'27-29Temmuz'!$F$7</c:f>
              <c:strCache>
                <c:ptCount val="1"/>
                <c:pt idx="0">
                  <c:v>29 Temmuz Salı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'27-29Temmuz'!$E$8:$E$31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'27-29Temmuz'!$F$8:$F$31</c:f>
              <c:numCache>
                <c:formatCode>#,##0</c:formatCode>
                <c:ptCount val="24"/>
                <c:pt idx="0">
                  <c:v>49222</c:v>
                </c:pt>
                <c:pt idx="1">
                  <c:v>46993</c:v>
                </c:pt>
                <c:pt idx="2">
                  <c:v>45080</c:v>
                </c:pt>
                <c:pt idx="3">
                  <c:v>43809</c:v>
                </c:pt>
                <c:pt idx="4">
                  <c:v>42458</c:v>
                </c:pt>
                <c:pt idx="5">
                  <c:v>41685</c:v>
                </c:pt>
                <c:pt idx="6">
                  <c:v>40357</c:v>
                </c:pt>
                <c:pt idx="7">
                  <c:v>42612</c:v>
                </c:pt>
                <c:pt idx="8">
                  <c:v>49254</c:v>
                </c:pt>
                <c:pt idx="9">
                  <c:v>53321</c:v>
                </c:pt>
                <c:pt idx="10">
                  <c:v>55487</c:v>
                </c:pt>
                <c:pt idx="11">
                  <c:v>57012</c:v>
                </c:pt>
                <c:pt idx="12">
                  <c:v>56243</c:v>
                </c:pt>
                <c:pt idx="13">
                  <c:v>57404</c:v>
                </c:pt>
                <c:pt idx="14">
                  <c:v>58498</c:v>
                </c:pt>
                <c:pt idx="15">
                  <c:v>58625</c:v>
                </c:pt>
                <c:pt idx="16">
                  <c:v>58113</c:v>
                </c:pt>
                <c:pt idx="17">
                  <c:v>56998</c:v>
                </c:pt>
                <c:pt idx="18">
                  <c:v>55100</c:v>
                </c:pt>
                <c:pt idx="19">
                  <c:v>55003</c:v>
                </c:pt>
                <c:pt idx="20">
                  <c:v>55323</c:v>
                </c:pt>
                <c:pt idx="21">
                  <c:v>54937</c:v>
                </c:pt>
                <c:pt idx="22">
                  <c:v>53768</c:v>
                </c:pt>
                <c:pt idx="23">
                  <c:v>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A-6645-A8C7-F48A33E207D4}"/>
            </c:ext>
          </c:extLst>
        </c:ser>
        <c:ser>
          <c:idx val="1"/>
          <c:order val="1"/>
          <c:tx>
            <c:strRef>
              <c:f>'27-29Temmuz'!$G$7</c:f>
              <c:strCache>
                <c:ptCount val="1"/>
                <c:pt idx="0">
                  <c:v>27 Temmuz Pazar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'27-29Temmuz'!$E$8:$E$31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'27-29Temmuz'!$G$8:$G$31</c:f>
              <c:numCache>
                <c:formatCode>#,##0</c:formatCode>
                <c:ptCount val="24"/>
                <c:pt idx="0">
                  <c:v>46849.79</c:v>
                </c:pt>
                <c:pt idx="1">
                  <c:v>45010.65</c:v>
                </c:pt>
                <c:pt idx="2">
                  <c:v>43081.24</c:v>
                </c:pt>
                <c:pt idx="3">
                  <c:v>41536.400000000001</c:v>
                </c:pt>
                <c:pt idx="4">
                  <c:v>40648.519999999997</c:v>
                </c:pt>
                <c:pt idx="5">
                  <c:v>39336.080000000002</c:v>
                </c:pt>
                <c:pt idx="6">
                  <c:v>37287.39</c:v>
                </c:pt>
                <c:pt idx="7">
                  <c:v>37144.839999999997</c:v>
                </c:pt>
                <c:pt idx="8">
                  <c:v>38455.379999999997</c:v>
                </c:pt>
                <c:pt idx="9">
                  <c:v>40199.86</c:v>
                </c:pt>
                <c:pt idx="10">
                  <c:v>42205.61</c:v>
                </c:pt>
                <c:pt idx="11">
                  <c:v>43942.720000000001</c:v>
                </c:pt>
                <c:pt idx="12">
                  <c:v>44827</c:v>
                </c:pt>
                <c:pt idx="13">
                  <c:v>46059.27</c:v>
                </c:pt>
                <c:pt idx="14">
                  <c:v>46435.26</c:v>
                </c:pt>
                <c:pt idx="15">
                  <c:v>46733.68</c:v>
                </c:pt>
                <c:pt idx="16">
                  <c:v>46802.94</c:v>
                </c:pt>
                <c:pt idx="17">
                  <c:v>47241.34</c:v>
                </c:pt>
                <c:pt idx="18">
                  <c:v>47516.01</c:v>
                </c:pt>
                <c:pt idx="19">
                  <c:v>48416.85</c:v>
                </c:pt>
                <c:pt idx="20">
                  <c:v>50268.92</c:v>
                </c:pt>
                <c:pt idx="21">
                  <c:v>50058.64</c:v>
                </c:pt>
                <c:pt idx="22">
                  <c:v>49115</c:v>
                </c:pt>
                <c:pt idx="23">
                  <c:v>47111.45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A-6645-A8C7-F48A33E2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85200"/>
        <c:axId val="2093169488"/>
      </c:lineChart>
      <c:catAx>
        <c:axId val="209388520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69488"/>
        <c:crosses val="autoZero"/>
        <c:auto val="1"/>
        <c:lblAlgn val="ctr"/>
        <c:lblOffset val="100"/>
        <c:noMultiLvlLbl val="0"/>
      </c:catAx>
      <c:valAx>
        <c:axId val="2093169488"/>
        <c:scaling>
          <c:orientation val="minMax"/>
          <c:max val="59000"/>
          <c:min val="3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27162276357246"/>
          <c:y val="0.19152964335340436"/>
          <c:w val="0.18267352774932985"/>
          <c:h val="0.14104954216695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Sheet2!$F$11:$F$34</c:f>
              <c:numCache>
                <c:formatCode>General</c:formatCode>
                <c:ptCount val="24"/>
                <c:pt idx="0">
                  <c:v>0.28093661768971601</c:v>
                </c:pt>
                <c:pt idx="1">
                  <c:v>0.17410056888441</c:v>
                </c:pt>
                <c:pt idx="2">
                  <c:v>0.106940620982139</c:v>
                </c:pt>
                <c:pt idx="3">
                  <c:v>8.4033613445378103E-2</c:v>
                </c:pt>
                <c:pt idx="4">
                  <c:v>0.106940620982139</c:v>
                </c:pt>
                <c:pt idx="5">
                  <c:v>0.174100568884411</c:v>
                </c:pt>
                <c:pt idx="6">
                  <c:v>0.28093661768971601</c:v>
                </c:pt>
                <c:pt idx="7">
                  <c:v>0.42016806722688999</c:v>
                </c:pt>
                <c:pt idx="8">
                  <c:v>0.58230652430082597</c:v>
                </c:pt>
                <c:pt idx="9">
                  <c:v>0.75630252100840301</c:v>
                </c:pt>
                <c:pt idx="10">
                  <c:v>0.93029851771598004</c:v>
                </c:pt>
                <c:pt idx="11">
                  <c:v>1.0924369747899101</c:v>
                </c:pt>
                <c:pt idx="12">
                  <c:v>1.2316684243270899</c:v>
                </c:pt>
                <c:pt idx="13">
                  <c:v>1.3385044731323901</c:v>
                </c:pt>
                <c:pt idx="14">
                  <c:v>1.40566442103466</c:v>
                </c:pt>
                <c:pt idx="15">
                  <c:v>1.4285714285714199</c:v>
                </c:pt>
                <c:pt idx="16">
                  <c:v>1.40566442103466</c:v>
                </c:pt>
                <c:pt idx="17">
                  <c:v>1.3385044731323901</c:v>
                </c:pt>
                <c:pt idx="18">
                  <c:v>1.2316684243270899</c:v>
                </c:pt>
                <c:pt idx="19">
                  <c:v>1.0924369747899101</c:v>
                </c:pt>
                <c:pt idx="20">
                  <c:v>0.93029851771598004</c:v>
                </c:pt>
                <c:pt idx="21">
                  <c:v>0.75630252100840301</c:v>
                </c:pt>
                <c:pt idx="22">
                  <c:v>0.58230652430082597</c:v>
                </c:pt>
                <c:pt idx="23">
                  <c:v>0.42016806722688999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A-FF47-B3EE-28D5EC52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954944"/>
        <c:axId val="242972800"/>
      </c:lineChart>
      <c:catAx>
        <c:axId val="24295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72800"/>
        <c:crosses val="autoZero"/>
        <c:auto val="1"/>
        <c:lblAlgn val="ctr"/>
        <c:lblOffset val="100"/>
        <c:noMultiLvlLbl val="0"/>
      </c:catAx>
      <c:valAx>
        <c:axId val="2429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'2020'!$G$7:$G$30</c:f>
              <c:numCache>
                <c:formatCode>#,##0</c:formatCode>
                <c:ptCount val="24"/>
                <c:pt idx="0">
                  <c:v>11382</c:v>
                </c:pt>
                <c:pt idx="1">
                  <c:v>10951</c:v>
                </c:pt>
                <c:pt idx="2">
                  <c:v>10321</c:v>
                </c:pt>
                <c:pt idx="3">
                  <c:v>9961</c:v>
                </c:pt>
                <c:pt idx="4">
                  <c:v>9029</c:v>
                </c:pt>
                <c:pt idx="5">
                  <c:v>8681</c:v>
                </c:pt>
                <c:pt idx="6">
                  <c:v>8050</c:v>
                </c:pt>
                <c:pt idx="7">
                  <c:v>8488</c:v>
                </c:pt>
                <c:pt idx="8">
                  <c:v>9339</c:v>
                </c:pt>
                <c:pt idx="9">
                  <c:v>9464</c:v>
                </c:pt>
                <c:pt idx="10">
                  <c:v>9746</c:v>
                </c:pt>
                <c:pt idx="11">
                  <c:v>9641</c:v>
                </c:pt>
                <c:pt idx="12">
                  <c:v>9569</c:v>
                </c:pt>
                <c:pt idx="13">
                  <c:v>9237</c:v>
                </c:pt>
                <c:pt idx="14">
                  <c:v>9157</c:v>
                </c:pt>
                <c:pt idx="15">
                  <c:v>9745</c:v>
                </c:pt>
                <c:pt idx="16">
                  <c:v>10153</c:v>
                </c:pt>
                <c:pt idx="17">
                  <c:v>10655</c:v>
                </c:pt>
                <c:pt idx="18">
                  <c:v>10826</c:v>
                </c:pt>
                <c:pt idx="19">
                  <c:v>10565</c:v>
                </c:pt>
                <c:pt idx="20">
                  <c:v>10835</c:v>
                </c:pt>
                <c:pt idx="21">
                  <c:v>11806</c:v>
                </c:pt>
                <c:pt idx="22">
                  <c:v>11811</c:v>
                </c:pt>
                <c:pt idx="23">
                  <c:v>11754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F-FE48-AC80-AA92094D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76080"/>
        <c:axId val="253877792"/>
      </c:lineChart>
      <c:catAx>
        <c:axId val="25387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77792"/>
        <c:crosses val="autoZero"/>
        <c:auto val="1"/>
        <c:lblAlgn val="ctr"/>
        <c:lblOffset val="100"/>
        <c:noMultiLvlLbl val="0"/>
      </c:catAx>
      <c:valAx>
        <c:axId val="253877792"/>
        <c:scaling>
          <c:orientation val="minMax"/>
          <c:max val="12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'2020'!$G$6</c:f>
              <c:strCache>
                <c:ptCount val="1"/>
                <c:pt idx="0">
                  <c:v>Fark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'2020'!$F$7:$F$30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'2020'!$G$7:$G$30</c:f>
              <c:numCache>
                <c:formatCode>#,##0</c:formatCode>
                <c:ptCount val="24"/>
                <c:pt idx="0">
                  <c:v>11382</c:v>
                </c:pt>
                <c:pt idx="1">
                  <c:v>10951</c:v>
                </c:pt>
                <c:pt idx="2">
                  <c:v>10321</c:v>
                </c:pt>
                <c:pt idx="3">
                  <c:v>9961</c:v>
                </c:pt>
                <c:pt idx="4">
                  <c:v>9029</c:v>
                </c:pt>
                <c:pt idx="5">
                  <c:v>8681</c:v>
                </c:pt>
                <c:pt idx="6">
                  <c:v>8050</c:v>
                </c:pt>
                <c:pt idx="7">
                  <c:v>8488</c:v>
                </c:pt>
                <c:pt idx="8">
                  <c:v>9339</c:v>
                </c:pt>
                <c:pt idx="9">
                  <c:v>9464</c:v>
                </c:pt>
                <c:pt idx="10">
                  <c:v>9746</c:v>
                </c:pt>
                <c:pt idx="11">
                  <c:v>9641</c:v>
                </c:pt>
                <c:pt idx="12">
                  <c:v>9569</c:v>
                </c:pt>
                <c:pt idx="13">
                  <c:v>9237</c:v>
                </c:pt>
                <c:pt idx="14">
                  <c:v>9157</c:v>
                </c:pt>
                <c:pt idx="15">
                  <c:v>9745</c:v>
                </c:pt>
                <c:pt idx="16">
                  <c:v>10153</c:v>
                </c:pt>
                <c:pt idx="17">
                  <c:v>10655</c:v>
                </c:pt>
                <c:pt idx="18">
                  <c:v>10826</c:v>
                </c:pt>
                <c:pt idx="19">
                  <c:v>10565</c:v>
                </c:pt>
                <c:pt idx="20">
                  <c:v>10835</c:v>
                </c:pt>
                <c:pt idx="21">
                  <c:v>11806</c:v>
                </c:pt>
                <c:pt idx="22">
                  <c:v>11811</c:v>
                </c:pt>
                <c:pt idx="23">
                  <c:v>11754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F-0E4C-ABA6-71193A4A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2128"/>
        <c:axId val="259093840"/>
      </c:lineChart>
      <c:catAx>
        <c:axId val="2590921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93840"/>
        <c:crosses val="autoZero"/>
        <c:auto val="1"/>
        <c:lblAlgn val="ctr"/>
        <c:lblOffset val="100"/>
        <c:noMultiLvlLbl val="0"/>
      </c:catAx>
      <c:valAx>
        <c:axId val="259093840"/>
        <c:scaling>
          <c:orientation val="minMax"/>
          <c:max val="119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Eylül</a:t>
            </a:r>
            <a:r>
              <a:rPr lang="en-GB" baseline="0"/>
              <a:t> ve 9 Nisan 2020 Saatlik Elektrik Talebi (Gün Doğum ve Batım Zamanları Yakın 2 gün)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7.761368826709876E-2"/>
          <c:y val="0.14533583469851505"/>
          <c:w val="0.89847398899436914"/>
          <c:h val="0.71718525956067569"/>
        </c:manualLayout>
      </c:layout>
      <c:lineChart>
        <c:grouping val="standard"/>
        <c:varyColors val="0"/>
        <c:ser>
          <c:idx val="0"/>
          <c:order val="0"/>
          <c:tx>
            <c:strRef>
              <c:f>'2020'!$D$37</c:f>
              <c:strCache>
                <c:ptCount val="1"/>
                <c:pt idx="0">
                  <c:v>9 Nisan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'2020'!$C$38:$C$61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'2020'!$D$38:$D$61</c:f>
              <c:numCache>
                <c:formatCode>#,##0</c:formatCode>
                <c:ptCount val="24"/>
                <c:pt idx="0">
                  <c:v>27192.66</c:v>
                </c:pt>
                <c:pt idx="1">
                  <c:v>25600.09</c:v>
                </c:pt>
                <c:pt idx="2">
                  <c:v>24496.85</c:v>
                </c:pt>
                <c:pt idx="3">
                  <c:v>23961.119999999999</c:v>
                </c:pt>
                <c:pt idx="4">
                  <c:v>23699.47</c:v>
                </c:pt>
                <c:pt idx="5">
                  <c:v>23767.34</c:v>
                </c:pt>
                <c:pt idx="6">
                  <c:v>23159.040000000001</c:v>
                </c:pt>
                <c:pt idx="7">
                  <c:v>23836.720000000001</c:v>
                </c:pt>
                <c:pt idx="8">
                  <c:v>27520.22</c:v>
                </c:pt>
                <c:pt idx="9">
                  <c:v>30141.77</c:v>
                </c:pt>
                <c:pt idx="10">
                  <c:v>31490.69</c:v>
                </c:pt>
                <c:pt idx="11">
                  <c:v>32691.38</c:v>
                </c:pt>
                <c:pt idx="12">
                  <c:v>31964.07</c:v>
                </c:pt>
                <c:pt idx="13">
                  <c:v>32451.759999999998</c:v>
                </c:pt>
                <c:pt idx="14">
                  <c:v>32823.68</c:v>
                </c:pt>
                <c:pt idx="15">
                  <c:v>32043.8</c:v>
                </c:pt>
                <c:pt idx="16">
                  <c:v>31557.97</c:v>
                </c:pt>
                <c:pt idx="17">
                  <c:v>30890.93</c:v>
                </c:pt>
                <c:pt idx="18">
                  <c:v>29965.71</c:v>
                </c:pt>
                <c:pt idx="19">
                  <c:v>31101.39</c:v>
                </c:pt>
                <c:pt idx="20">
                  <c:v>31852.91</c:v>
                </c:pt>
                <c:pt idx="21">
                  <c:v>30381.91</c:v>
                </c:pt>
                <c:pt idx="22">
                  <c:v>29779.4</c:v>
                </c:pt>
                <c:pt idx="23">
                  <c:v>28677.74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E74B-A6A2-1C6175400774}"/>
            </c:ext>
          </c:extLst>
        </c:ser>
        <c:ser>
          <c:idx val="1"/>
          <c:order val="1"/>
          <c:tx>
            <c:strRef>
              <c:f>'2020'!$E$37</c:f>
              <c:strCache>
                <c:ptCount val="1"/>
                <c:pt idx="0">
                  <c:v>3 Eylül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'2020'!$C$38:$C$61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'2020'!$E$38:$E$61</c:f>
              <c:numCache>
                <c:formatCode>#,##0</c:formatCode>
                <c:ptCount val="24"/>
                <c:pt idx="0">
                  <c:v>37840</c:v>
                </c:pt>
                <c:pt idx="1">
                  <c:v>36042</c:v>
                </c:pt>
                <c:pt idx="2">
                  <c:v>34759</c:v>
                </c:pt>
                <c:pt idx="3">
                  <c:v>33848</c:v>
                </c:pt>
                <c:pt idx="4">
                  <c:v>33429</c:v>
                </c:pt>
                <c:pt idx="5">
                  <c:v>33004</c:v>
                </c:pt>
                <c:pt idx="6">
                  <c:v>32307</c:v>
                </c:pt>
                <c:pt idx="7">
                  <c:v>34124</c:v>
                </c:pt>
                <c:pt idx="8">
                  <c:v>39915</c:v>
                </c:pt>
                <c:pt idx="9">
                  <c:v>43857</c:v>
                </c:pt>
                <c:pt idx="10">
                  <c:v>45741</c:v>
                </c:pt>
                <c:pt idx="11">
                  <c:v>47371</c:v>
                </c:pt>
                <c:pt idx="12">
                  <c:v>46674</c:v>
                </c:pt>
                <c:pt idx="13">
                  <c:v>48167</c:v>
                </c:pt>
                <c:pt idx="14">
                  <c:v>49341</c:v>
                </c:pt>
                <c:pt idx="15">
                  <c:v>48880</c:v>
                </c:pt>
                <c:pt idx="16">
                  <c:v>47960</c:v>
                </c:pt>
                <c:pt idx="17">
                  <c:v>46343</c:v>
                </c:pt>
                <c:pt idx="18">
                  <c:v>44274</c:v>
                </c:pt>
                <c:pt idx="19">
                  <c:v>44438</c:v>
                </c:pt>
                <c:pt idx="20">
                  <c:v>44488</c:v>
                </c:pt>
                <c:pt idx="21">
                  <c:v>43131</c:v>
                </c:pt>
                <c:pt idx="22">
                  <c:v>41957</c:v>
                </c:pt>
                <c:pt idx="23">
                  <c:v>40143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E74B-A6A2-1C6175400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87504"/>
        <c:axId val="426951488"/>
      </c:lineChart>
      <c:catAx>
        <c:axId val="4268875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51488"/>
        <c:crosses val="autoZero"/>
        <c:auto val="1"/>
        <c:lblAlgn val="ctr"/>
        <c:lblOffset val="100"/>
        <c:noMultiLvlLbl val="0"/>
      </c:catAx>
      <c:valAx>
        <c:axId val="426951488"/>
        <c:scaling>
          <c:orientation val="minMax"/>
          <c:max val="5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71340276013886"/>
          <c:y val="0.18736533739734151"/>
          <c:w val="0.22315383964101262"/>
          <c:h val="3.6290576581153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'2020'!$F$37</c:f>
              <c:strCache>
                <c:ptCount val="1"/>
                <c:pt idx="0">
                  <c:v>Fark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'2020'!$F$38:$F$61</c:f>
              <c:numCache>
                <c:formatCode>#,##0</c:formatCode>
                <c:ptCount val="24"/>
                <c:pt idx="0">
                  <c:v>10647.34</c:v>
                </c:pt>
                <c:pt idx="1">
                  <c:v>10441.91</c:v>
                </c:pt>
                <c:pt idx="2">
                  <c:v>10262.150000000001</c:v>
                </c:pt>
                <c:pt idx="3">
                  <c:v>9886.880000000001</c:v>
                </c:pt>
                <c:pt idx="4">
                  <c:v>9729.5299999999988</c:v>
                </c:pt>
                <c:pt idx="5">
                  <c:v>9236.66</c:v>
                </c:pt>
                <c:pt idx="6">
                  <c:v>9147.9599999999991</c:v>
                </c:pt>
                <c:pt idx="7">
                  <c:v>10287.279999999999</c:v>
                </c:pt>
                <c:pt idx="8">
                  <c:v>12394.779999999999</c:v>
                </c:pt>
                <c:pt idx="9">
                  <c:v>13715.23</c:v>
                </c:pt>
                <c:pt idx="10">
                  <c:v>14250.310000000001</c:v>
                </c:pt>
                <c:pt idx="11">
                  <c:v>14679.619999999999</c:v>
                </c:pt>
                <c:pt idx="12">
                  <c:v>14709.93</c:v>
                </c:pt>
                <c:pt idx="13">
                  <c:v>15715.240000000002</c:v>
                </c:pt>
                <c:pt idx="14">
                  <c:v>16517.32</c:v>
                </c:pt>
                <c:pt idx="15">
                  <c:v>16836.2</c:v>
                </c:pt>
                <c:pt idx="16">
                  <c:v>16402.03</c:v>
                </c:pt>
                <c:pt idx="17">
                  <c:v>15452.07</c:v>
                </c:pt>
                <c:pt idx="18">
                  <c:v>14308.29</c:v>
                </c:pt>
                <c:pt idx="19">
                  <c:v>13336.61</c:v>
                </c:pt>
                <c:pt idx="20">
                  <c:v>12635.09</c:v>
                </c:pt>
                <c:pt idx="21">
                  <c:v>12749.09</c:v>
                </c:pt>
                <c:pt idx="22">
                  <c:v>12177.599999999999</c:v>
                </c:pt>
                <c:pt idx="23">
                  <c:v>11465.259999999998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BA4F-BBED-21B3832D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3296"/>
        <c:axId val="242645008"/>
      </c:lineChart>
      <c:catAx>
        <c:axId val="24264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5008"/>
        <c:crosses val="autoZero"/>
        <c:auto val="1"/>
        <c:lblAlgn val="ctr"/>
        <c:lblOffset val="100"/>
        <c:noMultiLvlLbl val="0"/>
      </c:catAx>
      <c:valAx>
        <c:axId val="242645008"/>
        <c:scaling>
          <c:orientation val="minMax"/>
          <c:max val="17000"/>
          <c:min val="9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'2020'!$G$37</c:f>
              <c:strCache>
                <c:ptCount val="1"/>
                <c:pt idx="0">
                  <c:v>9 Nisan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'2020'!$G$38:$G$61</c:f>
              <c:numCache>
                <c:formatCode>#,##0</c:formatCode>
                <c:ptCount val="24"/>
                <c:pt idx="0">
                  <c:v>27192.66</c:v>
                </c:pt>
                <c:pt idx="1">
                  <c:v>25600.09</c:v>
                </c:pt>
                <c:pt idx="2">
                  <c:v>24496.85</c:v>
                </c:pt>
                <c:pt idx="3">
                  <c:v>23961.119999999999</c:v>
                </c:pt>
                <c:pt idx="4">
                  <c:v>23699.47</c:v>
                </c:pt>
                <c:pt idx="5">
                  <c:v>23767.34</c:v>
                </c:pt>
                <c:pt idx="6">
                  <c:v>23159.040000000001</c:v>
                </c:pt>
                <c:pt idx="7">
                  <c:v>23836.720000000001</c:v>
                </c:pt>
                <c:pt idx="8">
                  <c:v>27520.22</c:v>
                </c:pt>
                <c:pt idx="9">
                  <c:v>30141.77</c:v>
                </c:pt>
                <c:pt idx="10">
                  <c:v>31490.69</c:v>
                </c:pt>
                <c:pt idx="11">
                  <c:v>32691.38</c:v>
                </c:pt>
                <c:pt idx="12">
                  <c:v>31964.07</c:v>
                </c:pt>
                <c:pt idx="13">
                  <c:v>32451.759999999998</c:v>
                </c:pt>
                <c:pt idx="14">
                  <c:v>32823.68</c:v>
                </c:pt>
                <c:pt idx="15">
                  <c:v>32043.8</c:v>
                </c:pt>
                <c:pt idx="16">
                  <c:v>31557.97</c:v>
                </c:pt>
                <c:pt idx="17">
                  <c:v>30890.93</c:v>
                </c:pt>
                <c:pt idx="18">
                  <c:v>29965.71</c:v>
                </c:pt>
                <c:pt idx="19">
                  <c:v>31101.39</c:v>
                </c:pt>
                <c:pt idx="20">
                  <c:v>31852.91</c:v>
                </c:pt>
                <c:pt idx="21">
                  <c:v>30381.91</c:v>
                </c:pt>
                <c:pt idx="22">
                  <c:v>29779.4</c:v>
                </c:pt>
                <c:pt idx="23">
                  <c:v>28677.74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4-5B4F-9F23-B5B40478F49F}"/>
            </c:ext>
          </c:extLst>
        </c:ser>
        <c:ser>
          <c:idx val="1"/>
          <c:order val="1"/>
          <c:tx>
            <c:strRef>
              <c:f>'2020'!$H$37</c:f>
              <c:strCache>
                <c:ptCount val="1"/>
                <c:pt idx="0">
                  <c:v>8 Nisan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'2020'!$H$38:$H$61</c:f>
              <c:numCache>
                <c:formatCode>#,##0</c:formatCode>
                <c:ptCount val="24"/>
                <c:pt idx="0">
                  <c:v>27341</c:v>
                </c:pt>
                <c:pt idx="1">
                  <c:v>25645</c:v>
                </c:pt>
                <c:pt idx="2">
                  <c:v>24662</c:v>
                </c:pt>
                <c:pt idx="3">
                  <c:v>23993</c:v>
                </c:pt>
                <c:pt idx="4">
                  <c:v>23650</c:v>
                </c:pt>
                <c:pt idx="5">
                  <c:v>23833</c:v>
                </c:pt>
                <c:pt idx="6">
                  <c:v>23123</c:v>
                </c:pt>
                <c:pt idx="7">
                  <c:v>23594</c:v>
                </c:pt>
                <c:pt idx="8">
                  <c:v>27261</c:v>
                </c:pt>
                <c:pt idx="9">
                  <c:v>29886</c:v>
                </c:pt>
                <c:pt idx="10">
                  <c:v>31282</c:v>
                </c:pt>
                <c:pt idx="11">
                  <c:v>32556</c:v>
                </c:pt>
                <c:pt idx="12">
                  <c:v>31993</c:v>
                </c:pt>
                <c:pt idx="13">
                  <c:v>32573</c:v>
                </c:pt>
                <c:pt idx="14">
                  <c:v>32850</c:v>
                </c:pt>
                <c:pt idx="15">
                  <c:v>32339</c:v>
                </c:pt>
                <c:pt idx="16">
                  <c:v>31830</c:v>
                </c:pt>
                <c:pt idx="17">
                  <c:v>31146</c:v>
                </c:pt>
                <c:pt idx="18">
                  <c:v>30536</c:v>
                </c:pt>
                <c:pt idx="19">
                  <c:v>31512</c:v>
                </c:pt>
                <c:pt idx="20">
                  <c:v>31784</c:v>
                </c:pt>
                <c:pt idx="21">
                  <c:v>30639</c:v>
                </c:pt>
                <c:pt idx="22">
                  <c:v>29784</c:v>
                </c:pt>
                <c:pt idx="23">
                  <c:v>28768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4-5B4F-9F23-B5B40478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47744"/>
        <c:axId val="254249456"/>
      </c:lineChart>
      <c:catAx>
        <c:axId val="25424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9456"/>
        <c:crosses val="autoZero"/>
        <c:auto val="1"/>
        <c:lblAlgn val="ctr"/>
        <c:lblOffset val="100"/>
        <c:noMultiLvlLbl val="0"/>
      </c:catAx>
      <c:valAx>
        <c:axId val="254249456"/>
        <c:scaling>
          <c:orientation val="minMax"/>
          <c:max val="33000"/>
          <c:min val="2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2020 ve 2025</a:t>
            </a:r>
            <a:r>
              <a:rPr lang="en-GB" sz="1100" baseline="0"/>
              <a:t> Pik ve Aynı Gün Doğum-Batım Zamanına Sahip Günlerin Farkları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'2020'!$E$67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'2020'!$D$68:$D$91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'2020'!$E$68:$E$91</c:f>
              <c:numCache>
                <c:formatCode>#,##0</c:formatCode>
                <c:ptCount val="24"/>
                <c:pt idx="0">
                  <c:v>10647.34</c:v>
                </c:pt>
                <c:pt idx="1">
                  <c:v>10441.91</c:v>
                </c:pt>
                <c:pt idx="2">
                  <c:v>10262.150000000001</c:v>
                </c:pt>
                <c:pt idx="3">
                  <c:v>9886.880000000001</c:v>
                </c:pt>
                <c:pt idx="4">
                  <c:v>9729.5299999999988</c:v>
                </c:pt>
                <c:pt idx="5">
                  <c:v>9236.66</c:v>
                </c:pt>
                <c:pt idx="6">
                  <c:v>9147.9599999999991</c:v>
                </c:pt>
                <c:pt idx="7">
                  <c:v>10287.279999999999</c:v>
                </c:pt>
                <c:pt idx="8">
                  <c:v>12394.779999999999</c:v>
                </c:pt>
                <c:pt idx="9">
                  <c:v>13715.23</c:v>
                </c:pt>
                <c:pt idx="10">
                  <c:v>14250.310000000001</c:v>
                </c:pt>
                <c:pt idx="11">
                  <c:v>14679.619999999999</c:v>
                </c:pt>
                <c:pt idx="12">
                  <c:v>14709.93</c:v>
                </c:pt>
                <c:pt idx="13">
                  <c:v>15715.240000000002</c:v>
                </c:pt>
                <c:pt idx="14">
                  <c:v>16517.32</c:v>
                </c:pt>
                <c:pt idx="15">
                  <c:v>16836.2</c:v>
                </c:pt>
                <c:pt idx="16">
                  <c:v>16402.03</c:v>
                </c:pt>
                <c:pt idx="17">
                  <c:v>15452.07</c:v>
                </c:pt>
                <c:pt idx="18">
                  <c:v>14308.29</c:v>
                </c:pt>
                <c:pt idx="19">
                  <c:v>13336.61</c:v>
                </c:pt>
                <c:pt idx="20">
                  <c:v>12635.09</c:v>
                </c:pt>
                <c:pt idx="21">
                  <c:v>12749.09</c:v>
                </c:pt>
                <c:pt idx="22">
                  <c:v>12177.599999999999</c:v>
                </c:pt>
                <c:pt idx="23">
                  <c:v>11465.259999999998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2-A74D-88F9-90AA9F8A70DB}"/>
            </c:ext>
          </c:extLst>
        </c:ser>
        <c:ser>
          <c:idx val="1"/>
          <c:order val="1"/>
          <c:tx>
            <c:strRef>
              <c:f>'2020'!$F$67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'2020'!$D$68:$D$91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'2020'!$F$68:$F$91</c:f>
              <c:numCache>
                <c:formatCode>#,##0</c:formatCode>
                <c:ptCount val="24"/>
                <c:pt idx="0">
                  <c:v>13950.36</c:v>
                </c:pt>
                <c:pt idx="1">
                  <c:v>13692.300000000003</c:v>
                </c:pt>
                <c:pt idx="2">
                  <c:v>12888.800000000003</c:v>
                </c:pt>
                <c:pt idx="3">
                  <c:v>12399.660000000003</c:v>
                </c:pt>
                <c:pt idx="4">
                  <c:v>11361.099999999999</c:v>
                </c:pt>
                <c:pt idx="5">
                  <c:v>11051.370000000003</c:v>
                </c:pt>
                <c:pt idx="6">
                  <c:v>10121.199999999997</c:v>
                </c:pt>
                <c:pt idx="7">
                  <c:v>9950.8000000000029</c:v>
                </c:pt>
                <c:pt idx="8">
                  <c:v>10928.75</c:v>
                </c:pt>
                <c:pt idx="9">
                  <c:v>12657.019999999997</c:v>
                </c:pt>
                <c:pt idx="10">
                  <c:v>14139.190000000002</c:v>
                </c:pt>
                <c:pt idx="11">
                  <c:v>14696.010000000002</c:v>
                </c:pt>
                <c:pt idx="12">
                  <c:v>15327.910000000003</c:v>
                </c:pt>
                <c:pt idx="13">
                  <c:v>16167.190000000002</c:v>
                </c:pt>
                <c:pt idx="14">
                  <c:v>16674.25</c:v>
                </c:pt>
                <c:pt idx="15">
                  <c:v>17102.72</c:v>
                </c:pt>
                <c:pt idx="16">
                  <c:v>16915.339999999997</c:v>
                </c:pt>
                <c:pt idx="17">
                  <c:v>15931.309999999998</c:v>
                </c:pt>
                <c:pt idx="18">
                  <c:v>14508.86</c:v>
                </c:pt>
                <c:pt idx="19">
                  <c:v>14068.660000000003</c:v>
                </c:pt>
                <c:pt idx="20">
                  <c:v>12340</c:v>
                </c:pt>
                <c:pt idx="21">
                  <c:v>12872.879999999997</c:v>
                </c:pt>
                <c:pt idx="22">
                  <c:v>13381.5</c:v>
                </c:pt>
                <c:pt idx="23">
                  <c:v>13904.629999999997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2-A74D-88F9-90AA9F8A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39968"/>
        <c:axId val="259341680"/>
      </c:lineChart>
      <c:catAx>
        <c:axId val="2593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41680"/>
        <c:crosses val="autoZero"/>
        <c:auto val="1"/>
        <c:lblAlgn val="ctr"/>
        <c:lblOffset val="100"/>
        <c:noMultiLvlLbl val="0"/>
      </c:catAx>
      <c:valAx>
        <c:axId val="259341680"/>
        <c:scaling>
          <c:orientation val="minMax"/>
          <c:max val="175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63099151441021"/>
          <c:y val="0.20418498592653289"/>
          <c:w val="0.24605821420380705"/>
          <c:h val="7.6358000498806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2025 ve 2020</a:t>
            </a:r>
            <a:r>
              <a:rPr lang="en-GB" baseline="0"/>
              <a:t> En Yüksek Talep Günleri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'2020'!$J$6</c:f>
              <c:strCache>
                <c:ptCount val="1"/>
                <c:pt idx="0">
                  <c:v>29 Temmuz 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'2020'!$I$7:$I$30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'2020'!$J$7:$J$30</c:f>
              <c:numCache>
                <c:formatCode>#,##0</c:formatCode>
                <c:ptCount val="24"/>
                <c:pt idx="0">
                  <c:v>49222</c:v>
                </c:pt>
                <c:pt idx="1">
                  <c:v>46993</c:v>
                </c:pt>
                <c:pt idx="2">
                  <c:v>45080</c:v>
                </c:pt>
                <c:pt idx="3">
                  <c:v>43809</c:v>
                </c:pt>
                <c:pt idx="4">
                  <c:v>42458</c:v>
                </c:pt>
                <c:pt idx="5">
                  <c:v>41685</c:v>
                </c:pt>
                <c:pt idx="6">
                  <c:v>40357</c:v>
                </c:pt>
                <c:pt idx="7">
                  <c:v>42612</c:v>
                </c:pt>
                <c:pt idx="8">
                  <c:v>49254</c:v>
                </c:pt>
                <c:pt idx="9">
                  <c:v>53321</c:v>
                </c:pt>
                <c:pt idx="10">
                  <c:v>55487</c:v>
                </c:pt>
                <c:pt idx="11">
                  <c:v>57012</c:v>
                </c:pt>
                <c:pt idx="12">
                  <c:v>56243</c:v>
                </c:pt>
                <c:pt idx="13">
                  <c:v>57404</c:v>
                </c:pt>
                <c:pt idx="14">
                  <c:v>58498</c:v>
                </c:pt>
                <c:pt idx="15">
                  <c:v>58625</c:v>
                </c:pt>
                <c:pt idx="16">
                  <c:v>58113</c:v>
                </c:pt>
                <c:pt idx="17">
                  <c:v>56998</c:v>
                </c:pt>
                <c:pt idx="18">
                  <c:v>55100</c:v>
                </c:pt>
                <c:pt idx="19">
                  <c:v>55003</c:v>
                </c:pt>
                <c:pt idx="20">
                  <c:v>55323</c:v>
                </c:pt>
                <c:pt idx="21">
                  <c:v>54937</c:v>
                </c:pt>
                <c:pt idx="22">
                  <c:v>53768</c:v>
                </c:pt>
                <c:pt idx="23">
                  <c:v>51897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0-C549-8512-CCAB03D71242}"/>
            </c:ext>
          </c:extLst>
        </c:ser>
        <c:ser>
          <c:idx val="1"/>
          <c:order val="1"/>
          <c:tx>
            <c:strRef>
              <c:f>'2020'!$K$6</c:f>
              <c:strCache>
                <c:ptCount val="1"/>
                <c:pt idx="0">
                  <c:v>3 Eylül 2020 + 10000MW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'2020'!$I$7:$I$30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'2020'!$K$7:$K$30</c:f>
              <c:numCache>
                <c:formatCode>#,##0</c:formatCode>
                <c:ptCount val="24"/>
                <c:pt idx="0">
                  <c:v>47840</c:v>
                </c:pt>
                <c:pt idx="1">
                  <c:v>46042</c:v>
                </c:pt>
                <c:pt idx="2">
                  <c:v>44759</c:v>
                </c:pt>
                <c:pt idx="3">
                  <c:v>43848</c:v>
                </c:pt>
                <c:pt idx="4">
                  <c:v>43429</c:v>
                </c:pt>
                <c:pt idx="5">
                  <c:v>43004</c:v>
                </c:pt>
                <c:pt idx="6">
                  <c:v>42307</c:v>
                </c:pt>
                <c:pt idx="7">
                  <c:v>44124</c:v>
                </c:pt>
                <c:pt idx="8">
                  <c:v>49915</c:v>
                </c:pt>
                <c:pt idx="9">
                  <c:v>53857</c:v>
                </c:pt>
                <c:pt idx="10">
                  <c:v>55741</c:v>
                </c:pt>
                <c:pt idx="11">
                  <c:v>57371</c:v>
                </c:pt>
                <c:pt idx="12">
                  <c:v>56674</c:v>
                </c:pt>
                <c:pt idx="13">
                  <c:v>58167</c:v>
                </c:pt>
                <c:pt idx="14">
                  <c:v>59341</c:v>
                </c:pt>
                <c:pt idx="15">
                  <c:v>58880</c:v>
                </c:pt>
                <c:pt idx="16">
                  <c:v>57960</c:v>
                </c:pt>
                <c:pt idx="17">
                  <c:v>56343</c:v>
                </c:pt>
                <c:pt idx="18">
                  <c:v>54274</c:v>
                </c:pt>
                <c:pt idx="19">
                  <c:v>54438</c:v>
                </c:pt>
                <c:pt idx="20">
                  <c:v>54488</c:v>
                </c:pt>
                <c:pt idx="21">
                  <c:v>53131</c:v>
                </c:pt>
                <c:pt idx="22">
                  <c:v>51957</c:v>
                </c:pt>
                <c:pt idx="23">
                  <c:v>50143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0-C549-8512-CCAB03D71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92592"/>
        <c:axId val="427494304"/>
      </c:lineChart>
      <c:catAx>
        <c:axId val="427492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4304"/>
        <c:crosses val="autoZero"/>
        <c:auto val="1"/>
        <c:lblAlgn val="ctr"/>
        <c:lblOffset val="100"/>
        <c:noMultiLvlLbl val="0"/>
      </c:catAx>
      <c:valAx>
        <c:axId val="427494304"/>
        <c:scaling>
          <c:orientation val="minMax"/>
          <c:max val="6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489589411611261"/>
          <c:y val="0.50473726498473415"/>
          <c:w val="0.37494629085853581"/>
          <c:h val="5.082866900673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'2020'!$J$96</c:f>
              <c:strCache>
                <c:ptCount val="1"/>
                <c:pt idx="0">
                  <c:v>9 Nisan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'2020'!$E$97:$E$120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'2020'!$J$97:$J$120</c:f>
              <c:numCache>
                <c:formatCode>#,##0</c:formatCode>
                <c:ptCount val="24"/>
                <c:pt idx="0">
                  <c:v>34592.660000000003</c:v>
                </c:pt>
                <c:pt idx="1">
                  <c:v>33000.089999999997</c:v>
                </c:pt>
                <c:pt idx="2">
                  <c:v>31896.85</c:v>
                </c:pt>
                <c:pt idx="3">
                  <c:v>31361.119999999999</c:v>
                </c:pt>
                <c:pt idx="4">
                  <c:v>31099.47</c:v>
                </c:pt>
                <c:pt idx="5">
                  <c:v>31167.34</c:v>
                </c:pt>
                <c:pt idx="6">
                  <c:v>30559.040000000001</c:v>
                </c:pt>
                <c:pt idx="7">
                  <c:v>31236.720000000001</c:v>
                </c:pt>
                <c:pt idx="8">
                  <c:v>34920.22</c:v>
                </c:pt>
                <c:pt idx="9">
                  <c:v>37541.770000000004</c:v>
                </c:pt>
                <c:pt idx="10">
                  <c:v>38890.69</c:v>
                </c:pt>
                <c:pt idx="11">
                  <c:v>40091.380000000005</c:v>
                </c:pt>
                <c:pt idx="12">
                  <c:v>39364.07</c:v>
                </c:pt>
                <c:pt idx="13">
                  <c:v>39851.759999999995</c:v>
                </c:pt>
                <c:pt idx="14">
                  <c:v>40223.68</c:v>
                </c:pt>
                <c:pt idx="15">
                  <c:v>39443.800000000003</c:v>
                </c:pt>
                <c:pt idx="16">
                  <c:v>38957.97</c:v>
                </c:pt>
                <c:pt idx="17">
                  <c:v>38290.93</c:v>
                </c:pt>
                <c:pt idx="18">
                  <c:v>37365.71</c:v>
                </c:pt>
                <c:pt idx="19">
                  <c:v>38501.39</c:v>
                </c:pt>
                <c:pt idx="20">
                  <c:v>39252.910000000003</c:v>
                </c:pt>
                <c:pt idx="21">
                  <c:v>37781.910000000003</c:v>
                </c:pt>
                <c:pt idx="22">
                  <c:v>37179.4</c:v>
                </c:pt>
                <c:pt idx="23">
                  <c:v>36077.740000000005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F-9A4F-9244-457FBD47B9A5}"/>
            </c:ext>
          </c:extLst>
        </c:ser>
        <c:ser>
          <c:idx val="1"/>
          <c:order val="1"/>
          <c:tx>
            <c:strRef>
              <c:f>'2020'!$K$96</c:f>
              <c:strCache>
                <c:ptCount val="1"/>
                <c:pt idx="0">
                  <c:v>6 Mayıs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'2020'!$E$97:$E$120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'2020'!$K$97:$K$120</c:f>
              <c:numCache>
                <c:formatCode>#,##0</c:formatCode>
                <c:ptCount val="24"/>
                <c:pt idx="0">
                  <c:v>35272</c:v>
                </c:pt>
                <c:pt idx="1">
                  <c:v>33301</c:v>
                </c:pt>
                <c:pt idx="2">
                  <c:v>32191</c:v>
                </c:pt>
                <c:pt idx="3">
                  <c:v>31409</c:v>
                </c:pt>
                <c:pt idx="4">
                  <c:v>31097</c:v>
                </c:pt>
                <c:pt idx="5">
                  <c:v>30634</c:v>
                </c:pt>
                <c:pt idx="6">
                  <c:v>30236</c:v>
                </c:pt>
                <c:pt idx="7">
                  <c:v>32661</c:v>
                </c:pt>
                <c:pt idx="8">
                  <c:v>38325</c:v>
                </c:pt>
                <c:pt idx="9">
                  <c:v>40664</c:v>
                </c:pt>
                <c:pt idx="10">
                  <c:v>41348</c:v>
                </c:pt>
                <c:pt idx="11">
                  <c:v>42316</c:v>
                </c:pt>
                <c:pt idx="12">
                  <c:v>40915</c:v>
                </c:pt>
                <c:pt idx="13">
                  <c:v>41237</c:v>
                </c:pt>
                <c:pt idx="14">
                  <c:v>41824</c:v>
                </c:pt>
                <c:pt idx="15">
                  <c:v>41522</c:v>
                </c:pt>
                <c:pt idx="16">
                  <c:v>41198</c:v>
                </c:pt>
                <c:pt idx="17">
                  <c:v>41067</c:v>
                </c:pt>
                <c:pt idx="18">
                  <c:v>40591</c:v>
                </c:pt>
                <c:pt idx="19">
                  <c:v>40934</c:v>
                </c:pt>
                <c:pt idx="20">
                  <c:v>42983</c:v>
                </c:pt>
                <c:pt idx="21">
                  <c:v>42064</c:v>
                </c:pt>
                <c:pt idx="22">
                  <c:v>40386</c:v>
                </c:pt>
                <c:pt idx="23">
                  <c:v>37992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F-9A4F-9244-457FBD47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41679"/>
        <c:axId val="785643391"/>
      </c:lineChart>
      <c:catAx>
        <c:axId val="7856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3391"/>
        <c:crosses val="autoZero"/>
        <c:auto val="1"/>
        <c:lblAlgn val="ctr"/>
        <c:lblOffset val="100"/>
        <c:noMultiLvlLbl val="0"/>
      </c:catAx>
      <c:valAx>
        <c:axId val="785643391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8</xdr:row>
      <xdr:rowOff>173567</xdr:rowOff>
    </xdr:from>
    <xdr:to>
      <xdr:col>17</xdr:col>
      <xdr:colOff>84666</xdr:colOff>
      <xdr:row>30</xdr:row>
      <xdr:rowOff>244748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C4671-F251-143A-17B3-156E6ED3F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412750</xdr:colOff>
      <xdr:row>19</xdr:row>
      <xdr:rowOff>12700</xdr:rowOff>
    </xdr:from>
    <xdr:to>
      <xdr:col>25</xdr:col>
      <xdr:colOff>635000</xdr:colOff>
      <xdr:row>37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2F34F-093D-468E-140C-599A416D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750594</xdr:colOff>
      <xdr:row>4</xdr:row>
      <xdr:rowOff>74450</xdr:rowOff>
    </xdr:from>
    <xdr:to>
      <xdr:col>28</xdr:col>
      <xdr:colOff>352483</xdr:colOff>
      <xdr:row>17</xdr:row>
      <xdr:rowOff>146239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9F1FA-892E-1DF7-638C-E3F479B2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245534</xdr:colOff>
      <xdr:row>34</xdr:row>
      <xdr:rowOff>101600</xdr:rowOff>
    </xdr:from>
    <xdr:to>
      <xdr:col>21</xdr:col>
      <xdr:colOff>651934</xdr:colOff>
      <xdr:row>59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1A2C2-177A-BA7E-922E-DBF0AAB33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323850</xdr:colOff>
      <xdr:row>42</xdr:row>
      <xdr:rowOff>0</xdr:rowOff>
    </xdr:from>
    <xdr:to>
      <xdr:col>24</xdr:col>
      <xdr:colOff>635000</xdr:colOff>
      <xdr:row>61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84F4AA-3FD9-5C67-AB4F-C0FBBB19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251883</xdr:colOff>
      <xdr:row>65</xdr:row>
      <xdr:rowOff>42333</xdr:rowOff>
    </xdr:from>
    <xdr:to>
      <xdr:col>23</xdr:col>
      <xdr:colOff>474133</xdr:colOff>
      <xdr:row>94</xdr:row>
      <xdr:rowOff>93133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AB7D6F-2573-4611-F873-4AFD45DD5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169334</xdr:colOff>
      <xdr:row>69</xdr:row>
      <xdr:rowOff>29633</xdr:rowOff>
    </xdr:from>
    <xdr:to>
      <xdr:col>14</xdr:col>
      <xdr:colOff>287866</xdr:colOff>
      <xdr:row>82</xdr:row>
      <xdr:rowOff>194733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99D69B-722A-5D58-2042-F7F439DCE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260350</xdr:colOff>
      <xdr:row>19</xdr:row>
      <xdr:rowOff>101600</xdr:rowOff>
    </xdr:from>
    <xdr:to>
      <xdr:col>21</xdr:col>
      <xdr:colOff>812800</xdr:colOff>
      <xdr:row>39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BA7BE2-8D71-BA79-773B-A53D2756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76200</xdr:colOff>
      <xdr:row>99</xdr:row>
      <xdr:rowOff>173567</xdr:rowOff>
    </xdr:from>
    <xdr:to>
      <xdr:col>16</xdr:col>
      <xdr:colOff>499534</xdr:colOff>
      <xdr:row>113</xdr:row>
      <xdr:rowOff>71967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91B7FE-7AD1-4EEE-F1AA-94E24BE39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749301</xdr:colOff>
      <xdr:row>11</xdr:row>
      <xdr:rowOff>39784</xdr:rowOff>
    </xdr:from>
    <xdr:to>
      <xdr:col>24</xdr:col>
      <xdr:colOff>548697</xdr:colOff>
      <xdr:row>37</xdr:row>
      <xdr:rowOff>65184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ECFAD-B07D-965E-AD0D-D72353C0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303207</xdr:colOff>
      <xdr:row>20</xdr:row>
      <xdr:rowOff>19049</xdr:rowOff>
    </xdr:from>
    <xdr:to>
      <xdr:col>30</xdr:col>
      <xdr:colOff>742711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47434-BAE0-C5A3-30EE-7EDD7DBF3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6</xdr:row>
      <xdr:rowOff>101600</xdr:rowOff>
    </xdr:from>
    <xdr:to>
      <xdr:col>20</xdr:col>
      <xdr:colOff>660400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9294B-E5A7-71D9-A2FF-C5B651D7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176383</xdr:colOff>
      <xdr:row>10</xdr:row>
      <xdr:rowOff>47090</xdr:rowOff>
    </xdr:from>
    <xdr:to>
      <xdr:col>28</xdr:col>
      <xdr:colOff>138283</xdr:colOff>
      <xdr:row>35</xdr:row>
      <xdr:rowOff>123686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A85FF-72A4-BB4F-8BC2-49182F55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592667</xdr:colOff>
      <xdr:row>31</xdr:row>
      <xdr:rowOff>160867</xdr:rowOff>
    </xdr:from>
    <xdr:to>
      <xdr:col>27</xdr:col>
      <xdr:colOff>609600</xdr:colOff>
      <xdr:row>55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B5716-9062-1451-0E1B-4E9A0B5ED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19</xdr:col>
      <xdr:colOff>785684</xdr:colOff>
      <xdr:row>29</xdr:row>
      <xdr:rowOff>179173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E10610-61FD-944F-88D7-48811AC70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269240</xdr:colOff>
      <xdr:row>6</xdr:row>
      <xdr:rowOff>172720</xdr:rowOff>
    </xdr:from>
    <xdr:to>
      <xdr:col>18</xdr:col>
      <xdr:colOff>599440</xdr:colOff>
      <xdr:row>28</xdr:row>
      <xdr:rowOff>193040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7A01B-8717-A868-84FF-02534E71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311150</xdr:colOff>
      <xdr:row>19</xdr:row>
      <xdr:rowOff>76200</xdr:rowOff>
    </xdr:from>
    <xdr:to>
      <xdr:col>17</xdr:col>
      <xdr:colOff>755650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9A4B7-200E-B333-440A-EEF78DFE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9A5F-410E-B34F-93E9-5F2C53EFDF91}">
  <dimension ref="A2:Q37"/>
  <sheetViews>
    <sheetView workbookViewId="0">
      <selection activeCell="E22" sqref="E22"/>
    </sheetView>
  </sheetViews>
  <sheetFormatPr baseColWidth="10" defaultRowHeight="16" x14ac:dyDescent="0.2"/>
  <sheetData>
    <row r="2" spans="1:17" x14ac:dyDescent="0.2">
      <c r="N2" t="s">
        <v>80</v>
      </c>
      <c r="O2" t="s">
        <v>71</v>
      </c>
      <c r="P2" t="s">
        <v>64</v>
      </c>
    </row>
    <row r="3" spans="1:17" ht="29" x14ac:dyDescent="0.5">
      <c r="A3" t="s">
        <v>79</v>
      </c>
      <c r="B3" t="s">
        <v>78</v>
      </c>
      <c r="C3" s="18">
        <v>29</v>
      </c>
      <c r="D3" s="18" t="s">
        <v>63</v>
      </c>
      <c r="E3" s="17" t="s">
        <v>77</v>
      </c>
      <c r="F3" s="17" t="s">
        <v>76</v>
      </c>
      <c r="H3">
        <v>35</v>
      </c>
      <c r="I3">
        <v>24</v>
      </c>
      <c r="J3">
        <v>8</v>
      </c>
      <c r="N3">
        <v>15.7</v>
      </c>
      <c r="O3">
        <v>5.15</v>
      </c>
      <c r="P3">
        <v>2.2999999999999998</v>
      </c>
    </row>
    <row r="4" spans="1:17" ht="29" x14ac:dyDescent="0.5">
      <c r="C4" s="18">
        <v>6</v>
      </c>
      <c r="D4" s="18" t="s">
        <v>58</v>
      </c>
      <c r="E4" s="17" t="s">
        <v>75</v>
      </c>
      <c r="F4" s="17" t="s">
        <v>74</v>
      </c>
      <c r="H4">
        <v>26</v>
      </c>
      <c r="I4">
        <v>16</v>
      </c>
      <c r="J4">
        <f>I3-I5</f>
        <v>13</v>
      </c>
      <c r="N4">
        <f>N3/2.3</f>
        <v>6.8260869565217392</v>
      </c>
      <c r="O4">
        <f>O3/2.3</f>
        <v>2.2391304347826089</v>
      </c>
      <c r="P4">
        <f>P3/2.3</f>
        <v>1</v>
      </c>
    </row>
    <row r="5" spans="1:17" ht="29" x14ac:dyDescent="0.5">
      <c r="C5">
        <v>13</v>
      </c>
      <c r="D5" t="s">
        <v>58</v>
      </c>
      <c r="E5" s="17" t="s">
        <v>73</v>
      </c>
      <c r="F5" s="17" t="s">
        <v>72</v>
      </c>
      <c r="H5">
        <v>19</v>
      </c>
      <c r="I5">
        <v>11</v>
      </c>
      <c r="N5">
        <v>7</v>
      </c>
      <c r="O5">
        <v>2.4</v>
      </c>
      <c r="P5">
        <v>1</v>
      </c>
      <c r="Q5">
        <f>SUM(N5:P5)</f>
        <v>10.4</v>
      </c>
    </row>
    <row r="6" spans="1:17" x14ac:dyDescent="0.2">
      <c r="N6">
        <v>8</v>
      </c>
      <c r="O6">
        <v>17</v>
      </c>
      <c r="P6">
        <v>10</v>
      </c>
      <c r="Q6">
        <f>SUM(N6:P6)</f>
        <v>35</v>
      </c>
    </row>
    <row r="7" spans="1:17" x14ac:dyDescent="0.2">
      <c r="N7">
        <f>N6*N5</f>
        <v>56</v>
      </c>
      <c r="O7">
        <f>O6*O5</f>
        <v>40.799999999999997</v>
      </c>
      <c r="P7">
        <f>P6*P5</f>
        <v>10</v>
      </c>
      <c r="Q7">
        <f>SUM(N7:P7)</f>
        <v>106.8</v>
      </c>
    </row>
    <row r="8" spans="1:17" ht="29" x14ac:dyDescent="0.5">
      <c r="A8" t="s">
        <v>71</v>
      </c>
      <c r="C8" s="18">
        <v>29</v>
      </c>
      <c r="D8" s="18" t="s">
        <v>63</v>
      </c>
      <c r="E8" s="17" t="s">
        <v>70</v>
      </c>
      <c r="F8" s="17" t="s">
        <v>69</v>
      </c>
      <c r="H8">
        <v>40</v>
      </c>
      <c r="I8">
        <v>23</v>
      </c>
      <c r="J8">
        <v>17</v>
      </c>
      <c r="Q8">
        <f>Q7/Q5</f>
        <v>10.269230769230768</v>
      </c>
    </row>
    <row r="9" spans="1:17" ht="29" x14ac:dyDescent="0.5">
      <c r="C9" s="18">
        <v>6</v>
      </c>
      <c r="D9" s="18" t="s">
        <v>58</v>
      </c>
      <c r="E9" s="17" t="s">
        <v>68</v>
      </c>
      <c r="F9" s="17" t="s">
        <v>67</v>
      </c>
      <c r="H9">
        <v>23</v>
      </c>
      <c r="I9">
        <v>6</v>
      </c>
      <c r="J9">
        <f>I8-I10</f>
        <v>15</v>
      </c>
    </row>
    <row r="10" spans="1:17" ht="29" x14ac:dyDescent="0.5">
      <c r="C10" s="18">
        <v>13</v>
      </c>
      <c r="D10" t="s">
        <v>58</v>
      </c>
      <c r="E10" s="17" t="s">
        <v>66</v>
      </c>
      <c r="F10" s="17" t="s">
        <v>65</v>
      </c>
      <c r="H10">
        <v>21</v>
      </c>
      <c r="I10">
        <v>8</v>
      </c>
    </row>
    <row r="13" spans="1:17" ht="29" x14ac:dyDescent="0.5">
      <c r="A13" t="s">
        <v>64</v>
      </c>
      <c r="C13" s="18">
        <v>29</v>
      </c>
      <c r="D13" s="18" t="s">
        <v>63</v>
      </c>
      <c r="E13" s="17" t="s">
        <v>62</v>
      </c>
      <c r="F13" s="17" t="s">
        <v>61</v>
      </c>
      <c r="H13">
        <v>35</v>
      </c>
      <c r="I13">
        <v>27</v>
      </c>
      <c r="J13">
        <v>10</v>
      </c>
    </row>
    <row r="14" spans="1:17" ht="29" x14ac:dyDescent="0.5">
      <c r="C14" s="18">
        <v>6</v>
      </c>
      <c r="D14" s="18" t="s">
        <v>58</v>
      </c>
      <c r="E14" s="17" t="s">
        <v>60</v>
      </c>
      <c r="F14" s="17" t="s">
        <v>59</v>
      </c>
      <c r="H14">
        <v>25</v>
      </c>
      <c r="I14">
        <v>18</v>
      </c>
      <c r="J14">
        <f>I13-I15</f>
        <v>12</v>
      </c>
    </row>
    <row r="15" spans="1:17" ht="29" x14ac:dyDescent="0.5">
      <c r="C15" s="18">
        <v>13</v>
      </c>
      <c r="D15" t="s">
        <v>58</v>
      </c>
      <c r="E15" s="17" t="s">
        <v>57</v>
      </c>
      <c r="F15" s="17" t="s">
        <v>56</v>
      </c>
      <c r="H15">
        <v>26</v>
      </c>
      <c r="I15">
        <v>15</v>
      </c>
    </row>
    <row r="19" spans="5:14" x14ac:dyDescent="0.2">
      <c r="H19">
        <v>7</v>
      </c>
      <c r="I19">
        <v>2.4</v>
      </c>
      <c r="J19">
        <v>1</v>
      </c>
      <c r="K19">
        <f>SUM(H19:J19)</f>
        <v>10.4</v>
      </c>
    </row>
    <row r="20" spans="5:14" x14ac:dyDescent="0.2">
      <c r="H20">
        <f>H3-H4</f>
        <v>9</v>
      </c>
      <c r="I20">
        <f>H8-H9</f>
        <v>17</v>
      </c>
      <c r="J20">
        <f>H13-H14</f>
        <v>10</v>
      </c>
    </row>
    <row r="21" spans="5:14" x14ac:dyDescent="0.2">
      <c r="E21">
        <f>30/24</f>
        <v>1.25</v>
      </c>
      <c r="H21">
        <f>H19*H20</f>
        <v>63</v>
      </c>
      <c r="I21">
        <f t="shared" ref="I21:J21" si="0">I19*I20</f>
        <v>40.799999999999997</v>
      </c>
      <c r="J21">
        <f t="shared" si="0"/>
        <v>10</v>
      </c>
      <c r="K21">
        <f>SUM(H21:J21)/K19</f>
        <v>10.942307692307692</v>
      </c>
    </row>
    <row r="23" spans="5:14" x14ac:dyDescent="0.2">
      <c r="N23">
        <f>18268</f>
        <v>18268</v>
      </c>
    </row>
    <row r="24" spans="5:14" x14ac:dyDescent="0.2">
      <c r="N24">
        <f>10.3</f>
        <v>10.3</v>
      </c>
    </row>
    <row r="25" spans="5:14" x14ac:dyDescent="0.2">
      <c r="N25">
        <f>N23/N24</f>
        <v>1773.5922330097087</v>
      </c>
    </row>
    <row r="26" spans="5:14" x14ac:dyDescent="0.2">
      <c r="J26">
        <f>327/K21</f>
        <v>29.88400702987698</v>
      </c>
    </row>
    <row r="29" spans="5:14" x14ac:dyDescent="0.2">
      <c r="N29">
        <f>N23/8</f>
        <v>2283.5</v>
      </c>
    </row>
    <row r="31" spans="5:14" x14ac:dyDescent="0.2">
      <c r="H31">
        <v>7</v>
      </c>
      <c r="I31">
        <v>2.4</v>
      </c>
      <c r="J31">
        <v>1</v>
      </c>
      <c r="K31">
        <f>SUM(H31:J31)</f>
        <v>10.4</v>
      </c>
    </row>
    <row r="32" spans="5:14" x14ac:dyDescent="0.2">
      <c r="H32">
        <v>6</v>
      </c>
      <c r="I32">
        <v>5</v>
      </c>
      <c r="J32">
        <v>9</v>
      </c>
    </row>
    <row r="33" spans="8:11" x14ac:dyDescent="0.2">
      <c r="H33">
        <f>H31*H32</f>
        <v>42</v>
      </c>
      <c r="I33">
        <f t="shared" ref="I33" si="1">I31*I32</f>
        <v>12</v>
      </c>
      <c r="J33">
        <f t="shared" ref="J33" si="2">J31*J32</f>
        <v>9</v>
      </c>
      <c r="K33">
        <f>SUM(H33:J33)/K31</f>
        <v>6.0576923076923075</v>
      </c>
    </row>
    <row r="37" spans="8:11" x14ac:dyDescent="0.2">
      <c r="K37">
        <f>10000/K33</f>
        <v>1650.7936507936508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B42F-9AE1-B04A-A701-E968F5E1A5B4}">
  <dimension ref="E5:AF34"/>
  <sheetViews>
    <sheetView topLeftCell="C1" workbookViewId="0">
      <selection activeCell="E11" sqref="E11:F34"/>
    </sheetView>
  </sheetViews>
  <sheetFormatPr baseColWidth="10" defaultRowHeight="16" x14ac:dyDescent="0.2"/>
  <sheetData>
    <row r="5" spans="5:32" x14ac:dyDescent="0.2">
      <c r="I5">
        <v>0</v>
      </c>
      <c r="J5">
        <f>I5+1</f>
        <v>1</v>
      </c>
      <c r="K5">
        <f t="shared" ref="K5:AF5" si="0">J5+1</f>
        <v>2</v>
      </c>
      <c r="L5">
        <f t="shared" si="0"/>
        <v>3</v>
      </c>
      <c r="M5">
        <f t="shared" si="0"/>
        <v>4</v>
      </c>
      <c r="N5">
        <f t="shared" si="0"/>
        <v>5</v>
      </c>
      <c r="O5">
        <f t="shared" si="0"/>
        <v>6</v>
      </c>
      <c r="P5">
        <f t="shared" si="0"/>
        <v>7</v>
      </c>
      <c r="Q5">
        <f t="shared" si="0"/>
        <v>8</v>
      </c>
      <c r="R5">
        <f t="shared" si="0"/>
        <v>9</v>
      </c>
      <c r="S5">
        <f t="shared" si="0"/>
        <v>10</v>
      </c>
      <c r="T5">
        <f t="shared" si="0"/>
        <v>11</v>
      </c>
      <c r="U5">
        <f t="shared" si="0"/>
        <v>12</v>
      </c>
      <c r="V5">
        <f t="shared" si="0"/>
        <v>13</v>
      </c>
      <c r="W5">
        <f t="shared" si="0"/>
        <v>14</v>
      </c>
      <c r="X5">
        <f t="shared" si="0"/>
        <v>15</v>
      </c>
      <c r="Y5">
        <f t="shared" si="0"/>
        <v>16</v>
      </c>
      <c r="Z5">
        <f t="shared" si="0"/>
        <v>17</v>
      </c>
      <c r="AA5">
        <f>Z5+1</f>
        <v>18</v>
      </c>
      <c r="AB5">
        <f t="shared" si="0"/>
        <v>19</v>
      </c>
      <c r="AC5">
        <f t="shared" si="0"/>
        <v>20</v>
      </c>
      <c r="AD5">
        <f t="shared" si="0"/>
        <v>21</v>
      </c>
      <c r="AE5">
        <f t="shared" si="0"/>
        <v>22</v>
      </c>
      <c r="AF5">
        <f t="shared" si="0"/>
        <v>23</v>
      </c>
    </row>
    <row r="6" spans="5:32" x14ac:dyDescent="0.2">
      <c r="I6" s="19">
        <v>0.28093661768971601</v>
      </c>
      <c r="J6">
        <v>0.17410056888441</v>
      </c>
      <c r="K6">
        <v>0.106940620982139</v>
      </c>
      <c r="L6">
        <v>8.4033613445378103E-2</v>
      </c>
      <c r="M6">
        <v>0.106940620982139</v>
      </c>
      <c r="N6">
        <v>0.174100568884411</v>
      </c>
      <c r="O6">
        <v>0.28093661768971601</v>
      </c>
      <c r="P6">
        <v>0.42016806722688999</v>
      </c>
      <c r="Q6">
        <v>0.58230652430082597</v>
      </c>
      <c r="R6">
        <v>0.75630252100840301</v>
      </c>
      <c r="S6">
        <v>0.93029851771598004</v>
      </c>
      <c r="T6">
        <v>1.0924369747899101</v>
      </c>
      <c r="U6">
        <v>1.2316684243270899</v>
      </c>
      <c r="V6">
        <v>1.3385044731323901</v>
      </c>
      <c r="W6">
        <v>1.40566442103466</v>
      </c>
      <c r="X6">
        <v>1.4285714285714199</v>
      </c>
      <c r="Y6">
        <v>1.40566442103466</v>
      </c>
      <c r="Z6">
        <v>1.3385044731323901</v>
      </c>
      <c r="AA6">
        <v>1.2316684243270899</v>
      </c>
      <c r="AB6">
        <v>1.0924369747899101</v>
      </c>
      <c r="AC6">
        <v>0.93029851771598004</v>
      </c>
      <c r="AD6">
        <v>0.75630252100840301</v>
      </c>
      <c r="AE6">
        <v>0.58230652430082597</v>
      </c>
      <c r="AF6">
        <v>0.42016806722688999</v>
      </c>
    </row>
    <row r="11" spans="5:32" x14ac:dyDescent="0.2">
      <c r="E11">
        <v>0</v>
      </c>
      <c r="F11">
        <v>0.28093661768971601</v>
      </c>
    </row>
    <row r="12" spans="5:32" x14ac:dyDescent="0.2">
      <c r="E12">
        <v>1</v>
      </c>
      <c r="F12">
        <v>0.17410056888441</v>
      </c>
    </row>
    <row r="13" spans="5:32" x14ac:dyDescent="0.2">
      <c r="E13">
        <v>2</v>
      </c>
      <c r="F13">
        <v>0.106940620982139</v>
      </c>
    </row>
    <row r="14" spans="5:32" x14ac:dyDescent="0.2">
      <c r="E14">
        <v>3</v>
      </c>
      <c r="F14">
        <v>8.4033613445378103E-2</v>
      </c>
    </row>
    <row r="15" spans="5:32" x14ac:dyDescent="0.2">
      <c r="E15">
        <v>4</v>
      </c>
      <c r="F15">
        <v>0.106940620982139</v>
      </c>
    </row>
    <row r="16" spans="5:32" x14ac:dyDescent="0.2">
      <c r="E16">
        <v>5</v>
      </c>
      <c r="F16">
        <v>0.174100568884411</v>
      </c>
    </row>
    <row r="17" spans="5:6" x14ac:dyDescent="0.2">
      <c r="E17">
        <v>6</v>
      </c>
      <c r="F17">
        <v>0.28093661768971601</v>
      </c>
    </row>
    <row r="18" spans="5:6" x14ac:dyDescent="0.2">
      <c r="E18">
        <v>7</v>
      </c>
      <c r="F18">
        <v>0.42016806722688999</v>
      </c>
    </row>
    <row r="19" spans="5:6" x14ac:dyDescent="0.2">
      <c r="E19">
        <v>8</v>
      </c>
      <c r="F19">
        <v>0.58230652430082597</v>
      </c>
    </row>
    <row r="20" spans="5:6" x14ac:dyDescent="0.2">
      <c r="E20">
        <v>9</v>
      </c>
      <c r="F20">
        <v>0.75630252100840301</v>
      </c>
    </row>
    <row r="21" spans="5:6" x14ac:dyDescent="0.2">
      <c r="E21">
        <v>10</v>
      </c>
      <c r="F21">
        <v>0.93029851771598004</v>
      </c>
    </row>
    <row r="22" spans="5:6" x14ac:dyDescent="0.2">
      <c r="E22">
        <v>11</v>
      </c>
      <c r="F22">
        <v>1.0924369747899101</v>
      </c>
    </row>
    <row r="23" spans="5:6" x14ac:dyDescent="0.2">
      <c r="E23">
        <v>12</v>
      </c>
      <c r="F23">
        <v>1.2316684243270899</v>
      </c>
    </row>
    <row r="24" spans="5:6" x14ac:dyDescent="0.2">
      <c r="E24">
        <v>13</v>
      </c>
      <c r="F24">
        <v>1.3385044731323901</v>
      </c>
    </row>
    <row r="25" spans="5:6" x14ac:dyDescent="0.2">
      <c r="E25">
        <v>14</v>
      </c>
      <c r="F25">
        <v>1.40566442103466</v>
      </c>
    </row>
    <row r="26" spans="5:6" x14ac:dyDescent="0.2">
      <c r="E26">
        <v>15</v>
      </c>
      <c r="F26">
        <v>1.4285714285714199</v>
      </c>
    </row>
    <row r="27" spans="5:6" x14ac:dyDescent="0.2">
      <c r="E27">
        <v>16</v>
      </c>
      <c r="F27">
        <v>1.40566442103466</v>
      </c>
    </row>
    <row r="28" spans="5:6" x14ac:dyDescent="0.2">
      <c r="E28">
        <v>17</v>
      </c>
      <c r="F28">
        <v>1.3385044731323901</v>
      </c>
    </row>
    <row r="29" spans="5:6" x14ac:dyDescent="0.2">
      <c r="E29">
        <v>18</v>
      </c>
      <c r="F29">
        <v>1.2316684243270899</v>
      </c>
    </row>
    <row r="30" spans="5:6" x14ac:dyDescent="0.2">
      <c r="E30">
        <v>19</v>
      </c>
      <c r="F30">
        <v>1.0924369747899101</v>
      </c>
    </row>
    <row r="31" spans="5:6" x14ac:dyDescent="0.2">
      <c r="E31">
        <v>20</v>
      </c>
      <c r="F31">
        <v>0.93029851771598004</v>
      </c>
    </row>
    <row r="32" spans="5:6" x14ac:dyDescent="0.2">
      <c r="E32">
        <v>21</v>
      </c>
      <c r="F32">
        <v>0.75630252100840301</v>
      </c>
    </row>
    <row r="33" spans="5:6" x14ac:dyDescent="0.2">
      <c r="E33">
        <v>22</v>
      </c>
      <c r="F33">
        <v>0.58230652430082597</v>
      </c>
    </row>
    <row r="34" spans="5:6" x14ac:dyDescent="0.2">
      <c r="E34">
        <v>23</v>
      </c>
      <c r="F34">
        <v>0.42016806722688999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8852-C1B2-804E-84A2-9FB2E6E0DC26}">
  <dimension ref="A1:E25"/>
  <sheetViews>
    <sheetView workbookViewId="0"/>
  </sheetViews>
  <sheetFormatPr baseColWidth="10" defaultColWidth="8.83203125" defaultRowHeight="15" x14ac:dyDescent="0.2"/>
  <cols>
    <col min="1" max="16384" width="8.83203125" style="11"/>
  </cols>
  <sheetData>
    <row r="1" spans="1:5" x14ac:dyDescent="0.2">
      <c r="B1" s="12" t="s">
        <v>45</v>
      </c>
      <c r="C1" s="12" t="s">
        <v>46</v>
      </c>
      <c r="D1" s="12" t="s">
        <v>47</v>
      </c>
      <c r="E1" s="12" t="s">
        <v>48</v>
      </c>
    </row>
    <row r="2" spans="1:5" x14ac:dyDescent="0.2">
      <c r="A2" s="12">
        <v>0</v>
      </c>
      <c r="B2" s="11">
        <v>3.399999999999999</v>
      </c>
      <c r="C2" s="11">
        <v>3.3000000000000012</v>
      </c>
      <c r="D2" s="11">
        <v>3.3000000000000012</v>
      </c>
      <c r="E2" s="11">
        <v>6</v>
      </c>
    </row>
    <row r="3" spans="1:5" x14ac:dyDescent="0.2">
      <c r="A3" s="12">
        <v>1</v>
      </c>
      <c r="B3" s="11">
        <v>3</v>
      </c>
      <c r="C3" s="11">
        <v>2.3000000000000012</v>
      </c>
      <c r="D3" s="11">
        <v>2.8000000000000012</v>
      </c>
      <c r="E3" s="11">
        <v>6</v>
      </c>
    </row>
    <row r="4" spans="1:5" x14ac:dyDescent="0.2">
      <c r="A4" s="12">
        <v>2</v>
      </c>
      <c r="B4" s="11">
        <v>3</v>
      </c>
      <c r="C4" s="11">
        <v>1.8000000000000009</v>
      </c>
      <c r="D4" s="11">
        <v>2.5</v>
      </c>
      <c r="E4" s="11">
        <v>6</v>
      </c>
    </row>
    <row r="5" spans="1:5" x14ac:dyDescent="0.2">
      <c r="A5" s="12">
        <v>3</v>
      </c>
      <c r="B5" s="11">
        <v>3</v>
      </c>
      <c r="C5" s="11">
        <v>1.6999999999999991</v>
      </c>
      <c r="D5" s="11">
        <v>2.1999999999999988</v>
      </c>
      <c r="E5" s="11">
        <v>6</v>
      </c>
    </row>
    <row r="6" spans="1:5" x14ac:dyDescent="0.2">
      <c r="A6" s="12">
        <v>4</v>
      </c>
      <c r="B6" s="11">
        <v>5</v>
      </c>
      <c r="C6" s="11">
        <v>2.899999999999999</v>
      </c>
      <c r="D6" s="11">
        <v>2.899999999999999</v>
      </c>
      <c r="E6" s="11">
        <v>7</v>
      </c>
    </row>
    <row r="7" spans="1:5" x14ac:dyDescent="0.2">
      <c r="A7" s="12">
        <v>5</v>
      </c>
      <c r="B7" s="11">
        <v>7</v>
      </c>
      <c r="C7" s="11">
        <v>5.3000000000000007</v>
      </c>
      <c r="D7" s="11">
        <v>4.8999999999999986</v>
      </c>
      <c r="E7" s="11">
        <v>8</v>
      </c>
    </row>
    <row r="8" spans="1:5" x14ac:dyDescent="0.2">
      <c r="A8" s="12">
        <v>6</v>
      </c>
      <c r="B8" s="11">
        <v>6.8000000000000007</v>
      </c>
      <c r="C8" s="11">
        <v>7.8000000000000007</v>
      </c>
      <c r="D8" s="11">
        <v>7.1000000000000014</v>
      </c>
      <c r="E8" s="11">
        <v>9</v>
      </c>
    </row>
    <row r="9" spans="1:5" x14ac:dyDescent="0.2">
      <c r="A9" s="12">
        <v>7</v>
      </c>
      <c r="B9" s="11">
        <v>7</v>
      </c>
      <c r="C9" s="11">
        <v>10.3</v>
      </c>
      <c r="D9" s="11">
        <v>9.1999999999999993</v>
      </c>
      <c r="E9" s="11">
        <v>10</v>
      </c>
    </row>
    <row r="10" spans="1:5" x14ac:dyDescent="0.2">
      <c r="A10" s="12">
        <v>8</v>
      </c>
      <c r="B10" s="11">
        <v>7</v>
      </c>
      <c r="C10" s="11">
        <v>12.6</v>
      </c>
      <c r="D10" s="11">
        <v>11.1</v>
      </c>
      <c r="E10" s="11">
        <v>11</v>
      </c>
    </row>
    <row r="11" spans="1:5" x14ac:dyDescent="0.2">
      <c r="A11" s="12">
        <v>9</v>
      </c>
      <c r="B11" s="11">
        <v>6.6000000000000014</v>
      </c>
      <c r="C11" s="11">
        <v>15</v>
      </c>
      <c r="D11" s="11">
        <v>12.9</v>
      </c>
      <c r="E11" s="11">
        <v>12</v>
      </c>
    </row>
    <row r="12" spans="1:5" x14ac:dyDescent="0.2">
      <c r="A12" s="12">
        <v>10</v>
      </c>
      <c r="B12" s="11">
        <v>8</v>
      </c>
      <c r="C12" s="11">
        <v>16.100000000000001</v>
      </c>
      <c r="D12" s="11">
        <v>14.5</v>
      </c>
      <c r="E12" s="11">
        <v>12</v>
      </c>
    </row>
    <row r="13" spans="1:5" x14ac:dyDescent="0.2">
      <c r="A13" s="12">
        <v>11</v>
      </c>
      <c r="B13" s="11">
        <v>8</v>
      </c>
      <c r="C13" s="11">
        <v>16.7</v>
      </c>
      <c r="D13" s="11">
        <v>15.6</v>
      </c>
      <c r="E13" s="11">
        <v>12</v>
      </c>
    </row>
    <row r="14" spans="1:5" x14ac:dyDescent="0.2">
      <c r="A14" s="12">
        <v>12</v>
      </c>
      <c r="B14" s="11">
        <v>8.1999999999999993</v>
      </c>
      <c r="C14" s="11">
        <v>17.3</v>
      </c>
      <c r="D14" s="11">
        <v>15.6</v>
      </c>
      <c r="E14" s="11">
        <v>11</v>
      </c>
    </row>
    <row r="15" spans="1:5" x14ac:dyDescent="0.2">
      <c r="A15" s="12">
        <v>13</v>
      </c>
      <c r="B15" s="11">
        <v>10</v>
      </c>
      <c r="C15" s="11">
        <v>17.5</v>
      </c>
      <c r="D15" s="11">
        <v>15.1</v>
      </c>
      <c r="E15" s="11">
        <v>11</v>
      </c>
    </row>
    <row r="16" spans="1:5" x14ac:dyDescent="0.2">
      <c r="A16" s="12">
        <v>14</v>
      </c>
      <c r="B16" s="11">
        <v>10</v>
      </c>
      <c r="C16" s="11">
        <v>17</v>
      </c>
      <c r="D16" s="11">
        <v>14.7</v>
      </c>
      <c r="E16" s="11">
        <v>10</v>
      </c>
    </row>
    <row r="17" spans="1:5" x14ac:dyDescent="0.2">
      <c r="A17" s="12">
        <v>15</v>
      </c>
      <c r="B17" s="11">
        <v>10.199999999999999</v>
      </c>
      <c r="C17" s="11">
        <v>16.3</v>
      </c>
      <c r="D17" s="11">
        <v>13.7</v>
      </c>
      <c r="E17" s="11">
        <v>8</v>
      </c>
    </row>
    <row r="18" spans="1:5" x14ac:dyDescent="0.2">
      <c r="A18" s="12">
        <v>16</v>
      </c>
      <c r="B18" s="11">
        <v>7</v>
      </c>
      <c r="C18" s="11">
        <v>15.3</v>
      </c>
      <c r="D18" s="11">
        <v>12.3</v>
      </c>
      <c r="E18" s="11">
        <v>8</v>
      </c>
    </row>
    <row r="19" spans="1:5" x14ac:dyDescent="0.2">
      <c r="A19" s="12">
        <v>17</v>
      </c>
      <c r="B19" s="11">
        <v>6</v>
      </c>
      <c r="C19" s="11">
        <v>12.9</v>
      </c>
      <c r="D19" s="11">
        <v>10.5</v>
      </c>
      <c r="E19" s="11">
        <v>7</v>
      </c>
    </row>
    <row r="20" spans="1:5" x14ac:dyDescent="0.2">
      <c r="A20" s="12">
        <v>18</v>
      </c>
      <c r="B20" s="11">
        <v>5.8000000000000007</v>
      </c>
      <c r="C20" s="11">
        <v>11.2</v>
      </c>
      <c r="D20" s="11">
        <v>8.6999999999999993</v>
      </c>
      <c r="E20" s="11">
        <v>7</v>
      </c>
    </row>
    <row r="21" spans="1:5" x14ac:dyDescent="0.2">
      <c r="A21" s="12">
        <v>19</v>
      </c>
      <c r="B21" s="11">
        <v>6</v>
      </c>
      <c r="C21" s="11">
        <v>9.6999999999999993</v>
      </c>
      <c r="D21" s="11">
        <v>7.8000000000000007</v>
      </c>
      <c r="E21" s="11">
        <v>7</v>
      </c>
    </row>
    <row r="22" spans="1:5" x14ac:dyDescent="0.2">
      <c r="A22" s="12">
        <v>20</v>
      </c>
      <c r="B22" s="11">
        <v>7</v>
      </c>
      <c r="C22" s="11">
        <v>8.1000000000000014</v>
      </c>
      <c r="D22" s="11">
        <v>6.6999999999999993</v>
      </c>
      <c r="E22" s="11">
        <v>6</v>
      </c>
    </row>
    <row r="23" spans="1:5" x14ac:dyDescent="0.2">
      <c r="A23" s="12">
        <v>21</v>
      </c>
      <c r="B23" s="11">
        <v>6.5</v>
      </c>
      <c r="C23" s="11">
        <v>5.3999999999999986</v>
      </c>
      <c r="D23" s="11">
        <v>5.8000000000000007</v>
      </c>
      <c r="E23" s="11">
        <v>6</v>
      </c>
    </row>
    <row r="24" spans="1:5" x14ac:dyDescent="0.2">
      <c r="A24" s="12">
        <v>22</v>
      </c>
      <c r="B24" s="11">
        <v>5</v>
      </c>
      <c r="C24" s="11">
        <v>3.5</v>
      </c>
      <c r="D24" s="11">
        <v>5</v>
      </c>
      <c r="E24" s="11">
        <v>6</v>
      </c>
    </row>
    <row r="25" spans="1:5" x14ac:dyDescent="0.2">
      <c r="A25" s="12">
        <v>23</v>
      </c>
      <c r="B25" s="11">
        <v>5</v>
      </c>
      <c r="C25" s="11">
        <v>2</v>
      </c>
      <c r="D25" s="11">
        <v>4.1999999999999993</v>
      </c>
      <c r="E25" s="11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6494-6041-D24F-9F78-D80ECCD82D54}">
  <dimension ref="A1:F6"/>
  <sheetViews>
    <sheetView workbookViewId="0">
      <selection activeCell="B6" sqref="B6"/>
    </sheetView>
  </sheetViews>
  <sheetFormatPr baseColWidth="10" defaultRowHeight="16" x14ac:dyDescent="0.2"/>
  <sheetData>
    <row r="1" spans="1:6" x14ac:dyDescent="0.2">
      <c r="A1" s="14"/>
      <c r="B1" s="14" t="s">
        <v>45</v>
      </c>
      <c r="C1" s="14" t="s">
        <v>46</v>
      </c>
      <c r="D1" s="14" t="s">
        <v>47</v>
      </c>
      <c r="E1" s="14" t="s">
        <v>48</v>
      </c>
      <c r="F1" s="14" t="s">
        <v>32</v>
      </c>
    </row>
    <row r="2" spans="1:6" x14ac:dyDescent="0.2">
      <c r="A2" t="s">
        <v>45</v>
      </c>
      <c r="B2">
        <v>1</v>
      </c>
    </row>
    <row r="3" spans="1:6" x14ac:dyDescent="0.2">
      <c r="A3" t="s">
        <v>46</v>
      </c>
      <c r="B3">
        <v>0.85202189664880923</v>
      </c>
      <c r="C3">
        <v>1</v>
      </c>
    </row>
    <row r="4" spans="1:6" x14ac:dyDescent="0.2">
      <c r="A4" t="s">
        <v>47</v>
      </c>
      <c r="B4">
        <v>0.85850262547873391</v>
      </c>
      <c r="C4">
        <v>0.98827352837623816</v>
      </c>
      <c r="D4">
        <v>1</v>
      </c>
    </row>
    <row r="5" spans="1:6" x14ac:dyDescent="0.2">
      <c r="A5" t="s">
        <v>48</v>
      </c>
      <c r="B5">
        <v>0.67274040563580184</v>
      </c>
      <c r="C5">
        <v>0.79728737471543798</v>
      </c>
      <c r="D5">
        <v>0.83185437044356314</v>
      </c>
      <c r="E5">
        <v>1</v>
      </c>
    </row>
    <row r="6" spans="1:6" ht="17" thickBot="1" x14ac:dyDescent="0.25">
      <c r="A6" s="13" t="s">
        <v>32</v>
      </c>
      <c r="B6" s="13">
        <v>0.39972002542723567</v>
      </c>
      <c r="C6" s="13">
        <v>0.53927737562979983</v>
      </c>
      <c r="D6" s="13">
        <v>0.53358598647832611</v>
      </c>
      <c r="E6" s="13">
        <v>7.4801697031567541E-2</v>
      </c>
      <c r="F6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721D-02D3-1B4B-AA55-4F2D6D7A5D80}">
  <dimension ref="A1:F6"/>
  <sheetViews>
    <sheetView workbookViewId="0">
      <selection sqref="A1:F6"/>
    </sheetView>
  </sheetViews>
  <sheetFormatPr baseColWidth="10" defaultRowHeight="16" x14ac:dyDescent="0.2"/>
  <sheetData>
    <row r="1" spans="1:6" x14ac:dyDescent="0.2">
      <c r="A1" s="14"/>
      <c r="B1" s="14">
        <v>7</v>
      </c>
      <c r="C1" s="14">
        <v>12.6</v>
      </c>
      <c r="D1" s="14">
        <v>11.1</v>
      </c>
      <c r="E1" s="14">
        <v>11</v>
      </c>
      <c r="F1" s="14">
        <v>10928.75</v>
      </c>
    </row>
    <row r="2" spans="1:6" x14ac:dyDescent="0.2">
      <c r="A2">
        <v>7</v>
      </c>
      <c r="B2">
        <v>1</v>
      </c>
    </row>
    <row r="3" spans="1:6" x14ac:dyDescent="0.2">
      <c r="A3">
        <v>12.6</v>
      </c>
      <c r="B3">
        <v>0.79056511548555908</v>
      </c>
      <c r="C3">
        <v>1</v>
      </c>
    </row>
    <row r="4" spans="1:6" x14ac:dyDescent="0.2">
      <c r="A4">
        <v>11.1</v>
      </c>
      <c r="B4">
        <v>0.64549830711129741</v>
      </c>
      <c r="C4">
        <v>0.9465657150948229</v>
      </c>
      <c r="D4">
        <v>1</v>
      </c>
    </row>
    <row r="5" spans="1:6" x14ac:dyDescent="0.2">
      <c r="A5">
        <v>11</v>
      </c>
      <c r="B5">
        <v>0.11348677223704351</v>
      </c>
      <c r="C5">
        <v>0.55105004581030481</v>
      </c>
      <c r="D5">
        <v>0.71907627277588859</v>
      </c>
      <c r="E5">
        <v>1</v>
      </c>
    </row>
    <row r="6" spans="1:6" ht="17" thickBot="1" x14ac:dyDescent="0.25">
      <c r="A6" s="13">
        <v>10928.75</v>
      </c>
      <c r="B6" s="13">
        <v>0.48477584732467605</v>
      </c>
      <c r="C6" s="13">
        <v>0.13291138169505401</v>
      </c>
      <c r="D6" s="13">
        <v>-9.6871105404188237E-2</v>
      </c>
      <c r="E6" s="13">
        <v>-0.73177899955550763</v>
      </c>
      <c r="F6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2DC1-2EC0-9647-9A61-A9C78BE426A5}">
  <dimension ref="B6:K122"/>
  <sheetViews>
    <sheetView tabSelected="1" topLeftCell="B3" zoomScale="150" workbookViewId="0">
      <selection activeCell="J7" sqref="J7"/>
    </sheetView>
  </sheetViews>
  <sheetFormatPr baseColWidth="10" defaultRowHeight="16" x14ac:dyDescent="0.2"/>
  <sheetData>
    <row r="6" spans="2:11" x14ac:dyDescent="0.2">
      <c r="C6" s="15" t="s">
        <v>0</v>
      </c>
      <c r="D6" t="s">
        <v>51</v>
      </c>
      <c r="E6" s="2" t="s">
        <v>84</v>
      </c>
      <c r="G6" t="s">
        <v>32</v>
      </c>
      <c r="J6" t="s">
        <v>88</v>
      </c>
      <c r="K6" t="s">
        <v>87</v>
      </c>
    </row>
    <row r="7" spans="2:11" x14ac:dyDescent="0.2">
      <c r="B7" s="7" t="s">
        <v>7</v>
      </c>
      <c r="C7" s="6">
        <v>49222</v>
      </c>
      <c r="D7" s="6">
        <v>46849.79</v>
      </c>
      <c r="E7" s="4">
        <v>37840</v>
      </c>
      <c r="F7" s="7" t="s">
        <v>7</v>
      </c>
      <c r="G7" s="3">
        <f t="shared" ref="G7:G30" si="0">C7-E7</f>
        <v>11382</v>
      </c>
      <c r="I7" t="str">
        <f>B7</f>
        <v>01:00</v>
      </c>
      <c r="J7" s="3">
        <f>C7</f>
        <v>49222</v>
      </c>
      <c r="K7" s="3">
        <f>E7+10000</f>
        <v>47840</v>
      </c>
    </row>
    <row r="8" spans="2:11" x14ac:dyDescent="0.2">
      <c r="B8" s="7" t="s">
        <v>8</v>
      </c>
      <c r="C8" s="4">
        <v>46993</v>
      </c>
      <c r="D8" s="6">
        <v>45010.65</v>
      </c>
      <c r="E8" s="4">
        <v>36042</v>
      </c>
      <c r="F8" s="7" t="s">
        <v>8</v>
      </c>
      <c r="G8" s="3">
        <f t="shared" si="0"/>
        <v>10951</v>
      </c>
      <c r="I8" t="str">
        <f t="shared" ref="I8:I30" si="1">B8</f>
        <v>02:00</v>
      </c>
      <c r="J8" s="3">
        <f t="shared" ref="J8:J30" si="2">C8</f>
        <v>46993</v>
      </c>
      <c r="K8" s="3">
        <f t="shared" ref="K8:K30" si="3">E8+10000</f>
        <v>46042</v>
      </c>
    </row>
    <row r="9" spans="2:11" x14ac:dyDescent="0.2">
      <c r="B9" s="7" t="s">
        <v>9</v>
      </c>
      <c r="C9" s="4">
        <v>45080</v>
      </c>
      <c r="D9" s="6">
        <v>43081.24</v>
      </c>
      <c r="E9" s="4">
        <v>34759</v>
      </c>
      <c r="F9" s="7" t="s">
        <v>9</v>
      </c>
      <c r="G9" s="3">
        <f t="shared" si="0"/>
        <v>10321</v>
      </c>
      <c r="I9" t="str">
        <f t="shared" si="1"/>
        <v>03:00</v>
      </c>
      <c r="J9" s="3">
        <f t="shared" si="2"/>
        <v>45080</v>
      </c>
      <c r="K9" s="3">
        <f t="shared" si="3"/>
        <v>44759</v>
      </c>
    </row>
    <row r="10" spans="2:11" x14ac:dyDescent="0.2">
      <c r="B10" s="7" t="s">
        <v>10</v>
      </c>
      <c r="C10" s="4">
        <v>43809</v>
      </c>
      <c r="D10" s="6">
        <v>41536.400000000001</v>
      </c>
      <c r="E10" s="4">
        <v>33848</v>
      </c>
      <c r="F10" s="7" t="s">
        <v>10</v>
      </c>
      <c r="G10" s="3">
        <f t="shared" si="0"/>
        <v>9961</v>
      </c>
      <c r="I10" t="str">
        <f t="shared" si="1"/>
        <v>04:00</v>
      </c>
      <c r="J10" s="3">
        <f t="shared" si="2"/>
        <v>43809</v>
      </c>
      <c r="K10" s="3">
        <f t="shared" si="3"/>
        <v>43848</v>
      </c>
    </row>
    <row r="11" spans="2:11" x14ac:dyDescent="0.2">
      <c r="B11" s="7" t="s">
        <v>11</v>
      </c>
      <c r="C11" s="4">
        <v>42458</v>
      </c>
      <c r="D11" s="6">
        <v>40648.519999999997</v>
      </c>
      <c r="E11" s="4">
        <v>33429</v>
      </c>
      <c r="F11" s="7" t="s">
        <v>11</v>
      </c>
      <c r="G11" s="3">
        <f t="shared" si="0"/>
        <v>9029</v>
      </c>
      <c r="I11" t="str">
        <f t="shared" si="1"/>
        <v>05:00</v>
      </c>
      <c r="J11" s="3">
        <f t="shared" si="2"/>
        <v>42458</v>
      </c>
      <c r="K11" s="3">
        <f t="shared" si="3"/>
        <v>43429</v>
      </c>
    </row>
    <row r="12" spans="2:11" x14ac:dyDescent="0.2">
      <c r="B12" s="7" t="s">
        <v>12</v>
      </c>
      <c r="C12" s="4">
        <v>41685</v>
      </c>
      <c r="D12" s="6">
        <v>39336.080000000002</v>
      </c>
      <c r="E12" s="4">
        <v>33004</v>
      </c>
      <c r="F12" s="7" t="s">
        <v>12</v>
      </c>
      <c r="G12" s="3">
        <f t="shared" si="0"/>
        <v>8681</v>
      </c>
      <c r="I12" t="str">
        <f t="shared" si="1"/>
        <v>06:00</v>
      </c>
      <c r="J12" s="3">
        <f t="shared" si="2"/>
        <v>41685</v>
      </c>
      <c r="K12" s="3">
        <f t="shared" si="3"/>
        <v>43004</v>
      </c>
    </row>
    <row r="13" spans="2:11" x14ac:dyDescent="0.2">
      <c r="B13" s="7" t="s">
        <v>13</v>
      </c>
      <c r="C13" s="4">
        <v>40357</v>
      </c>
      <c r="D13" s="6">
        <v>37287.39</v>
      </c>
      <c r="E13" s="4">
        <v>32307</v>
      </c>
      <c r="F13" s="7" t="s">
        <v>13</v>
      </c>
      <c r="G13" s="3">
        <f t="shared" si="0"/>
        <v>8050</v>
      </c>
      <c r="I13" t="str">
        <f t="shared" si="1"/>
        <v>07:00</v>
      </c>
      <c r="J13" s="3">
        <f t="shared" si="2"/>
        <v>40357</v>
      </c>
      <c r="K13" s="3">
        <f t="shared" si="3"/>
        <v>42307</v>
      </c>
    </row>
    <row r="14" spans="2:11" x14ac:dyDescent="0.2">
      <c r="B14" s="7" t="s">
        <v>14</v>
      </c>
      <c r="C14" s="4">
        <v>42612</v>
      </c>
      <c r="D14" s="6">
        <v>37144.839999999997</v>
      </c>
      <c r="E14" s="4">
        <v>34124</v>
      </c>
      <c r="F14" s="7" t="s">
        <v>14</v>
      </c>
      <c r="G14" s="3">
        <f t="shared" si="0"/>
        <v>8488</v>
      </c>
      <c r="I14" t="str">
        <f t="shared" si="1"/>
        <v>08:00</v>
      </c>
      <c r="J14" s="3">
        <f t="shared" si="2"/>
        <v>42612</v>
      </c>
      <c r="K14" s="3">
        <f t="shared" si="3"/>
        <v>44124</v>
      </c>
    </row>
    <row r="15" spans="2:11" x14ac:dyDescent="0.2">
      <c r="B15" s="7" t="s">
        <v>15</v>
      </c>
      <c r="C15" s="4">
        <v>49254</v>
      </c>
      <c r="D15" s="6">
        <v>38455.379999999997</v>
      </c>
      <c r="E15" s="4">
        <v>39915</v>
      </c>
      <c r="F15" s="7" t="s">
        <v>15</v>
      </c>
      <c r="G15" s="3">
        <f t="shared" si="0"/>
        <v>9339</v>
      </c>
      <c r="I15" t="str">
        <f t="shared" si="1"/>
        <v>09:00</v>
      </c>
      <c r="J15" s="3">
        <f t="shared" si="2"/>
        <v>49254</v>
      </c>
      <c r="K15" s="3">
        <f t="shared" si="3"/>
        <v>49915</v>
      </c>
    </row>
    <row r="16" spans="2:11" x14ac:dyDescent="0.2">
      <c r="B16" s="7" t="s">
        <v>16</v>
      </c>
      <c r="C16" s="4">
        <v>53321</v>
      </c>
      <c r="D16" s="6">
        <v>40199.86</v>
      </c>
      <c r="E16" s="4">
        <v>43857</v>
      </c>
      <c r="F16" s="7" t="s">
        <v>16</v>
      </c>
      <c r="G16" s="3">
        <f t="shared" si="0"/>
        <v>9464</v>
      </c>
      <c r="I16" t="str">
        <f t="shared" si="1"/>
        <v>10:00</v>
      </c>
      <c r="J16" s="3">
        <f t="shared" si="2"/>
        <v>53321</v>
      </c>
      <c r="K16" s="3">
        <f t="shared" si="3"/>
        <v>53857</v>
      </c>
    </row>
    <row r="17" spans="2:11" x14ac:dyDescent="0.2">
      <c r="B17" s="7" t="s">
        <v>17</v>
      </c>
      <c r="C17" s="4">
        <v>55487</v>
      </c>
      <c r="D17" s="6">
        <v>42205.61</v>
      </c>
      <c r="E17" s="4">
        <v>45741</v>
      </c>
      <c r="F17" s="7" t="s">
        <v>17</v>
      </c>
      <c r="G17" s="3">
        <f t="shared" si="0"/>
        <v>9746</v>
      </c>
      <c r="I17" t="str">
        <f t="shared" si="1"/>
        <v>11:00</v>
      </c>
      <c r="J17" s="3">
        <f t="shared" si="2"/>
        <v>55487</v>
      </c>
      <c r="K17" s="3">
        <f t="shared" si="3"/>
        <v>55741</v>
      </c>
    </row>
    <row r="18" spans="2:11" x14ac:dyDescent="0.2">
      <c r="B18" s="7" t="s">
        <v>18</v>
      </c>
      <c r="C18" s="4">
        <v>57012</v>
      </c>
      <c r="D18" s="6">
        <v>43942.720000000001</v>
      </c>
      <c r="E18" s="4">
        <v>47371</v>
      </c>
      <c r="F18" s="7" t="s">
        <v>18</v>
      </c>
      <c r="G18" s="3">
        <f t="shared" si="0"/>
        <v>9641</v>
      </c>
      <c r="I18" t="str">
        <f t="shared" si="1"/>
        <v>12:00</v>
      </c>
      <c r="J18" s="3">
        <f t="shared" si="2"/>
        <v>57012</v>
      </c>
      <c r="K18" s="3">
        <f t="shared" si="3"/>
        <v>57371</v>
      </c>
    </row>
    <row r="19" spans="2:11" x14ac:dyDescent="0.2">
      <c r="B19" s="7" t="s">
        <v>19</v>
      </c>
      <c r="C19" s="4">
        <v>56243</v>
      </c>
      <c r="D19" s="6">
        <v>44827</v>
      </c>
      <c r="E19" s="4">
        <v>46674</v>
      </c>
      <c r="F19" s="7" t="s">
        <v>19</v>
      </c>
      <c r="G19" s="3">
        <f t="shared" si="0"/>
        <v>9569</v>
      </c>
      <c r="I19" t="str">
        <f t="shared" si="1"/>
        <v>13:00</v>
      </c>
      <c r="J19" s="3">
        <f t="shared" si="2"/>
        <v>56243</v>
      </c>
      <c r="K19" s="3">
        <f t="shared" si="3"/>
        <v>56674</v>
      </c>
    </row>
    <row r="20" spans="2:11" x14ac:dyDescent="0.2">
      <c r="B20" s="7" t="s">
        <v>20</v>
      </c>
      <c r="C20" s="4">
        <v>57404</v>
      </c>
      <c r="D20" s="6">
        <v>46059.27</v>
      </c>
      <c r="E20" s="4">
        <v>48167</v>
      </c>
      <c r="F20" s="7" t="s">
        <v>20</v>
      </c>
      <c r="G20" s="3">
        <f t="shared" si="0"/>
        <v>9237</v>
      </c>
      <c r="I20" t="str">
        <f t="shared" si="1"/>
        <v>14:00</v>
      </c>
      <c r="J20" s="3">
        <f t="shared" si="2"/>
        <v>57404</v>
      </c>
      <c r="K20" s="3">
        <f t="shared" si="3"/>
        <v>58167</v>
      </c>
    </row>
    <row r="21" spans="2:11" x14ac:dyDescent="0.2">
      <c r="B21" s="7" t="s">
        <v>21</v>
      </c>
      <c r="C21" s="4">
        <v>58498</v>
      </c>
      <c r="D21" s="6">
        <v>46435.26</v>
      </c>
      <c r="E21" s="4">
        <v>49341</v>
      </c>
      <c r="F21" s="7" t="s">
        <v>21</v>
      </c>
      <c r="G21" s="3">
        <f t="shared" si="0"/>
        <v>9157</v>
      </c>
      <c r="I21" t="str">
        <f t="shared" si="1"/>
        <v>15:00</v>
      </c>
      <c r="J21" s="3">
        <f t="shared" si="2"/>
        <v>58498</v>
      </c>
      <c r="K21" s="3">
        <f t="shared" si="3"/>
        <v>59341</v>
      </c>
    </row>
    <row r="22" spans="2:11" x14ac:dyDescent="0.2">
      <c r="B22" s="7" t="s">
        <v>22</v>
      </c>
      <c r="C22" s="4">
        <v>58625</v>
      </c>
      <c r="D22" s="6">
        <v>46733.68</v>
      </c>
      <c r="E22" s="4">
        <v>48880</v>
      </c>
      <c r="F22" s="7" t="s">
        <v>22</v>
      </c>
      <c r="G22" s="3">
        <f t="shared" si="0"/>
        <v>9745</v>
      </c>
      <c r="I22" t="str">
        <f t="shared" si="1"/>
        <v>16:00</v>
      </c>
      <c r="J22" s="3">
        <f t="shared" si="2"/>
        <v>58625</v>
      </c>
      <c r="K22" s="3">
        <f t="shared" si="3"/>
        <v>58880</v>
      </c>
    </row>
    <row r="23" spans="2:11" x14ac:dyDescent="0.2">
      <c r="B23" s="7" t="s">
        <v>23</v>
      </c>
      <c r="C23" s="4">
        <v>58113</v>
      </c>
      <c r="D23" s="6">
        <v>46802.94</v>
      </c>
      <c r="E23" s="4">
        <v>47960</v>
      </c>
      <c r="F23" s="7" t="s">
        <v>23</v>
      </c>
      <c r="G23" s="3">
        <f t="shared" si="0"/>
        <v>10153</v>
      </c>
      <c r="I23" t="str">
        <f t="shared" si="1"/>
        <v>17:00</v>
      </c>
      <c r="J23" s="3">
        <f t="shared" si="2"/>
        <v>58113</v>
      </c>
      <c r="K23" s="3">
        <f t="shared" si="3"/>
        <v>57960</v>
      </c>
    </row>
    <row r="24" spans="2:11" x14ac:dyDescent="0.2">
      <c r="B24" s="7" t="s">
        <v>24</v>
      </c>
      <c r="C24" s="4">
        <v>56998</v>
      </c>
      <c r="D24" s="6">
        <v>47241.34</v>
      </c>
      <c r="E24" s="4">
        <v>46343</v>
      </c>
      <c r="F24" s="7" t="s">
        <v>24</v>
      </c>
      <c r="G24" s="3">
        <f t="shared" si="0"/>
        <v>10655</v>
      </c>
      <c r="I24" t="str">
        <f t="shared" si="1"/>
        <v>18:00</v>
      </c>
      <c r="J24" s="3">
        <f t="shared" si="2"/>
        <v>56998</v>
      </c>
      <c r="K24" s="3">
        <f t="shared" si="3"/>
        <v>56343</v>
      </c>
    </row>
    <row r="25" spans="2:11" x14ac:dyDescent="0.2">
      <c r="B25" s="7" t="s">
        <v>25</v>
      </c>
      <c r="C25" s="4">
        <v>55100</v>
      </c>
      <c r="D25" s="6">
        <v>47516.01</v>
      </c>
      <c r="E25" s="4">
        <v>44274</v>
      </c>
      <c r="F25" s="7" t="s">
        <v>25</v>
      </c>
      <c r="G25" s="3">
        <f t="shared" si="0"/>
        <v>10826</v>
      </c>
      <c r="I25" t="str">
        <f t="shared" si="1"/>
        <v>19:00</v>
      </c>
      <c r="J25" s="3">
        <f t="shared" si="2"/>
        <v>55100</v>
      </c>
      <c r="K25" s="3">
        <f t="shared" si="3"/>
        <v>54274</v>
      </c>
    </row>
    <row r="26" spans="2:11" x14ac:dyDescent="0.2">
      <c r="B26" s="7" t="s">
        <v>26</v>
      </c>
      <c r="C26" s="4">
        <v>55003</v>
      </c>
      <c r="D26" s="6">
        <v>48416.85</v>
      </c>
      <c r="E26" s="4">
        <v>44438</v>
      </c>
      <c r="F26" s="7" t="s">
        <v>26</v>
      </c>
      <c r="G26" s="3">
        <f t="shared" si="0"/>
        <v>10565</v>
      </c>
      <c r="I26" t="str">
        <f t="shared" si="1"/>
        <v>20:00</v>
      </c>
      <c r="J26" s="3">
        <f t="shared" si="2"/>
        <v>55003</v>
      </c>
      <c r="K26" s="3">
        <f t="shared" si="3"/>
        <v>54438</v>
      </c>
    </row>
    <row r="27" spans="2:11" x14ac:dyDescent="0.2">
      <c r="B27" s="7" t="s">
        <v>27</v>
      </c>
      <c r="C27" s="4">
        <v>55323</v>
      </c>
      <c r="D27" s="6">
        <v>50268.92</v>
      </c>
      <c r="E27" s="4">
        <v>44488</v>
      </c>
      <c r="F27" s="7" t="s">
        <v>27</v>
      </c>
      <c r="G27" s="3">
        <f t="shared" si="0"/>
        <v>10835</v>
      </c>
      <c r="I27" t="str">
        <f t="shared" si="1"/>
        <v>21:00</v>
      </c>
      <c r="J27" s="3">
        <f t="shared" si="2"/>
        <v>55323</v>
      </c>
      <c r="K27" s="3">
        <f t="shared" si="3"/>
        <v>54488</v>
      </c>
    </row>
    <row r="28" spans="2:11" x14ac:dyDescent="0.2">
      <c r="B28" s="7" t="s">
        <v>28</v>
      </c>
      <c r="C28" s="4">
        <v>54937</v>
      </c>
      <c r="D28" s="6">
        <v>50058.64</v>
      </c>
      <c r="E28" s="4">
        <v>43131</v>
      </c>
      <c r="F28" s="7" t="s">
        <v>28</v>
      </c>
      <c r="G28" s="3">
        <f t="shared" si="0"/>
        <v>11806</v>
      </c>
      <c r="I28" t="str">
        <f t="shared" si="1"/>
        <v>22:00</v>
      </c>
      <c r="J28" s="3">
        <f t="shared" si="2"/>
        <v>54937</v>
      </c>
      <c r="K28" s="3">
        <f t="shared" si="3"/>
        <v>53131</v>
      </c>
    </row>
    <row r="29" spans="2:11" x14ac:dyDescent="0.2">
      <c r="B29" s="7" t="s">
        <v>29</v>
      </c>
      <c r="C29" s="4">
        <v>53768</v>
      </c>
      <c r="D29" s="6">
        <v>49115</v>
      </c>
      <c r="E29" s="4">
        <v>41957</v>
      </c>
      <c r="F29" s="7" t="s">
        <v>29</v>
      </c>
      <c r="G29" s="3">
        <f t="shared" si="0"/>
        <v>11811</v>
      </c>
      <c r="I29" t="str">
        <f t="shared" si="1"/>
        <v>23:00</v>
      </c>
      <c r="J29" s="3">
        <f t="shared" si="2"/>
        <v>53768</v>
      </c>
      <c r="K29" s="3">
        <f t="shared" si="3"/>
        <v>51957</v>
      </c>
    </row>
    <row r="30" spans="2:11" x14ac:dyDescent="0.2">
      <c r="B30" s="7" t="s">
        <v>30</v>
      </c>
      <c r="C30" s="4">
        <v>51897</v>
      </c>
      <c r="D30" s="6">
        <v>47111.45</v>
      </c>
      <c r="E30" s="4">
        <v>40143</v>
      </c>
      <c r="F30" s="7" t="s">
        <v>30</v>
      </c>
      <c r="G30" s="3">
        <f t="shared" si="0"/>
        <v>11754</v>
      </c>
      <c r="I30" t="str">
        <f t="shared" si="1"/>
        <v>24:00</v>
      </c>
      <c r="J30" s="3">
        <f t="shared" si="2"/>
        <v>51897</v>
      </c>
      <c r="K30" s="3">
        <f t="shared" si="3"/>
        <v>50143</v>
      </c>
    </row>
    <row r="31" spans="2:11" ht="24" x14ac:dyDescent="0.2">
      <c r="B31" s="8" t="s">
        <v>31</v>
      </c>
      <c r="C31" s="5">
        <v>1239199</v>
      </c>
      <c r="D31" s="5">
        <v>1066284.8400000001</v>
      </c>
      <c r="E31" s="3">
        <f>SUM(E7:E30)</f>
        <v>998033</v>
      </c>
      <c r="F31" s="8" t="s">
        <v>31</v>
      </c>
      <c r="G31" s="3">
        <f>SUM(G7:G30)</f>
        <v>241166</v>
      </c>
      <c r="J31" s="3">
        <f>SUM(J7:J30)</f>
        <v>1239199</v>
      </c>
      <c r="K31" s="3">
        <f>SUM(K7:K30)</f>
        <v>1238033</v>
      </c>
    </row>
    <row r="37" spans="3:8" x14ac:dyDescent="0.2">
      <c r="D37" s="2" t="s">
        <v>85</v>
      </c>
      <c r="E37" s="2" t="s">
        <v>84</v>
      </c>
      <c r="F37" t="s">
        <v>32</v>
      </c>
      <c r="G37" s="2" t="s">
        <v>85</v>
      </c>
      <c r="H37" s="2" t="s">
        <v>86</v>
      </c>
    </row>
    <row r="38" spans="3:8" x14ac:dyDescent="0.2">
      <c r="C38" s="7" t="s">
        <v>7</v>
      </c>
      <c r="D38" s="6">
        <v>27192.66</v>
      </c>
      <c r="E38" s="4">
        <v>37840</v>
      </c>
      <c r="F38" s="3">
        <f>E38-D38</f>
        <v>10647.34</v>
      </c>
      <c r="G38" s="6">
        <v>27192.66</v>
      </c>
      <c r="H38" s="4">
        <v>27341</v>
      </c>
    </row>
    <row r="39" spans="3:8" x14ac:dyDescent="0.2">
      <c r="C39" s="7" t="s">
        <v>8</v>
      </c>
      <c r="D39" s="6">
        <v>25600.09</v>
      </c>
      <c r="E39" s="4">
        <v>36042</v>
      </c>
      <c r="F39" s="3">
        <f t="shared" ref="F39:F61" si="4">E39-D39</f>
        <v>10441.91</v>
      </c>
      <c r="G39" s="6">
        <v>25600.09</v>
      </c>
      <c r="H39" s="4">
        <v>25645</v>
      </c>
    </row>
    <row r="40" spans="3:8" x14ac:dyDescent="0.2">
      <c r="C40" s="7" t="s">
        <v>9</v>
      </c>
      <c r="D40" s="6">
        <v>24496.85</v>
      </c>
      <c r="E40" s="4">
        <v>34759</v>
      </c>
      <c r="F40" s="3">
        <f t="shared" si="4"/>
        <v>10262.150000000001</v>
      </c>
      <c r="G40" s="6">
        <v>24496.85</v>
      </c>
      <c r="H40" s="4">
        <v>24662</v>
      </c>
    </row>
    <row r="41" spans="3:8" x14ac:dyDescent="0.2">
      <c r="C41" s="7" t="s">
        <v>10</v>
      </c>
      <c r="D41" s="6">
        <v>23961.119999999999</v>
      </c>
      <c r="E41" s="4">
        <v>33848</v>
      </c>
      <c r="F41" s="3">
        <f t="shared" si="4"/>
        <v>9886.880000000001</v>
      </c>
      <c r="G41" s="6">
        <v>23961.119999999999</v>
      </c>
      <c r="H41" s="4">
        <v>23993</v>
      </c>
    </row>
    <row r="42" spans="3:8" x14ac:dyDescent="0.2">
      <c r="C42" s="7" t="s">
        <v>11</v>
      </c>
      <c r="D42" s="6">
        <v>23699.47</v>
      </c>
      <c r="E42" s="4">
        <v>33429</v>
      </c>
      <c r="F42" s="3">
        <f t="shared" si="4"/>
        <v>9729.5299999999988</v>
      </c>
      <c r="G42" s="6">
        <v>23699.47</v>
      </c>
      <c r="H42" s="4">
        <v>23650</v>
      </c>
    </row>
    <row r="43" spans="3:8" x14ac:dyDescent="0.2">
      <c r="C43" s="7" t="s">
        <v>12</v>
      </c>
      <c r="D43" s="6">
        <v>23767.34</v>
      </c>
      <c r="E43" s="4">
        <v>33004</v>
      </c>
      <c r="F43" s="3">
        <f t="shared" si="4"/>
        <v>9236.66</v>
      </c>
      <c r="G43" s="6">
        <v>23767.34</v>
      </c>
      <c r="H43" s="4">
        <v>23833</v>
      </c>
    </row>
    <row r="44" spans="3:8" x14ac:dyDescent="0.2">
      <c r="C44" s="7" t="s">
        <v>13</v>
      </c>
      <c r="D44" s="6">
        <v>23159.040000000001</v>
      </c>
      <c r="E44" s="4">
        <v>32307</v>
      </c>
      <c r="F44" s="3">
        <f t="shared" si="4"/>
        <v>9147.9599999999991</v>
      </c>
      <c r="G44" s="6">
        <v>23159.040000000001</v>
      </c>
      <c r="H44" s="4">
        <v>23123</v>
      </c>
    </row>
    <row r="45" spans="3:8" x14ac:dyDescent="0.2">
      <c r="C45" s="7" t="s">
        <v>14</v>
      </c>
      <c r="D45" s="6">
        <v>23836.720000000001</v>
      </c>
      <c r="E45" s="4">
        <v>34124</v>
      </c>
      <c r="F45" s="3">
        <f t="shared" si="4"/>
        <v>10287.279999999999</v>
      </c>
      <c r="G45" s="6">
        <v>23836.720000000001</v>
      </c>
      <c r="H45" s="4">
        <v>23594</v>
      </c>
    </row>
    <row r="46" spans="3:8" x14ac:dyDescent="0.2">
      <c r="C46" s="7" t="s">
        <v>15</v>
      </c>
      <c r="D46" s="6">
        <v>27520.22</v>
      </c>
      <c r="E46" s="4">
        <v>39915</v>
      </c>
      <c r="F46" s="3">
        <f t="shared" si="4"/>
        <v>12394.779999999999</v>
      </c>
      <c r="G46" s="6">
        <v>27520.22</v>
      </c>
      <c r="H46" s="4">
        <v>27261</v>
      </c>
    </row>
    <row r="47" spans="3:8" x14ac:dyDescent="0.2">
      <c r="C47" s="7" t="s">
        <v>16</v>
      </c>
      <c r="D47" s="6">
        <v>30141.77</v>
      </c>
      <c r="E47" s="4">
        <v>43857</v>
      </c>
      <c r="F47" s="3">
        <f t="shared" si="4"/>
        <v>13715.23</v>
      </c>
      <c r="G47" s="6">
        <v>30141.77</v>
      </c>
      <c r="H47" s="4">
        <v>29886</v>
      </c>
    </row>
    <row r="48" spans="3:8" x14ac:dyDescent="0.2">
      <c r="C48" s="7" t="s">
        <v>17</v>
      </c>
      <c r="D48" s="6">
        <v>31490.69</v>
      </c>
      <c r="E48" s="4">
        <v>45741</v>
      </c>
      <c r="F48" s="3">
        <f t="shared" si="4"/>
        <v>14250.310000000001</v>
      </c>
      <c r="G48" s="6">
        <v>31490.69</v>
      </c>
      <c r="H48" s="4">
        <v>31282</v>
      </c>
    </row>
    <row r="49" spans="3:8" x14ac:dyDescent="0.2">
      <c r="C49" s="7" t="s">
        <v>18</v>
      </c>
      <c r="D49" s="6">
        <v>32691.38</v>
      </c>
      <c r="E49" s="4">
        <v>47371</v>
      </c>
      <c r="F49" s="3">
        <f t="shared" si="4"/>
        <v>14679.619999999999</v>
      </c>
      <c r="G49" s="6">
        <v>32691.38</v>
      </c>
      <c r="H49" s="4">
        <v>32556</v>
      </c>
    </row>
    <row r="50" spans="3:8" x14ac:dyDescent="0.2">
      <c r="C50" s="7" t="s">
        <v>19</v>
      </c>
      <c r="D50" s="6">
        <v>31964.07</v>
      </c>
      <c r="E50" s="4">
        <v>46674</v>
      </c>
      <c r="F50" s="3">
        <f t="shared" si="4"/>
        <v>14709.93</v>
      </c>
      <c r="G50" s="6">
        <v>31964.07</v>
      </c>
      <c r="H50" s="4">
        <v>31993</v>
      </c>
    </row>
    <row r="51" spans="3:8" x14ac:dyDescent="0.2">
      <c r="C51" s="7" t="s">
        <v>20</v>
      </c>
      <c r="D51" s="6">
        <v>32451.759999999998</v>
      </c>
      <c r="E51" s="4">
        <v>48167</v>
      </c>
      <c r="F51" s="3">
        <f t="shared" si="4"/>
        <v>15715.240000000002</v>
      </c>
      <c r="G51" s="6">
        <v>32451.759999999998</v>
      </c>
      <c r="H51" s="4">
        <v>32573</v>
      </c>
    </row>
    <row r="52" spans="3:8" x14ac:dyDescent="0.2">
      <c r="C52" s="7" t="s">
        <v>21</v>
      </c>
      <c r="D52" s="6">
        <v>32823.68</v>
      </c>
      <c r="E52" s="4">
        <v>49341</v>
      </c>
      <c r="F52" s="3">
        <f t="shared" si="4"/>
        <v>16517.32</v>
      </c>
      <c r="G52" s="6">
        <v>32823.68</v>
      </c>
      <c r="H52" s="4">
        <v>32850</v>
      </c>
    </row>
    <row r="53" spans="3:8" x14ac:dyDescent="0.2">
      <c r="C53" s="7" t="s">
        <v>22</v>
      </c>
      <c r="D53" s="6">
        <v>32043.8</v>
      </c>
      <c r="E53" s="4">
        <v>48880</v>
      </c>
      <c r="F53" s="3">
        <f t="shared" si="4"/>
        <v>16836.2</v>
      </c>
      <c r="G53" s="6">
        <v>32043.8</v>
      </c>
      <c r="H53" s="4">
        <v>32339</v>
      </c>
    </row>
    <row r="54" spans="3:8" x14ac:dyDescent="0.2">
      <c r="C54" s="7" t="s">
        <v>23</v>
      </c>
      <c r="D54" s="6">
        <v>31557.97</v>
      </c>
      <c r="E54" s="4">
        <v>47960</v>
      </c>
      <c r="F54" s="3">
        <f t="shared" si="4"/>
        <v>16402.03</v>
      </c>
      <c r="G54" s="6">
        <v>31557.97</v>
      </c>
      <c r="H54" s="4">
        <v>31830</v>
      </c>
    </row>
    <row r="55" spans="3:8" x14ac:dyDescent="0.2">
      <c r="C55" s="7" t="s">
        <v>24</v>
      </c>
      <c r="D55" s="6">
        <v>30890.93</v>
      </c>
      <c r="E55" s="4">
        <v>46343</v>
      </c>
      <c r="F55" s="3">
        <f t="shared" si="4"/>
        <v>15452.07</v>
      </c>
      <c r="G55" s="6">
        <v>30890.93</v>
      </c>
      <c r="H55" s="4">
        <v>31146</v>
      </c>
    </row>
    <row r="56" spans="3:8" x14ac:dyDescent="0.2">
      <c r="C56" s="7" t="s">
        <v>25</v>
      </c>
      <c r="D56" s="6">
        <v>29965.71</v>
      </c>
      <c r="E56" s="4">
        <v>44274</v>
      </c>
      <c r="F56" s="3">
        <f t="shared" si="4"/>
        <v>14308.29</v>
      </c>
      <c r="G56" s="6">
        <v>29965.71</v>
      </c>
      <c r="H56" s="4">
        <v>30536</v>
      </c>
    </row>
    <row r="57" spans="3:8" x14ac:dyDescent="0.2">
      <c r="C57" s="7" t="s">
        <v>26</v>
      </c>
      <c r="D57" s="6">
        <v>31101.39</v>
      </c>
      <c r="E57" s="4">
        <v>44438</v>
      </c>
      <c r="F57" s="3">
        <f t="shared" si="4"/>
        <v>13336.61</v>
      </c>
      <c r="G57" s="6">
        <v>31101.39</v>
      </c>
      <c r="H57" s="4">
        <v>31512</v>
      </c>
    </row>
    <row r="58" spans="3:8" x14ac:dyDescent="0.2">
      <c r="C58" s="7" t="s">
        <v>27</v>
      </c>
      <c r="D58" s="6">
        <v>31852.91</v>
      </c>
      <c r="E58" s="4">
        <v>44488</v>
      </c>
      <c r="F58" s="3">
        <f t="shared" si="4"/>
        <v>12635.09</v>
      </c>
      <c r="G58" s="6">
        <v>31852.91</v>
      </c>
      <c r="H58" s="4">
        <v>31784</v>
      </c>
    </row>
    <row r="59" spans="3:8" x14ac:dyDescent="0.2">
      <c r="C59" s="7" t="s">
        <v>28</v>
      </c>
      <c r="D59" s="6">
        <v>30381.91</v>
      </c>
      <c r="E59" s="4">
        <v>43131</v>
      </c>
      <c r="F59" s="3">
        <f t="shared" si="4"/>
        <v>12749.09</v>
      </c>
      <c r="G59" s="6">
        <v>30381.91</v>
      </c>
      <c r="H59" s="4">
        <v>30639</v>
      </c>
    </row>
    <row r="60" spans="3:8" x14ac:dyDescent="0.2">
      <c r="C60" s="7" t="s">
        <v>29</v>
      </c>
      <c r="D60" s="6">
        <v>29779.4</v>
      </c>
      <c r="E60" s="4">
        <v>41957</v>
      </c>
      <c r="F60" s="3">
        <f t="shared" si="4"/>
        <v>12177.599999999999</v>
      </c>
      <c r="G60" s="6">
        <v>29779.4</v>
      </c>
      <c r="H60" s="4">
        <v>29784</v>
      </c>
    </row>
    <row r="61" spans="3:8" x14ac:dyDescent="0.2">
      <c r="C61" s="7" t="s">
        <v>30</v>
      </c>
      <c r="D61" s="6">
        <v>28677.74</v>
      </c>
      <c r="E61" s="4">
        <v>40143</v>
      </c>
      <c r="F61" s="3">
        <f t="shared" si="4"/>
        <v>11465.259999999998</v>
      </c>
      <c r="G61" s="6">
        <v>28677.74</v>
      </c>
      <c r="H61" s="4">
        <v>28768</v>
      </c>
    </row>
    <row r="62" spans="3:8" x14ac:dyDescent="0.2">
      <c r="D62" s="5">
        <v>691048.62000000011</v>
      </c>
      <c r="E62" s="3">
        <f>SUM(E38:E61)</f>
        <v>998033</v>
      </c>
      <c r="H62" s="5">
        <v>692579</v>
      </c>
    </row>
    <row r="67" spans="4:7" x14ac:dyDescent="0.2">
      <c r="E67">
        <v>2020</v>
      </c>
      <c r="F67">
        <v>2025</v>
      </c>
    </row>
    <row r="68" spans="4:7" x14ac:dyDescent="0.2">
      <c r="D68" s="7" t="s">
        <v>7</v>
      </c>
      <c r="E68" s="3">
        <v>10647.34</v>
      </c>
      <c r="F68" s="3">
        <v>13950.36</v>
      </c>
      <c r="G68" s="3">
        <f>F68-E68</f>
        <v>3303.0200000000004</v>
      </c>
    </row>
    <row r="69" spans="4:7" x14ac:dyDescent="0.2">
      <c r="D69" s="7" t="s">
        <v>8</v>
      </c>
      <c r="E69" s="3">
        <v>10441.91</v>
      </c>
      <c r="F69" s="3">
        <v>13692.300000000003</v>
      </c>
      <c r="G69" s="3">
        <f t="shared" ref="G69:G91" si="5">F69-E69</f>
        <v>3250.3900000000031</v>
      </c>
    </row>
    <row r="70" spans="4:7" x14ac:dyDescent="0.2">
      <c r="D70" s="7" t="s">
        <v>9</v>
      </c>
      <c r="E70" s="3">
        <v>10262.150000000001</v>
      </c>
      <c r="F70" s="3">
        <v>12888.800000000003</v>
      </c>
      <c r="G70" s="3">
        <f t="shared" si="5"/>
        <v>2626.6500000000015</v>
      </c>
    </row>
    <row r="71" spans="4:7" x14ac:dyDescent="0.2">
      <c r="D71" s="7" t="s">
        <v>10</v>
      </c>
      <c r="E71" s="3">
        <v>9886.880000000001</v>
      </c>
      <c r="F71" s="3">
        <v>12399.660000000003</v>
      </c>
      <c r="G71" s="3">
        <f t="shared" si="5"/>
        <v>2512.7800000000025</v>
      </c>
    </row>
    <row r="72" spans="4:7" x14ac:dyDescent="0.2">
      <c r="D72" s="7" t="s">
        <v>11</v>
      </c>
      <c r="E72" s="3">
        <v>9729.5299999999988</v>
      </c>
      <c r="F72" s="3">
        <v>11361.099999999999</v>
      </c>
      <c r="G72" s="3">
        <f t="shared" si="5"/>
        <v>1631.5699999999997</v>
      </c>
    </row>
    <row r="73" spans="4:7" x14ac:dyDescent="0.2">
      <c r="D73" s="7" t="s">
        <v>12</v>
      </c>
      <c r="E73" s="3">
        <v>9236.66</v>
      </c>
      <c r="F73" s="3">
        <v>11051.370000000003</v>
      </c>
      <c r="G73" s="3">
        <f t="shared" si="5"/>
        <v>1814.7100000000028</v>
      </c>
    </row>
    <row r="74" spans="4:7" x14ac:dyDescent="0.2">
      <c r="D74" s="7" t="s">
        <v>13</v>
      </c>
      <c r="E74" s="3">
        <v>9147.9599999999991</v>
      </c>
      <c r="F74" s="3">
        <v>10121.199999999997</v>
      </c>
      <c r="G74" s="3">
        <f t="shared" si="5"/>
        <v>973.23999999999796</v>
      </c>
    </row>
    <row r="75" spans="4:7" x14ac:dyDescent="0.2">
      <c r="D75" s="7" t="s">
        <v>14</v>
      </c>
      <c r="E75" s="3">
        <v>10287.279999999999</v>
      </c>
      <c r="F75" s="3">
        <v>9950.8000000000029</v>
      </c>
      <c r="G75" s="3">
        <f t="shared" si="5"/>
        <v>-336.47999999999593</v>
      </c>
    </row>
    <row r="76" spans="4:7" x14ac:dyDescent="0.2">
      <c r="D76" s="7" t="s">
        <v>15</v>
      </c>
      <c r="E76" s="3">
        <v>12394.779999999999</v>
      </c>
      <c r="F76" s="3">
        <v>10928.75</v>
      </c>
      <c r="G76" s="3">
        <f t="shared" si="5"/>
        <v>-1466.0299999999988</v>
      </c>
    </row>
    <row r="77" spans="4:7" x14ac:dyDescent="0.2">
      <c r="D77" s="7" t="s">
        <v>16</v>
      </c>
      <c r="E77" s="3">
        <v>13715.23</v>
      </c>
      <c r="F77" s="3">
        <v>12657.019999999997</v>
      </c>
      <c r="G77" s="3">
        <f t="shared" si="5"/>
        <v>-1058.2100000000028</v>
      </c>
    </row>
    <row r="78" spans="4:7" x14ac:dyDescent="0.2">
      <c r="D78" s="7" t="s">
        <v>17</v>
      </c>
      <c r="E78" s="3">
        <v>14250.310000000001</v>
      </c>
      <c r="F78" s="3">
        <v>14139.190000000002</v>
      </c>
      <c r="G78" s="3">
        <f t="shared" si="5"/>
        <v>-111.11999999999898</v>
      </c>
    </row>
    <row r="79" spans="4:7" x14ac:dyDescent="0.2">
      <c r="D79" s="7" t="s">
        <v>18</v>
      </c>
      <c r="E79" s="3">
        <v>14679.619999999999</v>
      </c>
      <c r="F79" s="3">
        <v>14696.010000000002</v>
      </c>
      <c r="G79" s="3">
        <f t="shared" si="5"/>
        <v>16.390000000003056</v>
      </c>
    </row>
    <row r="80" spans="4:7" x14ac:dyDescent="0.2">
      <c r="D80" s="7" t="s">
        <v>19</v>
      </c>
      <c r="E80" s="3">
        <v>14709.93</v>
      </c>
      <c r="F80" s="3">
        <v>15327.910000000003</v>
      </c>
      <c r="G80" s="3">
        <f t="shared" si="5"/>
        <v>617.9800000000032</v>
      </c>
    </row>
    <row r="81" spans="4:11" x14ac:dyDescent="0.2">
      <c r="D81" s="7" t="s">
        <v>20</v>
      </c>
      <c r="E81" s="3">
        <v>15715.240000000002</v>
      </c>
      <c r="F81" s="3">
        <v>16167.190000000002</v>
      </c>
      <c r="G81" s="3">
        <f t="shared" si="5"/>
        <v>451.95000000000073</v>
      </c>
    </row>
    <row r="82" spans="4:11" x14ac:dyDescent="0.2">
      <c r="D82" s="7" t="s">
        <v>21</v>
      </c>
      <c r="E82" s="3">
        <v>16517.32</v>
      </c>
      <c r="F82" s="3">
        <v>16674.25</v>
      </c>
      <c r="G82" s="3">
        <f t="shared" si="5"/>
        <v>156.93000000000029</v>
      </c>
    </row>
    <row r="83" spans="4:11" x14ac:dyDescent="0.2">
      <c r="D83" s="7" t="s">
        <v>22</v>
      </c>
      <c r="E83" s="3">
        <v>16836.2</v>
      </c>
      <c r="F83" s="3">
        <v>17102.72</v>
      </c>
      <c r="G83" s="3">
        <f t="shared" si="5"/>
        <v>266.52000000000044</v>
      </c>
    </row>
    <row r="84" spans="4:11" x14ac:dyDescent="0.2">
      <c r="D84" s="7" t="s">
        <v>23</v>
      </c>
      <c r="E84" s="3">
        <v>16402.03</v>
      </c>
      <c r="F84" s="3">
        <v>16915.339999999997</v>
      </c>
      <c r="G84" s="3">
        <f t="shared" si="5"/>
        <v>513.30999999999767</v>
      </c>
    </row>
    <row r="85" spans="4:11" x14ac:dyDescent="0.2">
      <c r="D85" s="7" t="s">
        <v>24</v>
      </c>
      <c r="E85" s="3">
        <v>15452.07</v>
      </c>
      <c r="F85" s="3">
        <v>15931.309999999998</v>
      </c>
      <c r="G85" s="3">
        <f t="shared" si="5"/>
        <v>479.23999999999796</v>
      </c>
    </row>
    <row r="86" spans="4:11" x14ac:dyDescent="0.2">
      <c r="D86" s="7" t="s">
        <v>25</v>
      </c>
      <c r="E86" s="3">
        <v>14308.29</v>
      </c>
      <c r="F86" s="3">
        <v>14508.86</v>
      </c>
      <c r="G86" s="3">
        <f t="shared" si="5"/>
        <v>200.56999999999971</v>
      </c>
    </row>
    <row r="87" spans="4:11" x14ac:dyDescent="0.2">
      <c r="D87" s="7" t="s">
        <v>26</v>
      </c>
      <c r="E87" s="3">
        <v>13336.61</v>
      </c>
      <c r="F87" s="3">
        <v>14068.660000000003</v>
      </c>
      <c r="G87" s="3">
        <f t="shared" si="5"/>
        <v>732.05000000000291</v>
      </c>
    </row>
    <row r="88" spans="4:11" x14ac:dyDescent="0.2">
      <c r="D88" s="7" t="s">
        <v>27</v>
      </c>
      <c r="E88" s="3">
        <v>12635.09</v>
      </c>
      <c r="F88" s="3">
        <v>12340</v>
      </c>
      <c r="G88" s="3">
        <f t="shared" si="5"/>
        <v>-295.09000000000015</v>
      </c>
    </row>
    <row r="89" spans="4:11" x14ac:dyDescent="0.2">
      <c r="D89" s="7" t="s">
        <v>28</v>
      </c>
      <c r="E89" s="3">
        <v>12749.09</v>
      </c>
      <c r="F89" s="3">
        <v>12872.879999999997</v>
      </c>
      <c r="G89" s="3">
        <f t="shared" si="5"/>
        <v>123.78999999999724</v>
      </c>
    </row>
    <row r="90" spans="4:11" x14ac:dyDescent="0.2">
      <c r="D90" s="7" t="s">
        <v>29</v>
      </c>
      <c r="E90" s="3">
        <v>12177.599999999999</v>
      </c>
      <c r="F90" s="3">
        <v>13381.5</v>
      </c>
      <c r="G90" s="3">
        <f t="shared" si="5"/>
        <v>1203.9000000000015</v>
      </c>
    </row>
    <row r="91" spans="4:11" x14ac:dyDescent="0.2">
      <c r="D91" s="7" t="s">
        <v>30</v>
      </c>
      <c r="E91" s="3">
        <v>11465.259999999998</v>
      </c>
      <c r="F91" s="3">
        <v>13904.629999999997</v>
      </c>
      <c r="G91" s="3">
        <f t="shared" si="5"/>
        <v>2439.369999999999</v>
      </c>
    </row>
    <row r="96" spans="4:11" x14ac:dyDescent="0.2">
      <c r="F96" s="2" t="s">
        <v>85</v>
      </c>
      <c r="G96" s="2" t="s">
        <v>6</v>
      </c>
      <c r="H96" t="s">
        <v>32</v>
      </c>
      <c r="J96" s="2" t="s">
        <v>85</v>
      </c>
      <c r="K96" s="2" t="s">
        <v>6</v>
      </c>
    </row>
    <row r="97" spans="5:11" x14ac:dyDescent="0.2">
      <c r="E97" s="7" t="s">
        <v>7</v>
      </c>
      <c r="F97" s="6">
        <v>27192.66</v>
      </c>
      <c r="G97" s="4">
        <v>35272</v>
      </c>
      <c r="H97" s="3">
        <f>G97-F97</f>
        <v>8079.34</v>
      </c>
      <c r="I97" s="7" t="s">
        <v>7</v>
      </c>
      <c r="J97" s="6">
        <f>F97+7400</f>
        <v>34592.660000000003</v>
      </c>
      <c r="K97" s="4">
        <v>35272</v>
      </c>
    </row>
    <row r="98" spans="5:11" x14ac:dyDescent="0.2">
      <c r="E98" s="7" t="s">
        <v>8</v>
      </c>
      <c r="F98" s="6">
        <v>25600.09</v>
      </c>
      <c r="G98" s="4">
        <v>33301</v>
      </c>
      <c r="H98" s="3">
        <f t="shared" ref="H98:H122" si="6">G98-F98</f>
        <v>7700.91</v>
      </c>
      <c r="I98" s="7" t="s">
        <v>8</v>
      </c>
      <c r="J98" s="6">
        <f t="shared" ref="J98:J120" si="7">F98+7400</f>
        <v>33000.089999999997</v>
      </c>
      <c r="K98" s="4">
        <v>33301</v>
      </c>
    </row>
    <row r="99" spans="5:11" x14ac:dyDescent="0.2">
      <c r="E99" s="7" t="s">
        <v>9</v>
      </c>
      <c r="F99" s="6">
        <v>24496.85</v>
      </c>
      <c r="G99" s="4">
        <v>32191</v>
      </c>
      <c r="H99" s="3">
        <f t="shared" si="6"/>
        <v>7694.1500000000015</v>
      </c>
      <c r="I99" s="7" t="s">
        <v>9</v>
      </c>
      <c r="J99" s="6">
        <f t="shared" si="7"/>
        <v>31896.85</v>
      </c>
      <c r="K99" s="4">
        <v>32191</v>
      </c>
    </row>
    <row r="100" spans="5:11" x14ac:dyDescent="0.2">
      <c r="E100" s="7" t="s">
        <v>10</v>
      </c>
      <c r="F100" s="6">
        <v>23961.119999999999</v>
      </c>
      <c r="G100" s="4">
        <v>31409</v>
      </c>
      <c r="H100" s="3">
        <f t="shared" si="6"/>
        <v>7447.880000000001</v>
      </c>
      <c r="I100" s="7" t="s">
        <v>10</v>
      </c>
      <c r="J100" s="6">
        <f t="shared" si="7"/>
        <v>31361.119999999999</v>
      </c>
      <c r="K100" s="4">
        <v>31409</v>
      </c>
    </row>
    <row r="101" spans="5:11" x14ac:dyDescent="0.2">
      <c r="E101" s="7" t="s">
        <v>11</v>
      </c>
      <c r="F101" s="6">
        <v>23699.47</v>
      </c>
      <c r="G101" s="4">
        <v>31097</v>
      </c>
      <c r="H101" s="3">
        <f t="shared" si="6"/>
        <v>7397.5299999999988</v>
      </c>
      <c r="I101" s="7" t="s">
        <v>11</v>
      </c>
      <c r="J101" s="6">
        <f t="shared" si="7"/>
        <v>31099.47</v>
      </c>
      <c r="K101" s="4">
        <v>31097</v>
      </c>
    </row>
    <row r="102" spans="5:11" x14ac:dyDescent="0.2">
      <c r="E102" s="7" t="s">
        <v>12</v>
      </c>
      <c r="F102" s="6">
        <v>23767.34</v>
      </c>
      <c r="G102" s="4">
        <v>30634</v>
      </c>
      <c r="H102" s="3">
        <f t="shared" si="6"/>
        <v>6866.66</v>
      </c>
      <c r="I102" s="7" t="s">
        <v>12</v>
      </c>
      <c r="J102" s="6">
        <f t="shared" si="7"/>
        <v>31167.34</v>
      </c>
      <c r="K102" s="4">
        <v>30634</v>
      </c>
    </row>
    <row r="103" spans="5:11" x14ac:dyDescent="0.2">
      <c r="E103" s="7" t="s">
        <v>13</v>
      </c>
      <c r="F103" s="6">
        <v>23159.040000000001</v>
      </c>
      <c r="G103" s="4">
        <v>30236</v>
      </c>
      <c r="H103" s="3">
        <f t="shared" si="6"/>
        <v>7076.9599999999991</v>
      </c>
      <c r="I103" s="7" t="s">
        <v>13</v>
      </c>
      <c r="J103" s="6">
        <f t="shared" si="7"/>
        <v>30559.040000000001</v>
      </c>
      <c r="K103" s="4">
        <v>30236</v>
      </c>
    </row>
    <row r="104" spans="5:11" x14ac:dyDescent="0.2">
      <c r="E104" s="7" t="s">
        <v>14</v>
      </c>
      <c r="F104" s="6">
        <v>23836.720000000001</v>
      </c>
      <c r="G104" s="4">
        <v>32661</v>
      </c>
      <c r="H104" s="3">
        <f t="shared" si="6"/>
        <v>8824.2799999999988</v>
      </c>
      <c r="I104" s="7" t="s">
        <v>14</v>
      </c>
      <c r="J104" s="6">
        <f t="shared" si="7"/>
        <v>31236.720000000001</v>
      </c>
      <c r="K104" s="4">
        <v>32661</v>
      </c>
    </row>
    <row r="105" spans="5:11" x14ac:dyDescent="0.2">
      <c r="E105" s="7" t="s">
        <v>15</v>
      </c>
      <c r="F105" s="6">
        <v>27520.22</v>
      </c>
      <c r="G105" s="4">
        <v>38325</v>
      </c>
      <c r="H105" s="3">
        <f t="shared" si="6"/>
        <v>10804.779999999999</v>
      </c>
      <c r="I105" s="7" t="s">
        <v>15</v>
      </c>
      <c r="J105" s="6">
        <f t="shared" si="7"/>
        <v>34920.22</v>
      </c>
      <c r="K105" s="4">
        <v>38325</v>
      </c>
    </row>
    <row r="106" spans="5:11" x14ac:dyDescent="0.2">
      <c r="E106" s="7" t="s">
        <v>16</v>
      </c>
      <c r="F106" s="6">
        <v>30141.77</v>
      </c>
      <c r="G106" s="4">
        <v>40664</v>
      </c>
      <c r="H106" s="3">
        <f t="shared" si="6"/>
        <v>10522.23</v>
      </c>
      <c r="I106" s="7" t="s">
        <v>16</v>
      </c>
      <c r="J106" s="6">
        <f t="shared" si="7"/>
        <v>37541.770000000004</v>
      </c>
      <c r="K106" s="4">
        <v>40664</v>
      </c>
    </row>
    <row r="107" spans="5:11" x14ac:dyDescent="0.2">
      <c r="E107" s="7" t="s">
        <v>17</v>
      </c>
      <c r="F107" s="6">
        <v>31490.69</v>
      </c>
      <c r="G107" s="4">
        <v>41348</v>
      </c>
      <c r="H107" s="3">
        <f t="shared" si="6"/>
        <v>9857.3100000000013</v>
      </c>
      <c r="I107" s="7" t="s">
        <v>17</v>
      </c>
      <c r="J107" s="6">
        <f t="shared" si="7"/>
        <v>38890.69</v>
      </c>
      <c r="K107" s="4">
        <v>41348</v>
      </c>
    </row>
    <row r="108" spans="5:11" x14ac:dyDescent="0.2">
      <c r="E108" s="7" t="s">
        <v>18</v>
      </c>
      <c r="F108" s="6">
        <v>32691.38</v>
      </c>
      <c r="G108" s="4">
        <v>42316</v>
      </c>
      <c r="H108" s="3">
        <f t="shared" si="6"/>
        <v>9624.619999999999</v>
      </c>
      <c r="I108" s="7" t="s">
        <v>18</v>
      </c>
      <c r="J108" s="6">
        <f t="shared" si="7"/>
        <v>40091.380000000005</v>
      </c>
      <c r="K108" s="4">
        <v>42316</v>
      </c>
    </row>
    <row r="109" spans="5:11" x14ac:dyDescent="0.2">
      <c r="E109" s="7" t="s">
        <v>19</v>
      </c>
      <c r="F109" s="6">
        <v>31964.07</v>
      </c>
      <c r="G109" s="4">
        <v>40915</v>
      </c>
      <c r="H109" s="3">
        <f t="shared" si="6"/>
        <v>8950.93</v>
      </c>
      <c r="I109" s="7" t="s">
        <v>19</v>
      </c>
      <c r="J109" s="6">
        <f t="shared" si="7"/>
        <v>39364.07</v>
      </c>
      <c r="K109" s="4">
        <v>40915</v>
      </c>
    </row>
    <row r="110" spans="5:11" x14ac:dyDescent="0.2">
      <c r="E110" s="7" t="s">
        <v>20</v>
      </c>
      <c r="F110" s="6">
        <v>32451.759999999998</v>
      </c>
      <c r="G110" s="4">
        <v>41237</v>
      </c>
      <c r="H110" s="3">
        <f t="shared" si="6"/>
        <v>8785.2400000000016</v>
      </c>
      <c r="I110" s="7" t="s">
        <v>20</v>
      </c>
      <c r="J110" s="6">
        <f t="shared" si="7"/>
        <v>39851.759999999995</v>
      </c>
      <c r="K110" s="4">
        <v>41237</v>
      </c>
    </row>
    <row r="111" spans="5:11" x14ac:dyDescent="0.2">
      <c r="E111" s="7" t="s">
        <v>21</v>
      </c>
      <c r="F111" s="6">
        <v>32823.68</v>
      </c>
      <c r="G111" s="4">
        <v>41824</v>
      </c>
      <c r="H111" s="3">
        <f t="shared" si="6"/>
        <v>9000.32</v>
      </c>
      <c r="I111" s="7" t="s">
        <v>21</v>
      </c>
      <c r="J111" s="6">
        <f t="shared" si="7"/>
        <v>40223.68</v>
      </c>
      <c r="K111" s="4">
        <v>41824</v>
      </c>
    </row>
    <row r="112" spans="5:11" x14ac:dyDescent="0.2">
      <c r="E112" s="7" t="s">
        <v>22</v>
      </c>
      <c r="F112" s="6">
        <v>32043.8</v>
      </c>
      <c r="G112" s="4">
        <v>41522</v>
      </c>
      <c r="H112" s="3">
        <f t="shared" si="6"/>
        <v>9478.2000000000007</v>
      </c>
      <c r="I112" s="7" t="s">
        <v>22</v>
      </c>
      <c r="J112" s="6">
        <f t="shared" si="7"/>
        <v>39443.800000000003</v>
      </c>
      <c r="K112" s="4">
        <v>41522</v>
      </c>
    </row>
    <row r="113" spans="5:11" x14ac:dyDescent="0.2">
      <c r="E113" s="7" t="s">
        <v>23</v>
      </c>
      <c r="F113" s="6">
        <v>31557.97</v>
      </c>
      <c r="G113" s="4">
        <v>41198</v>
      </c>
      <c r="H113" s="3">
        <f t="shared" si="6"/>
        <v>9640.0299999999988</v>
      </c>
      <c r="I113" s="7" t="s">
        <v>23</v>
      </c>
      <c r="J113" s="6">
        <f t="shared" si="7"/>
        <v>38957.97</v>
      </c>
      <c r="K113" s="4">
        <v>41198</v>
      </c>
    </row>
    <row r="114" spans="5:11" x14ac:dyDescent="0.2">
      <c r="E114" s="7" t="s">
        <v>24</v>
      </c>
      <c r="F114" s="6">
        <v>30890.93</v>
      </c>
      <c r="G114" s="4">
        <v>41067</v>
      </c>
      <c r="H114" s="3">
        <f t="shared" si="6"/>
        <v>10176.07</v>
      </c>
      <c r="I114" s="7" t="s">
        <v>24</v>
      </c>
      <c r="J114" s="6">
        <f t="shared" si="7"/>
        <v>38290.93</v>
      </c>
      <c r="K114" s="4">
        <v>41067</v>
      </c>
    </row>
    <row r="115" spans="5:11" x14ac:dyDescent="0.2">
      <c r="E115" s="7" t="s">
        <v>25</v>
      </c>
      <c r="F115" s="6">
        <v>29965.71</v>
      </c>
      <c r="G115" s="4">
        <v>40591</v>
      </c>
      <c r="H115" s="3">
        <f t="shared" si="6"/>
        <v>10625.29</v>
      </c>
      <c r="I115" s="7" t="s">
        <v>25</v>
      </c>
      <c r="J115" s="6">
        <f t="shared" si="7"/>
        <v>37365.71</v>
      </c>
      <c r="K115" s="4">
        <v>40591</v>
      </c>
    </row>
    <row r="116" spans="5:11" x14ac:dyDescent="0.2">
      <c r="E116" s="7" t="s">
        <v>26</v>
      </c>
      <c r="F116" s="6">
        <v>31101.39</v>
      </c>
      <c r="G116" s="4">
        <v>40934</v>
      </c>
      <c r="H116" s="3">
        <f t="shared" si="6"/>
        <v>9832.61</v>
      </c>
      <c r="I116" s="7" t="s">
        <v>26</v>
      </c>
      <c r="J116" s="6">
        <f t="shared" si="7"/>
        <v>38501.39</v>
      </c>
      <c r="K116" s="4">
        <v>40934</v>
      </c>
    </row>
    <row r="117" spans="5:11" x14ac:dyDescent="0.2">
      <c r="E117" s="7" t="s">
        <v>27</v>
      </c>
      <c r="F117" s="6">
        <v>31852.91</v>
      </c>
      <c r="G117" s="4">
        <v>42983</v>
      </c>
      <c r="H117" s="3">
        <f t="shared" si="6"/>
        <v>11130.09</v>
      </c>
      <c r="I117" s="7" t="s">
        <v>27</v>
      </c>
      <c r="J117" s="6">
        <f t="shared" si="7"/>
        <v>39252.910000000003</v>
      </c>
      <c r="K117" s="4">
        <v>42983</v>
      </c>
    </row>
    <row r="118" spans="5:11" x14ac:dyDescent="0.2">
      <c r="E118" s="7" t="s">
        <v>28</v>
      </c>
      <c r="F118" s="6">
        <v>30381.91</v>
      </c>
      <c r="G118" s="4">
        <v>42064</v>
      </c>
      <c r="H118" s="3">
        <f t="shared" si="6"/>
        <v>11682.09</v>
      </c>
      <c r="I118" s="7" t="s">
        <v>28</v>
      </c>
      <c r="J118" s="6">
        <f t="shared" si="7"/>
        <v>37781.910000000003</v>
      </c>
      <c r="K118" s="4">
        <v>42064</v>
      </c>
    </row>
    <row r="119" spans="5:11" x14ac:dyDescent="0.2">
      <c r="E119" s="7" t="s">
        <v>29</v>
      </c>
      <c r="F119" s="6">
        <v>29779.4</v>
      </c>
      <c r="G119" s="4">
        <v>40386</v>
      </c>
      <c r="H119" s="3">
        <f t="shared" si="6"/>
        <v>10606.599999999999</v>
      </c>
      <c r="I119" s="7" t="s">
        <v>29</v>
      </c>
      <c r="J119" s="6">
        <f t="shared" si="7"/>
        <v>37179.4</v>
      </c>
      <c r="K119" s="4">
        <v>40386</v>
      </c>
    </row>
    <row r="120" spans="5:11" x14ac:dyDescent="0.2">
      <c r="E120" s="7" t="s">
        <v>30</v>
      </c>
      <c r="F120" s="6">
        <v>28677.74</v>
      </c>
      <c r="G120" s="4">
        <v>37992</v>
      </c>
      <c r="H120" s="3">
        <f t="shared" si="6"/>
        <v>9314.2599999999984</v>
      </c>
      <c r="I120" s="7" t="s">
        <v>30</v>
      </c>
      <c r="J120" s="6">
        <f t="shared" si="7"/>
        <v>36077.740000000005</v>
      </c>
      <c r="K120" s="4">
        <v>37992</v>
      </c>
    </row>
    <row r="121" spans="5:11" x14ac:dyDescent="0.2">
      <c r="F121" s="3">
        <f>SUM(F97:F120)</f>
        <v>691048.62000000011</v>
      </c>
      <c r="G121" s="3">
        <f>SUM(G97:G120)</f>
        <v>912167</v>
      </c>
      <c r="H121" s="3">
        <f t="shared" si="6"/>
        <v>221118.37999999989</v>
      </c>
      <c r="J121" s="3">
        <f>SUM(J97:J120)</f>
        <v>868648.62000000023</v>
      </c>
      <c r="K121" s="3">
        <f>SUM(K97:K120)</f>
        <v>912167</v>
      </c>
    </row>
    <row r="122" spans="5:11" x14ac:dyDescent="0.2">
      <c r="G122">
        <f>(G121-F121)/24</f>
        <v>9213.2658333333293</v>
      </c>
      <c r="H122" s="3">
        <f t="shared" si="6"/>
        <v>9213.2658333333293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E396-6F21-FF44-BAD9-23F63E2348FE}">
  <dimension ref="A1:N28"/>
  <sheetViews>
    <sheetView workbookViewId="0">
      <selection activeCell="J15" sqref="J15"/>
    </sheetView>
  </sheetViews>
  <sheetFormatPr baseColWidth="10" defaultColWidth="8.83203125" defaultRowHeight="15" x14ac:dyDescent="0.2"/>
  <cols>
    <col min="1" max="16384" width="8.83203125" style="11"/>
  </cols>
  <sheetData>
    <row r="1" spans="1:13" x14ac:dyDescent="0.2">
      <c r="B1" s="12" t="s">
        <v>45</v>
      </c>
      <c r="C1" s="12" t="s">
        <v>46</v>
      </c>
      <c r="D1" s="12" t="s">
        <v>47</v>
      </c>
      <c r="E1" s="12" t="s">
        <v>48</v>
      </c>
      <c r="F1" s="11" t="s">
        <v>32</v>
      </c>
      <c r="G1" s="12" t="s">
        <v>45</v>
      </c>
      <c r="H1" s="12" t="s">
        <v>46</v>
      </c>
      <c r="I1" s="12" t="s">
        <v>47</v>
      </c>
      <c r="J1" s="12" t="s">
        <v>48</v>
      </c>
    </row>
    <row r="2" spans="1:13" x14ac:dyDescent="0.2">
      <c r="A2" s="12">
        <v>0</v>
      </c>
      <c r="B2" s="11">
        <v>3.399999999999999</v>
      </c>
      <c r="C2" s="11">
        <v>3.3000000000000012</v>
      </c>
      <c r="D2" s="11">
        <v>3.3000000000000012</v>
      </c>
      <c r="E2" s="11">
        <v>6</v>
      </c>
      <c r="F2" s="11">
        <v>13950.36</v>
      </c>
      <c r="G2" s="11">
        <f>$F2/B2</f>
        <v>4103.0470588235312</v>
      </c>
      <c r="H2" s="11">
        <f t="shared" ref="H2:J17" si="0">$F2/C2</f>
        <v>4227.3818181818169</v>
      </c>
      <c r="I2" s="11">
        <f t="shared" si="0"/>
        <v>4227.3818181818169</v>
      </c>
      <c r="J2" s="11">
        <f t="shared" si="0"/>
        <v>2325.06</v>
      </c>
    </row>
    <row r="3" spans="1:13" x14ac:dyDescent="0.2">
      <c r="A3" s="12">
        <v>1</v>
      </c>
      <c r="B3" s="11">
        <v>3</v>
      </c>
      <c r="C3" s="11">
        <v>2.3000000000000012</v>
      </c>
      <c r="D3" s="11">
        <v>2.8000000000000012</v>
      </c>
      <c r="E3" s="11">
        <v>6</v>
      </c>
      <c r="F3" s="11">
        <v>13692.300000000003</v>
      </c>
      <c r="G3" s="11">
        <f t="shared" ref="G3:G25" si="1">$F3/B3</f>
        <v>4564.1000000000013</v>
      </c>
      <c r="H3" s="11">
        <f t="shared" si="0"/>
        <v>5953.1739130434762</v>
      </c>
      <c r="I3" s="11">
        <f t="shared" si="0"/>
        <v>4890.1071428571422</v>
      </c>
      <c r="J3" s="11">
        <f t="shared" si="0"/>
        <v>2282.0500000000006</v>
      </c>
    </row>
    <row r="4" spans="1:13" x14ac:dyDescent="0.2">
      <c r="A4" s="12">
        <v>2</v>
      </c>
      <c r="B4" s="11">
        <v>3</v>
      </c>
      <c r="C4" s="11">
        <v>1.8000000000000009</v>
      </c>
      <c r="D4" s="11">
        <v>2.5</v>
      </c>
      <c r="E4" s="11">
        <v>6</v>
      </c>
      <c r="F4" s="11">
        <v>12888.800000000003</v>
      </c>
      <c r="G4" s="11">
        <f t="shared" si="1"/>
        <v>4296.2666666666673</v>
      </c>
      <c r="H4" s="11">
        <f t="shared" si="0"/>
        <v>7160.4444444444425</v>
      </c>
      <c r="I4" s="11">
        <f t="shared" si="0"/>
        <v>5155.5200000000013</v>
      </c>
      <c r="J4" s="11">
        <f t="shared" si="0"/>
        <v>2148.1333333333337</v>
      </c>
    </row>
    <row r="5" spans="1:13" x14ac:dyDescent="0.2">
      <c r="A5" s="12">
        <v>3</v>
      </c>
      <c r="B5" s="11">
        <v>3</v>
      </c>
      <c r="C5" s="11">
        <v>1.6999999999999991</v>
      </c>
      <c r="D5" s="11">
        <v>2.1999999999999988</v>
      </c>
      <c r="E5" s="11">
        <v>6</v>
      </c>
      <c r="F5" s="11">
        <v>12399.660000000003</v>
      </c>
      <c r="G5" s="11">
        <f t="shared" si="1"/>
        <v>4133.2200000000012</v>
      </c>
      <c r="H5" s="11">
        <f t="shared" si="0"/>
        <v>7293.91764705883</v>
      </c>
      <c r="I5" s="11">
        <f t="shared" si="0"/>
        <v>5636.2090909090957</v>
      </c>
      <c r="J5" s="11">
        <f t="shared" si="0"/>
        <v>2066.6100000000006</v>
      </c>
    </row>
    <row r="6" spans="1:13" x14ac:dyDescent="0.2">
      <c r="A6" s="12">
        <v>4</v>
      </c>
      <c r="B6" s="11">
        <v>5</v>
      </c>
      <c r="C6" s="11">
        <v>2.899999999999999</v>
      </c>
      <c r="D6" s="11">
        <v>2.899999999999999</v>
      </c>
      <c r="E6" s="11">
        <v>7</v>
      </c>
      <c r="F6" s="11">
        <v>11361.099999999999</v>
      </c>
      <c r="G6" s="11">
        <f t="shared" si="1"/>
        <v>2272.2199999999998</v>
      </c>
      <c r="H6" s="11">
        <f t="shared" si="0"/>
        <v>3917.620689655173</v>
      </c>
      <c r="I6" s="11">
        <f t="shared" si="0"/>
        <v>3917.620689655173</v>
      </c>
      <c r="J6" s="11">
        <f t="shared" si="0"/>
        <v>1623.0142857142855</v>
      </c>
    </row>
    <row r="7" spans="1:13" x14ac:dyDescent="0.2">
      <c r="A7" s="12">
        <v>5</v>
      </c>
      <c r="B7" s="11">
        <v>7</v>
      </c>
      <c r="C7" s="11">
        <v>5.3000000000000007</v>
      </c>
      <c r="D7" s="11">
        <v>4.8999999999999986</v>
      </c>
      <c r="E7" s="11">
        <v>8</v>
      </c>
      <c r="F7" s="11">
        <v>11051.370000000003</v>
      </c>
      <c r="G7" s="11">
        <f t="shared" si="1"/>
        <v>1578.7671428571432</v>
      </c>
      <c r="H7" s="11">
        <f t="shared" si="0"/>
        <v>2085.1641509433966</v>
      </c>
      <c r="I7" s="11">
        <f t="shared" si="0"/>
        <v>2255.3816326530623</v>
      </c>
      <c r="J7" s="11">
        <f t="shared" si="0"/>
        <v>1381.4212500000003</v>
      </c>
    </row>
    <row r="8" spans="1:13" x14ac:dyDescent="0.2">
      <c r="A8" s="12">
        <v>6</v>
      </c>
      <c r="B8" s="11">
        <v>6.8000000000000007</v>
      </c>
      <c r="C8" s="11">
        <v>7.8000000000000007</v>
      </c>
      <c r="D8" s="11">
        <v>7.1000000000000014</v>
      </c>
      <c r="E8" s="11">
        <v>9</v>
      </c>
      <c r="F8" s="11">
        <v>10121.199999999997</v>
      </c>
      <c r="G8" s="11">
        <f t="shared" si="1"/>
        <v>1488.4117647058818</v>
      </c>
      <c r="H8" s="11">
        <f t="shared" si="0"/>
        <v>1297.5897435897432</v>
      </c>
      <c r="I8" s="11">
        <f t="shared" si="0"/>
        <v>1425.5211267605628</v>
      </c>
      <c r="J8" s="11">
        <f t="shared" si="0"/>
        <v>1124.5777777777776</v>
      </c>
    </row>
    <row r="9" spans="1:13" x14ac:dyDescent="0.2">
      <c r="A9" s="12">
        <v>7</v>
      </c>
      <c r="B9" s="11">
        <v>7</v>
      </c>
      <c r="C9" s="11">
        <v>10.3</v>
      </c>
      <c r="D9" s="11">
        <v>9.1999999999999993</v>
      </c>
      <c r="E9" s="11">
        <v>10</v>
      </c>
      <c r="F9" s="11">
        <v>9950.8000000000029</v>
      </c>
      <c r="G9" s="11">
        <f t="shared" si="1"/>
        <v>1421.5428571428577</v>
      </c>
      <c r="H9" s="11">
        <f t="shared" si="0"/>
        <v>966.09708737864105</v>
      </c>
      <c r="I9" s="11">
        <f t="shared" si="0"/>
        <v>1081.6086956521742</v>
      </c>
      <c r="J9" s="11">
        <f t="shared" si="0"/>
        <v>995.08000000000027</v>
      </c>
    </row>
    <row r="10" spans="1:13" x14ac:dyDescent="0.2">
      <c r="A10" s="12">
        <v>8</v>
      </c>
      <c r="B10" s="11">
        <v>7</v>
      </c>
      <c r="C10" s="11">
        <v>12.6</v>
      </c>
      <c r="D10" s="11">
        <v>11.1</v>
      </c>
      <c r="E10" s="11">
        <v>11</v>
      </c>
      <c r="F10" s="11">
        <v>10928.75</v>
      </c>
      <c r="G10" s="11">
        <f t="shared" si="1"/>
        <v>1561.25</v>
      </c>
      <c r="H10" s="11">
        <f t="shared" si="0"/>
        <v>867.36111111111109</v>
      </c>
      <c r="I10" s="11">
        <f t="shared" si="0"/>
        <v>984.57207207207216</v>
      </c>
      <c r="J10" s="11">
        <f t="shared" si="0"/>
        <v>993.52272727272725</v>
      </c>
      <c r="L10" s="11">
        <f>(B10*5+C10*2+D10)/8</f>
        <v>8.9124999999999996</v>
      </c>
    </row>
    <row r="11" spans="1:13" x14ac:dyDescent="0.2">
      <c r="A11" s="12">
        <v>9</v>
      </c>
      <c r="B11" s="11">
        <v>6.6000000000000014</v>
      </c>
      <c r="C11" s="11">
        <v>15</v>
      </c>
      <c r="D11" s="11">
        <v>12.9</v>
      </c>
      <c r="E11" s="11">
        <v>12</v>
      </c>
      <c r="F11" s="11">
        <v>12657.019999999997</v>
      </c>
      <c r="G11" s="11">
        <f t="shared" si="1"/>
        <v>1917.7303030303021</v>
      </c>
      <c r="H11" s="11">
        <f t="shared" si="0"/>
        <v>843.8013333333331</v>
      </c>
      <c r="I11" s="11">
        <f t="shared" si="0"/>
        <v>981.16434108527108</v>
      </c>
      <c r="J11" s="11">
        <f t="shared" si="0"/>
        <v>1054.7516666666663</v>
      </c>
      <c r="L11" s="11">
        <f t="shared" ref="L11:L21" si="2">(B11*5+C11*2+D11)/8</f>
        <v>9.4875000000000007</v>
      </c>
    </row>
    <row r="12" spans="1:13" x14ac:dyDescent="0.2">
      <c r="A12" s="12">
        <v>10</v>
      </c>
      <c r="B12" s="11">
        <v>8</v>
      </c>
      <c r="C12" s="11">
        <v>16.100000000000001</v>
      </c>
      <c r="D12" s="11">
        <v>14.5</v>
      </c>
      <c r="E12" s="11">
        <v>12</v>
      </c>
      <c r="F12" s="11">
        <v>14139.190000000002</v>
      </c>
      <c r="G12" s="11">
        <f t="shared" si="1"/>
        <v>1767.3987500000003</v>
      </c>
      <c r="H12" s="11">
        <f t="shared" si="0"/>
        <v>878.21055900621127</v>
      </c>
      <c r="I12" s="11">
        <f t="shared" si="0"/>
        <v>975.11655172413805</v>
      </c>
      <c r="J12" s="11">
        <f t="shared" si="0"/>
        <v>1178.2658333333336</v>
      </c>
      <c r="L12" s="11">
        <f t="shared" si="2"/>
        <v>10.8375</v>
      </c>
    </row>
    <row r="13" spans="1:13" x14ac:dyDescent="0.2">
      <c r="A13" s="12">
        <v>11</v>
      </c>
      <c r="B13" s="11">
        <v>8</v>
      </c>
      <c r="C13" s="11">
        <v>16.7</v>
      </c>
      <c r="D13" s="11">
        <v>15.6</v>
      </c>
      <c r="E13" s="11">
        <v>12</v>
      </c>
      <c r="F13" s="11">
        <v>14696.010000000002</v>
      </c>
      <c r="G13" s="11">
        <f t="shared" si="1"/>
        <v>1837.0012500000003</v>
      </c>
      <c r="H13" s="11">
        <f t="shared" si="0"/>
        <v>880.00059880239542</v>
      </c>
      <c r="I13" s="11">
        <f t="shared" si="0"/>
        <v>942.05192307692323</v>
      </c>
      <c r="J13" s="11">
        <f t="shared" si="0"/>
        <v>1224.6675000000002</v>
      </c>
      <c r="L13" s="11">
        <f t="shared" si="2"/>
        <v>11.125</v>
      </c>
    </row>
    <row r="14" spans="1:13" x14ac:dyDescent="0.2">
      <c r="A14" s="12">
        <v>12</v>
      </c>
      <c r="B14" s="11">
        <v>8.1999999999999993</v>
      </c>
      <c r="C14" s="11">
        <v>17.3</v>
      </c>
      <c r="D14" s="11">
        <v>15.6</v>
      </c>
      <c r="E14" s="11">
        <v>11</v>
      </c>
      <c r="F14" s="11">
        <v>15327.910000000003</v>
      </c>
      <c r="G14" s="11">
        <f t="shared" si="1"/>
        <v>1869.2573170731714</v>
      </c>
      <c r="H14" s="11">
        <f t="shared" si="0"/>
        <v>886.00635838150311</v>
      </c>
      <c r="I14" s="11">
        <f t="shared" si="0"/>
        <v>982.55833333333362</v>
      </c>
      <c r="J14" s="11">
        <f t="shared" si="0"/>
        <v>1393.4463636363639</v>
      </c>
      <c r="L14" s="11">
        <f t="shared" si="2"/>
        <v>11.399999999999999</v>
      </c>
    </row>
    <row r="15" spans="1:13" x14ac:dyDescent="0.2">
      <c r="A15" s="12">
        <v>13</v>
      </c>
      <c r="B15" s="11">
        <v>10</v>
      </c>
      <c r="C15" s="11">
        <v>17.5</v>
      </c>
      <c r="D15" s="11">
        <v>15.1</v>
      </c>
      <c r="E15" s="11">
        <v>11</v>
      </c>
      <c r="F15" s="11">
        <v>16167.190000000002</v>
      </c>
      <c r="G15" s="11">
        <f t="shared" si="1"/>
        <v>1616.7190000000003</v>
      </c>
      <c r="H15" s="11">
        <f t="shared" si="0"/>
        <v>923.8394285714287</v>
      </c>
      <c r="I15" s="11">
        <f t="shared" si="0"/>
        <v>1070.6748344370862</v>
      </c>
      <c r="J15" s="11">
        <f t="shared" si="0"/>
        <v>1469.7445454545457</v>
      </c>
      <c r="L15" s="11">
        <f t="shared" si="2"/>
        <v>12.512499999999999</v>
      </c>
    </row>
    <row r="16" spans="1:13" x14ac:dyDescent="0.2">
      <c r="A16" s="12">
        <v>14</v>
      </c>
      <c r="B16" s="11">
        <v>10</v>
      </c>
      <c r="C16" s="11">
        <v>17</v>
      </c>
      <c r="D16" s="11">
        <v>14.7</v>
      </c>
      <c r="E16" s="11">
        <v>10</v>
      </c>
      <c r="F16" s="11">
        <v>16674.25</v>
      </c>
      <c r="G16" s="11">
        <f t="shared" si="1"/>
        <v>1667.425</v>
      </c>
      <c r="H16" s="11">
        <f t="shared" si="0"/>
        <v>980.83823529411768</v>
      </c>
      <c r="I16" s="11">
        <f t="shared" si="0"/>
        <v>1134.3027210884354</v>
      </c>
      <c r="J16" s="11">
        <f t="shared" si="0"/>
        <v>1667.425</v>
      </c>
      <c r="L16" s="11">
        <f t="shared" si="2"/>
        <v>12.3375</v>
      </c>
      <c r="M16" s="11" t="s">
        <v>50</v>
      </c>
    </row>
    <row r="17" spans="1:14" x14ac:dyDescent="0.2">
      <c r="A17" s="12">
        <v>15</v>
      </c>
      <c r="B17" s="11">
        <v>10.199999999999999</v>
      </c>
      <c r="C17" s="11">
        <v>16.3</v>
      </c>
      <c r="D17" s="11">
        <v>13.7</v>
      </c>
      <c r="E17" s="11">
        <v>8</v>
      </c>
      <c r="F17" s="11">
        <v>17102.72</v>
      </c>
      <c r="G17" s="11">
        <f t="shared" si="1"/>
        <v>1676.737254901961</v>
      </c>
      <c r="H17" s="11">
        <f t="shared" si="0"/>
        <v>1049.2466257668711</v>
      </c>
      <c r="I17" s="11">
        <f t="shared" si="0"/>
        <v>1248.3737226277374</v>
      </c>
      <c r="J17" s="11">
        <f t="shared" si="0"/>
        <v>2137.84</v>
      </c>
      <c r="L17" s="11">
        <f t="shared" si="2"/>
        <v>12.1625</v>
      </c>
      <c r="M17" s="11">
        <f>L17-L10</f>
        <v>3.25</v>
      </c>
      <c r="N17" s="11">
        <f>F17-F10</f>
        <v>6173.9700000000012</v>
      </c>
    </row>
    <row r="18" spans="1:14" x14ac:dyDescent="0.2">
      <c r="A18" s="12">
        <v>16</v>
      </c>
      <c r="B18" s="11">
        <v>7</v>
      </c>
      <c r="C18" s="11">
        <v>15.3</v>
      </c>
      <c r="D18" s="11">
        <v>12.3</v>
      </c>
      <c r="E18" s="11">
        <v>8</v>
      </c>
      <c r="F18" s="11">
        <v>16915.339999999997</v>
      </c>
      <c r="G18" s="11">
        <f t="shared" si="1"/>
        <v>2416.4771428571426</v>
      </c>
      <c r="H18" s="11">
        <f t="shared" ref="H18:H25" si="3">$F18/C18</f>
        <v>1105.5777777777776</v>
      </c>
      <c r="I18" s="11">
        <f t="shared" ref="I18:I25" si="4">$F18/D18</f>
        <v>1375.2308943089427</v>
      </c>
      <c r="J18" s="11">
        <f t="shared" ref="J18:J25" si="5">$F18/E18</f>
        <v>2114.4174999999996</v>
      </c>
      <c r="L18" s="11">
        <f t="shared" si="2"/>
        <v>9.7374999999999989</v>
      </c>
      <c r="N18" s="11">
        <f>N17/M17</f>
        <v>1899.6830769230774</v>
      </c>
    </row>
    <row r="19" spans="1:14" x14ac:dyDescent="0.2">
      <c r="A19" s="12">
        <v>17</v>
      </c>
      <c r="B19" s="11">
        <v>6</v>
      </c>
      <c r="C19" s="11">
        <v>12.9</v>
      </c>
      <c r="D19" s="11">
        <v>10.5</v>
      </c>
      <c r="E19" s="11">
        <v>7</v>
      </c>
      <c r="F19" s="11">
        <v>15931.309999999998</v>
      </c>
      <c r="G19" s="11">
        <f t="shared" si="1"/>
        <v>2655.2183333333328</v>
      </c>
      <c r="H19" s="11">
        <f t="shared" si="3"/>
        <v>1234.9852713178293</v>
      </c>
      <c r="I19" s="11">
        <f t="shared" si="4"/>
        <v>1517.2676190476188</v>
      </c>
      <c r="J19" s="11">
        <f t="shared" si="5"/>
        <v>2275.9014285714284</v>
      </c>
      <c r="L19" s="11">
        <f t="shared" si="2"/>
        <v>8.2874999999999996</v>
      </c>
    </row>
    <row r="20" spans="1:14" x14ac:dyDescent="0.2">
      <c r="A20" s="12">
        <v>18</v>
      </c>
      <c r="B20" s="11">
        <v>5.8000000000000007</v>
      </c>
      <c r="C20" s="11">
        <v>11.2</v>
      </c>
      <c r="D20" s="11">
        <v>8.6999999999999993</v>
      </c>
      <c r="E20" s="11">
        <v>7</v>
      </c>
      <c r="F20" s="11">
        <v>14508.86</v>
      </c>
      <c r="G20" s="11">
        <f t="shared" si="1"/>
        <v>2501.5275862068966</v>
      </c>
      <c r="H20" s="11">
        <f t="shared" si="3"/>
        <v>1295.4339285714286</v>
      </c>
      <c r="I20" s="11">
        <f t="shared" si="4"/>
        <v>1667.6850574712646</v>
      </c>
      <c r="J20" s="11">
        <f t="shared" si="5"/>
        <v>2072.6942857142858</v>
      </c>
      <c r="L20" s="11">
        <f t="shared" si="2"/>
        <v>7.5125000000000011</v>
      </c>
    </row>
    <row r="21" spans="1:14" x14ac:dyDescent="0.2">
      <c r="A21" s="12">
        <v>19</v>
      </c>
      <c r="B21" s="11">
        <v>6</v>
      </c>
      <c r="C21" s="11">
        <v>9.6999999999999993</v>
      </c>
      <c r="D21" s="11">
        <v>7.8000000000000007</v>
      </c>
      <c r="E21" s="11">
        <v>7</v>
      </c>
      <c r="F21" s="11">
        <v>14068.660000000003</v>
      </c>
      <c r="G21" s="11">
        <f t="shared" si="1"/>
        <v>2344.7766666666671</v>
      </c>
      <c r="H21" s="11">
        <f t="shared" si="3"/>
        <v>1450.3773195876292</v>
      </c>
      <c r="I21" s="11">
        <f t="shared" si="4"/>
        <v>1803.6743589743592</v>
      </c>
      <c r="J21" s="11">
        <f t="shared" si="5"/>
        <v>2009.8085714285719</v>
      </c>
      <c r="L21" s="11">
        <f t="shared" si="2"/>
        <v>7.15</v>
      </c>
    </row>
    <row r="22" spans="1:14" x14ac:dyDescent="0.2">
      <c r="A22" s="12">
        <v>20</v>
      </c>
      <c r="B22" s="11">
        <v>7</v>
      </c>
      <c r="C22" s="11">
        <v>8.1000000000000014</v>
      </c>
      <c r="D22" s="11">
        <v>6.6999999999999993</v>
      </c>
      <c r="E22" s="11">
        <v>6</v>
      </c>
      <c r="F22" s="11">
        <v>12340</v>
      </c>
      <c r="G22" s="11">
        <f t="shared" si="1"/>
        <v>1762.8571428571429</v>
      </c>
      <c r="H22" s="11">
        <f t="shared" si="3"/>
        <v>1523.4567901234566</v>
      </c>
      <c r="I22" s="11">
        <f t="shared" si="4"/>
        <v>1841.7910447761196</v>
      </c>
      <c r="J22" s="11">
        <f t="shared" si="5"/>
        <v>2056.6666666666665</v>
      </c>
    </row>
    <row r="23" spans="1:14" x14ac:dyDescent="0.2">
      <c r="A23" s="12">
        <v>21</v>
      </c>
      <c r="B23" s="11">
        <v>6.5</v>
      </c>
      <c r="C23" s="11">
        <v>5.3999999999999986</v>
      </c>
      <c r="D23" s="11">
        <v>5.8000000000000007</v>
      </c>
      <c r="E23" s="11">
        <v>6</v>
      </c>
      <c r="F23" s="11">
        <v>12872.879999999997</v>
      </c>
      <c r="G23" s="11">
        <f t="shared" si="1"/>
        <v>1980.4430769230764</v>
      </c>
      <c r="H23" s="11">
        <f t="shared" si="3"/>
        <v>2383.8666666666668</v>
      </c>
      <c r="I23" s="11">
        <f t="shared" si="4"/>
        <v>2219.4620689655167</v>
      </c>
      <c r="J23" s="11">
        <f t="shared" si="5"/>
        <v>2145.4799999999996</v>
      </c>
    </row>
    <row r="24" spans="1:14" x14ac:dyDescent="0.2">
      <c r="A24" s="12">
        <v>22</v>
      </c>
      <c r="B24" s="11">
        <v>5</v>
      </c>
      <c r="C24" s="11">
        <v>3.5</v>
      </c>
      <c r="D24" s="11">
        <v>5</v>
      </c>
      <c r="E24" s="11">
        <v>6</v>
      </c>
      <c r="F24" s="11">
        <v>13381.5</v>
      </c>
      <c r="G24" s="11">
        <f t="shared" si="1"/>
        <v>2676.3</v>
      </c>
      <c r="H24" s="11">
        <f t="shared" si="3"/>
        <v>3823.2857142857142</v>
      </c>
      <c r="I24" s="11">
        <f t="shared" si="4"/>
        <v>2676.3</v>
      </c>
      <c r="J24" s="11">
        <f t="shared" si="5"/>
        <v>2230.25</v>
      </c>
    </row>
    <row r="25" spans="1:14" x14ac:dyDescent="0.2">
      <c r="A25" s="12">
        <v>23</v>
      </c>
      <c r="B25" s="11">
        <v>5</v>
      </c>
      <c r="C25" s="11">
        <v>2</v>
      </c>
      <c r="D25" s="11">
        <v>4.1999999999999993</v>
      </c>
      <c r="E25" s="11">
        <v>6</v>
      </c>
      <c r="F25" s="11">
        <v>13904.629999999997</v>
      </c>
      <c r="G25" s="11">
        <f t="shared" si="1"/>
        <v>2780.9259999999995</v>
      </c>
      <c r="H25" s="11">
        <f t="shared" si="3"/>
        <v>6952.3149999999987</v>
      </c>
      <c r="I25" s="11">
        <f t="shared" si="4"/>
        <v>3310.6261904761905</v>
      </c>
      <c r="J25" s="11">
        <f t="shared" si="5"/>
        <v>2317.438333333333</v>
      </c>
    </row>
    <row r="26" spans="1:14" x14ac:dyDescent="0.2">
      <c r="B26" s="11">
        <f>MIN(B11:B20)</f>
        <v>5.8000000000000007</v>
      </c>
      <c r="C26" s="11">
        <f>MIN(C11:C20)</f>
        <v>11.2</v>
      </c>
      <c r="D26" s="11">
        <f>MIN(D11:D20)</f>
        <v>8.6999999999999993</v>
      </c>
      <c r="E26" s="11">
        <f>MIN(E11:E20)</f>
        <v>7</v>
      </c>
      <c r="F26" s="11">
        <f>MIN(F11:F20)</f>
        <v>12657.019999999997</v>
      </c>
      <c r="G26" s="11">
        <f>STDEV(G11:G20)</f>
        <v>383.0117772459227</v>
      </c>
      <c r="H26" s="11">
        <f>STDEV(H11:H20)</f>
        <v>159.2539617182309</v>
      </c>
      <c r="I26" s="11">
        <f>STDEV(I11:I20)</f>
        <v>254.87255683970224</v>
      </c>
      <c r="J26" s="11">
        <f>STDEV(J11:J20)</f>
        <v>457.00432253497422</v>
      </c>
    </row>
    <row r="27" spans="1:14" x14ac:dyDescent="0.2">
      <c r="B27" s="11">
        <f>MAX(B11:B20)</f>
        <v>10.199999999999999</v>
      </c>
      <c r="C27" s="11">
        <f>MAX(C11:C20)</f>
        <v>17.5</v>
      </c>
      <c r="D27" s="11">
        <f>MAX(D11:D20)</f>
        <v>15.6</v>
      </c>
      <c r="E27" s="11">
        <f>MAX(E11:E20)</f>
        <v>12</v>
      </c>
      <c r="F27" s="11">
        <f>MAX(F11:F20)</f>
        <v>17102.72</v>
      </c>
      <c r="G27" s="11">
        <f>AVERAGE(G2:G25)</f>
        <v>2370.400846418574</v>
      </c>
      <c r="H27" s="11">
        <f>AVERAGE(H2:H25)</f>
        <v>2499.166342203875</v>
      </c>
      <c r="I27" s="11">
        <f>AVERAGE(I2:I25)</f>
        <v>2221.6750804222515</v>
      </c>
      <c r="J27" s="11">
        <f>AVERAGE(J2:J25)</f>
        <v>1762.0111278709717</v>
      </c>
    </row>
    <row r="28" spans="1:14" x14ac:dyDescent="0.2">
      <c r="A28" s="11" t="s">
        <v>49</v>
      </c>
      <c r="B28" s="11">
        <f>B27-B26</f>
        <v>4.3999999999999986</v>
      </c>
      <c r="C28" s="11">
        <f>C27-C26</f>
        <v>6.3000000000000007</v>
      </c>
      <c r="D28" s="11">
        <f>D27-D26</f>
        <v>6.9</v>
      </c>
      <c r="E28" s="11">
        <f>E27-E26</f>
        <v>5</v>
      </c>
      <c r="F28" s="11">
        <f>F27-F26</f>
        <v>4445.7000000000044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C2C8-959E-A046-8E93-B9102BF860B5}">
  <dimension ref="B5:L44"/>
  <sheetViews>
    <sheetView topLeftCell="A4" zoomScale="125" workbookViewId="0">
      <selection activeCell="E41" sqref="E17:E41"/>
    </sheetView>
  </sheetViews>
  <sheetFormatPr baseColWidth="10" defaultRowHeight="16" x14ac:dyDescent="0.2"/>
  <sheetData>
    <row r="5" spans="4:9" x14ac:dyDescent="0.2">
      <c r="G5" t="s">
        <v>1</v>
      </c>
      <c r="H5" t="s">
        <v>2</v>
      </c>
    </row>
    <row r="6" spans="4:9" x14ac:dyDescent="0.2">
      <c r="D6">
        <v>41</v>
      </c>
      <c r="E6" t="s">
        <v>3</v>
      </c>
      <c r="F6" t="s">
        <v>0</v>
      </c>
      <c r="G6" s="1">
        <v>0.2388888888888889</v>
      </c>
      <c r="H6" s="1">
        <v>0.83680555555555558</v>
      </c>
    </row>
    <row r="7" spans="4:9" x14ac:dyDescent="0.2">
      <c r="E7" t="s">
        <v>4</v>
      </c>
    </row>
    <row r="8" spans="4:9" x14ac:dyDescent="0.2">
      <c r="D8">
        <v>19</v>
      </c>
      <c r="E8" t="s">
        <v>5</v>
      </c>
      <c r="G8" s="1">
        <v>0.2326388888888889</v>
      </c>
      <c r="H8" s="1">
        <v>0.82916666666666672</v>
      </c>
    </row>
    <row r="9" spans="4:9" x14ac:dyDescent="0.2">
      <c r="D9">
        <v>22</v>
      </c>
      <c r="E9" t="s">
        <v>6</v>
      </c>
      <c r="G9" s="1">
        <v>0.23749999999999999</v>
      </c>
      <c r="H9" s="1">
        <v>0.82499999999999996</v>
      </c>
    </row>
    <row r="14" spans="4:9" x14ac:dyDescent="0.2">
      <c r="D14" t="s">
        <v>41</v>
      </c>
      <c r="E14" t="s">
        <v>43</v>
      </c>
      <c r="F14" t="s">
        <v>42</v>
      </c>
      <c r="G14" t="s">
        <v>44</v>
      </c>
      <c r="H14">
        <v>8</v>
      </c>
    </row>
    <row r="15" spans="4:9" x14ac:dyDescent="0.2">
      <c r="D15" t="s">
        <v>37</v>
      </c>
      <c r="E15" s="9" t="s">
        <v>39</v>
      </c>
      <c r="F15" s="10" t="s">
        <v>36</v>
      </c>
      <c r="G15" t="s">
        <v>40</v>
      </c>
      <c r="H15">
        <v>5</v>
      </c>
      <c r="I15">
        <v>8</v>
      </c>
    </row>
    <row r="16" spans="4:9" x14ac:dyDescent="0.2">
      <c r="D16" t="s">
        <v>38</v>
      </c>
      <c r="E16" t="s">
        <v>35</v>
      </c>
      <c r="F16" t="s">
        <v>34</v>
      </c>
      <c r="G16" t="s">
        <v>33</v>
      </c>
      <c r="H16">
        <v>8</v>
      </c>
    </row>
    <row r="17" spans="4:12" x14ac:dyDescent="0.2">
      <c r="D17" s="2"/>
      <c r="E17" s="2" t="s">
        <v>6</v>
      </c>
      <c r="F17" s="2" t="s">
        <v>5</v>
      </c>
      <c r="G17" t="s">
        <v>0</v>
      </c>
      <c r="J17" t="s">
        <v>32</v>
      </c>
    </row>
    <row r="18" spans="4:12" x14ac:dyDescent="0.2">
      <c r="D18" s="7" t="s">
        <v>7</v>
      </c>
      <c r="E18" s="4">
        <v>35272</v>
      </c>
      <c r="F18" s="6">
        <v>36427.949999999997</v>
      </c>
      <c r="G18" s="6">
        <v>49222.36</v>
      </c>
      <c r="I18" s="7" t="s">
        <v>7</v>
      </c>
      <c r="J18" s="3">
        <f>G18-E18</f>
        <v>13950.36</v>
      </c>
      <c r="K18">
        <v>4</v>
      </c>
      <c r="L18">
        <f t="shared" ref="L18:L43" si="0">J18/K18</f>
        <v>3487.59</v>
      </c>
    </row>
    <row r="19" spans="4:12" x14ac:dyDescent="0.2">
      <c r="D19" s="7" t="s">
        <v>8</v>
      </c>
      <c r="E19" s="4">
        <v>33301</v>
      </c>
      <c r="F19" s="6">
        <v>34539.67</v>
      </c>
      <c r="G19" s="6">
        <v>46993.3</v>
      </c>
      <c r="I19" s="7" t="s">
        <v>8</v>
      </c>
      <c r="J19" s="3">
        <f t="shared" ref="J19:J42" si="1">G19-E19</f>
        <v>13692.300000000003</v>
      </c>
      <c r="K19">
        <v>3.5249999999999999</v>
      </c>
      <c r="L19">
        <f t="shared" si="0"/>
        <v>3884.340425531916</v>
      </c>
    </row>
    <row r="20" spans="4:12" x14ac:dyDescent="0.2">
      <c r="D20" s="7" t="s">
        <v>9</v>
      </c>
      <c r="E20" s="4">
        <v>32191</v>
      </c>
      <c r="F20" s="6">
        <v>33475.47</v>
      </c>
      <c r="G20" s="6">
        <v>45079.8</v>
      </c>
      <c r="I20" s="7" t="s">
        <v>9</v>
      </c>
      <c r="J20" s="3">
        <f t="shared" si="1"/>
        <v>12888.800000000003</v>
      </c>
      <c r="K20">
        <v>3.3250000000000002</v>
      </c>
      <c r="L20">
        <f t="shared" si="0"/>
        <v>3876.3308270676698</v>
      </c>
    </row>
    <row r="21" spans="4:12" x14ac:dyDescent="0.2">
      <c r="D21" s="7" t="s">
        <v>10</v>
      </c>
      <c r="E21" s="4">
        <v>31409</v>
      </c>
      <c r="F21" s="6">
        <v>32675.62</v>
      </c>
      <c r="G21" s="6">
        <v>43808.66</v>
      </c>
      <c r="I21" s="7" t="s">
        <v>10</v>
      </c>
      <c r="J21" s="3">
        <f t="shared" si="1"/>
        <v>12399.660000000003</v>
      </c>
      <c r="K21">
        <v>3.2250000000000001</v>
      </c>
      <c r="L21">
        <f t="shared" si="0"/>
        <v>3844.8558139534894</v>
      </c>
    </row>
    <row r="22" spans="4:12" x14ac:dyDescent="0.2">
      <c r="D22" s="7" t="s">
        <v>11</v>
      </c>
      <c r="E22" s="4">
        <v>31097</v>
      </c>
      <c r="F22" s="6">
        <v>32263.81</v>
      </c>
      <c r="G22" s="6">
        <v>42458.1</v>
      </c>
      <c r="I22" s="7" t="s">
        <v>11</v>
      </c>
      <c r="J22" s="3">
        <f t="shared" si="1"/>
        <v>11361.099999999999</v>
      </c>
      <c r="K22">
        <v>4.4499999999999993</v>
      </c>
      <c r="L22">
        <f t="shared" si="0"/>
        <v>2553.0561797752812</v>
      </c>
    </row>
    <row r="23" spans="4:12" x14ac:dyDescent="0.2">
      <c r="D23" s="7" t="s">
        <v>12</v>
      </c>
      <c r="E23" s="4">
        <v>30634</v>
      </c>
      <c r="F23" s="6">
        <v>31542.959999999999</v>
      </c>
      <c r="G23" s="6">
        <v>41685.370000000003</v>
      </c>
      <c r="I23" s="7" t="s">
        <v>12</v>
      </c>
      <c r="J23" s="3">
        <f t="shared" si="1"/>
        <v>11051.370000000003</v>
      </c>
      <c r="K23">
        <v>6.3</v>
      </c>
      <c r="L23">
        <f t="shared" si="0"/>
        <v>1754.1857142857148</v>
      </c>
    </row>
    <row r="24" spans="4:12" x14ac:dyDescent="0.2">
      <c r="D24" s="7" t="s">
        <v>13</v>
      </c>
      <c r="E24" s="4">
        <v>30236</v>
      </c>
      <c r="F24" s="6">
        <v>31276.65</v>
      </c>
      <c r="G24" s="6">
        <v>40357.199999999997</v>
      </c>
      <c r="I24" s="7" t="s">
        <v>13</v>
      </c>
      <c r="J24" s="3">
        <f t="shared" si="1"/>
        <v>10121.199999999997</v>
      </c>
      <c r="K24">
        <v>7.6750000000000007</v>
      </c>
      <c r="L24">
        <f t="shared" si="0"/>
        <v>1318.7231270358302</v>
      </c>
    </row>
    <row r="25" spans="4:12" x14ac:dyDescent="0.2">
      <c r="D25" s="7" t="s">
        <v>14</v>
      </c>
      <c r="E25" s="4">
        <v>32661</v>
      </c>
      <c r="F25" s="6">
        <v>33851.21</v>
      </c>
      <c r="G25" s="6">
        <v>42611.8</v>
      </c>
      <c r="I25" s="7" t="s">
        <v>14</v>
      </c>
      <c r="J25" s="3">
        <f t="shared" si="1"/>
        <v>9950.8000000000029</v>
      </c>
      <c r="K25">
        <v>9.125</v>
      </c>
      <c r="L25">
        <f t="shared" si="0"/>
        <v>1090.4986301369865</v>
      </c>
    </row>
    <row r="26" spans="4:12" x14ac:dyDescent="0.2">
      <c r="D26" s="7" t="s">
        <v>15</v>
      </c>
      <c r="E26" s="4">
        <v>38325</v>
      </c>
      <c r="F26" s="6">
        <v>39366.35</v>
      </c>
      <c r="G26" s="6">
        <v>49253.75</v>
      </c>
      <c r="I26" s="7" t="s">
        <v>15</v>
      </c>
      <c r="J26" s="3">
        <f t="shared" si="1"/>
        <v>10928.75</v>
      </c>
      <c r="K26">
        <v>10.425000000000001</v>
      </c>
      <c r="L26">
        <f t="shared" si="0"/>
        <v>1048.3213429256593</v>
      </c>
    </row>
    <row r="27" spans="4:12" x14ac:dyDescent="0.2">
      <c r="D27" s="7" t="s">
        <v>16</v>
      </c>
      <c r="E27" s="4">
        <v>40664</v>
      </c>
      <c r="F27" s="6">
        <v>41440.75</v>
      </c>
      <c r="G27" s="6">
        <v>53321.02</v>
      </c>
      <c r="I27" s="7" t="s">
        <v>16</v>
      </c>
      <c r="J27" s="3">
        <f t="shared" si="1"/>
        <v>12657.019999999997</v>
      </c>
      <c r="K27">
        <v>11.625</v>
      </c>
      <c r="L27">
        <f t="shared" si="0"/>
        <v>1088.7759139784944</v>
      </c>
    </row>
    <row r="28" spans="4:12" x14ac:dyDescent="0.2">
      <c r="D28" s="7" t="s">
        <v>17</v>
      </c>
      <c r="E28" s="4">
        <v>41348</v>
      </c>
      <c r="F28" s="6">
        <v>42424.33</v>
      </c>
      <c r="G28" s="6">
        <v>55487.19</v>
      </c>
      <c r="I28" s="7" t="s">
        <v>17</v>
      </c>
      <c r="J28" s="3">
        <f t="shared" si="1"/>
        <v>14139.190000000002</v>
      </c>
      <c r="K28">
        <v>12.65</v>
      </c>
      <c r="L28">
        <f t="shared" si="0"/>
        <v>1117.7225296442689</v>
      </c>
    </row>
    <row r="29" spans="4:12" x14ac:dyDescent="0.2">
      <c r="D29" s="7" t="s">
        <v>18</v>
      </c>
      <c r="E29" s="4">
        <v>42316</v>
      </c>
      <c r="F29" s="6">
        <v>43186.54</v>
      </c>
      <c r="G29" s="6">
        <v>57012.01</v>
      </c>
      <c r="I29" s="7" t="s">
        <v>18</v>
      </c>
      <c r="J29" s="3">
        <f t="shared" si="1"/>
        <v>14696.010000000002</v>
      </c>
      <c r="K29">
        <v>13.074999999999999</v>
      </c>
      <c r="L29">
        <f t="shared" si="0"/>
        <v>1123.9778202676866</v>
      </c>
    </row>
    <row r="30" spans="4:12" x14ac:dyDescent="0.2">
      <c r="D30" s="7" t="s">
        <v>19</v>
      </c>
      <c r="E30" s="4">
        <v>40915</v>
      </c>
      <c r="F30" s="6">
        <v>41768.720000000001</v>
      </c>
      <c r="G30" s="6">
        <v>56242.91</v>
      </c>
      <c r="I30" s="7" t="s">
        <v>19</v>
      </c>
      <c r="J30" s="3">
        <f t="shared" si="1"/>
        <v>15327.910000000003</v>
      </c>
      <c r="K30">
        <v>13.025</v>
      </c>
      <c r="L30">
        <f t="shared" si="0"/>
        <v>1176.8069097888679</v>
      </c>
    </row>
    <row r="31" spans="4:12" x14ac:dyDescent="0.2">
      <c r="D31" s="7" t="s">
        <v>20</v>
      </c>
      <c r="E31" s="4">
        <v>41237</v>
      </c>
      <c r="F31" s="6">
        <v>42398.43</v>
      </c>
      <c r="G31" s="6">
        <v>57404.19</v>
      </c>
      <c r="I31" s="7" t="s">
        <v>20</v>
      </c>
      <c r="J31" s="3">
        <f t="shared" si="1"/>
        <v>16167.190000000002</v>
      </c>
      <c r="K31">
        <v>13.4</v>
      </c>
      <c r="L31">
        <f t="shared" si="0"/>
        <v>1206.5067164179106</v>
      </c>
    </row>
    <row r="32" spans="4:12" x14ac:dyDescent="0.2">
      <c r="D32" s="7" t="s">
        <v>21</v>
      </c>
      <c r="E32" s="4">
        <v>41824</v>
      </c>
      <c r="F32" s="6">
        <v>43048.83</v>
      </c>
      <c r="G32" s="6">
        <v>58498.25</v>
      </c>
      <c r="I32" s="7" t="s">
        <v>21</v>
      </c>
      <c r="J32" s="3">
        <f t="shared" si="1"/>
        <v>16674.25</v>
      </c>
      <c r="K32">
        <v>12.925000000000001</v>
      </c>
      <c r="L32">
        <f t="shared" si="0"/>
        <v>1290.0773694390714</v>
      </c>
    </row>
    <row r="33" spans="2:12" x14ac:dyDescent="0.2">
      <c r="D33" s="7" t="s">
        <v>22</v>
      </c>
      <c r="E33" s="4">
        <v>41522</v>
      </c>
      <c r="F33" s="6">
        <v>42447.76</v>
      </c>
      <c r="G33" s="6">
        <v>58624.72</v>
      </c>
      <c r="I33" s="7" t="s">
        <v>22</v>
      </c>
      <c r="J33" s="3">
        <f t="shared" si="1"/>
        <v>17102.72</v>
      </c>
      <c r="K33">
        <v>12.05</v>
      </c>
      <c r="L33">
        <f t="shared" si="0"/>
        <v>1419.3128630705394</v>
      </c>
    </row>
    <row r="34" spans="2:12" x14ac:dyDescent="0.2">
      <c r="D34" s="7" t="s">
        <v>23</v>
      </c>
      <c r="E34" s="4">
        <v>41198</v>
      </c>
      <c r="F34" s="6">
        <v>42665.93</v>
      </c>
      <c r="G34" s="6">
        <v>58113.34</v>
      </c>
      <c r="I34" s="7" t="s">
        <v>23</v>
      </c>
      <c r="J34" s="3">
        <f t="shared" si="1"/>
        <v>16915.339999999997</v>
      </c>
      <c r="K34">
        <v>10.65</v>
      </c>
      <c r="L34">
        <f t="shared" si="0"/>
        <v>1588.2948356807508</v>
      </c>
    </row>
    <row r="35" spans="2:12" x14ac:dyDescent="0.2">
      <c r="B35" s="3">
        <f>E29-E24</f>
        <v>12080</v>
      </c>
      <c r="C35" s="3">
        <f>G29-G24</f>
        <v>16654.810000000005</v>
      </c>
      <c r="D35" s="7" t="s">
        <v>24</v>
      </c>
      <c r="E35" s="4">
        <v>41067</v>
      </c>
      <c r="F35" s="6">
        <v>42189.279999999999</v>
      </c>
      <c r="G35" s="6">
        <v>56998.31</v>
      </c>
      <c r="I35" s="7" t="s">
        <v>24</v>
      </c>
      <c r="J35" s="3">
        <f t="shared" si="1"/>
        <v>15931.309999999998</v>
      </c>
      <c r="K35">
        <v>9.1</v>
      </c>
      <c r="L35">
        <f t="shared" si="0"/>
        <v>1750.6934065934065</v>
      </c>
    </row>
    <row r="36" spans="2:12" x14ac:dyDescent="0.2">
      <c r="C36" s="3">
        <f>G29-G24</f>
        <v>16654.810000000005</v>
      </c>
      <c r="D36" s="7" t="s">
        <v>25</v>
      </c>
      <c r="E36" s="4">
        <v>40591</v>
      </c>
      <c r="F36" s="6">
        <v>41445.68</v>
      </c>
      <c r="G36" s="6">
        <v>55099.86</v>
      </c>
      <c r="I36" s="7" t="s">
        <v>25</v>
      </c>
      <c r="J36" s="3">
        <f t="shared" si="1"/>
        <v>14508.86</v>
      </c>
      <c r="K36">
        <v>8.1750000000000007</v>
      </c>
      <c r="L36">
        <f t="shared" si="0"/>
        <v>1774.7840978593272</v>
      </c>
    </row>
    <row r="37" spans="2:12" x14ac:dyDescent="0.2">
      <c r="C37" s="3">
        <f>G33-G24</f>
        <v>18267.520000000004</v>
      </c>
      <c r="D37" s="7" t="s">
        <v>26</v>
      </c>
      <c r="E37" s="4">
        <v>40934</v>
      </c>
      <c r="F37" s="6">
        <v>41729.01</v>
      </c>
      <c r="G37" s="6">
        <v>55002.66</v>
      </c>
      <c r="I37" s="7" t="s">
        <v>26</v>
      </c>
      <c r="J37" s="3">
        <f t="shared" si="1"/>
        <v>14068.660000000003</v>
      </c>
      <c r="K37">
        <v>7.625</v>
      </c>
      <c r="L37">
        <f t="shared" si="0"/>
        <v>1845.0701639344268</v>
      </c>
    </row>
    <row r="38" spans="2:12" x14ac:dyDescent="0.2">
      <c r="D38" s="7" t="s">
        <v>27</v>
      </c>
      <c r="E38" s="4">
        <v>42983</v>
      </c>
      <c r="F38" s="6">
        <v>43090.95</v>
      </c>
      <c r="G38" s="6">
        <v>55323</v>
      </c>
      <c r="I38" s="7" t="s">
        <v>27</v>
      </c>
      <c r="J38" s="3">
        <f t="shared" si="1"/>
        <v>12340</v>
      </c>
      <c r="K38">
        <v>6.95</v>
      </c>
      <c r="L38">
        <f t="shared" si="0"/>
        <v>1775.5395683453237</v>
      </c>
    </row>
    <row r="39" spans="2:12" x14ac:dyDescent="0.2">
      <c r="D39" s="7" t="s">
        <v>28</v>
      </c>
      <c r="E39" s="4">
        <v>42064</v>
      </c>
      <c r="F39" s="6">
        <v>41899.74</v>
      </c>
      <c r="G39" s="6">
        <v>54936.88</v>
      </c>
      <c r="I39" s="7" t="s">
        <v>28</v>
      </c>
      <c r="J39" s="3">
        <f t="shared" si="1"/>
        <v>12872.879999999997</v>
      </c>
      <c r="K39">
        <v>5.9249999999999998</v>
      </c>
      <c r="L39">
        <f t="shared" si="0"/>
        <v>2172.6379746835441</v>
      </c>
    </row>
    <row r="40" spans="2:12" x14ac:dyDescent="0.2">
      <c r="D40" s="7" t="s">
        <v>29</v>
      </c>
      <c r="E40" s="4">
        <v>40386</v>
      </c>
      <c r="F40" s="6">
        <v>40717.83</v>
      </c>
      <c r="G40" s="6">
        <v>53767.5</v>
      </c>
      <c r="I40" s="7" t="s">
        <v>29</v>
      </c>
      <c r="J40" s="3">
        <f t="shared" si="1"/>
        <v>13381.5</v>
      </c>
      <c r="K40">
        <v>4.875</v>
      </c>
      <c r="L40">
        <f t="shared" si="0"/>
        <v>2744.9230769230771</v>
      </c>
    </row>
    <row r="41" spans="2:12" x14ac:dyDescent="0.2">
      <c r="D41" s="7" t="s">
        <v>30</v>
      </c>
      <c r="E41" s="4">
        <v>37992</v>
      </c>
      <c r="F41" s="6">
        <v>38559.68</v>
      </c>
      <c r="G41" s="6">
        <v>51896.63</v>
      </c>
      <c r="I41" s="7" t="s">
        <v>30</v>
      </c>
      <c r="J41" s="3">
        <f t="shared" si="1"/>
        <v>13904.629999999997</v>
      </c>
      <c r="K41">
        <v>4.3</v>
      </c>
      <c r="L41">
        <f t="shared" si="0"/>
        <v>3233.6348837209298</v>
      </c>
    </row>
    <row r="42" spans="2:12" ht="24" x14ac:dyDescent="0.2">
      <c r="D42" s="8" t="s">
        <v>31</v>
      </c>
      <c r="E42" s="3">
        <f>SUM(E18:E41)</f>
        <v>912167</v>
      </c>
      <c r="F42" s="3">
        <f>SUM(F18:F41)</f>
        <v>934433.15</v>
      </c>
      <c r="G42" s="3">
        <f>SUM(G18:G41)</f>
        <v>1239198.8099999998</v>
      </c>
      <c r="I42" s="8" t="s">
        <v>31</v>
      </c>
      <c r="J42" s="3">
        <f t="shared" si="1"/>
        <v>327031.80999999982</v>
      </c>
      <c r="L42" t="e">
        <f t="shared" si="0"/>
        <v>#DIV/0!</v>
      </c>
    </row>
    <row r="43" spans="2:12" x14ac:dyDescent="0.2">
      <c r="E43" s="9">
        <v>45893</v>
      </c>
      <c r="G43">
        <f>(G42-E42)/8</f>
        <v>40878.976249999978</v>
      </c>
      <c r="L43" t="e">
        <f t="shared" si="0"/>
        <v>#DIV/0!</v>
      </c>
    </row>
    <row r="44" spans="2:12" x14ac:dyDescent="0.2">
      <c r="F44" s="3">
        <f>G42-E42</f>
        <v>327031.80999999982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76AD-A5AE-DF47-B4BD-1C6A3B790003}">
  <dimension ref="E6:K63"/>
  <sheetViews>
    <sheetView zoomScale="111" workbookViewId="0">
      <selection activeCell="J7" sqref="J7"/>
    </sheetView>
  </sheetViews>
  <sheetFormatPr baseColWidth="10" defaultRowHeight="16" x14ac:dyDescent="0.2"/>
  <sheetData>
    <row r="6" spans="5:10" x14ac:dyDescent="0.2">
      <c r="F6" s="15" t="s">
        <v>0</v>
      </c>
      <c r="G6" t="s">
        <v>51</v>
      </c>
      <c r="H6" s="2" t="s">
        <v>52</v>
      </c>
      <c r="I6" s="2" t="s">
        <v>53</v>
      </c>
      <c r="J6" t="s">
        <v>32</v>
      </c>
    </row>
    <row r="7" spans="5:10" x14ac:dyDescent="0.2">
      <c r="E7" s="7" t="s">
        <v>7</v>
      </c>
      <c r="F7" s="6">
        <v>49222</v>
      </c>
      <c r="G7" s="6">
        <v>46849.79</v>
      </c>
      <c r="H7" s="6">
        <v>38095.17</v>
      </c>
      <c r="I7" s="6">
        <v>40619.4</v>
      </c>
      <c r="J7" s="3">
        <f t="shared" ref="J7:J31" si="0">F7-G7</f>
        <v>2372.2099999999991</v>
      </c>
    </row>
    <row r="8" spans="5:10" x14ac:dyDescent="0.2">
      <c r="E8" s="7" t="s">
        <v>8</v>
      </c>
      <c r="F8" s="4">
        <v>46993</v>
      </c>
      <c r="G8" s="6">
        <v>45010.65</v>
      </c>
      <c r="H8" s="6">
        <v>35928.21</v>
      </c>
      <c r="I8" s="6">
        <v>38624.35</v>
      </c>
      <c r="J8" s="3">
        <f t="shared" si="0"/>
        <v>1982.3499999999985</v>
      </c>
    </row>
    <row r="9" spans="5:10" x14ac:dyDescent="0.2">
      <c r="E9" s="7" t="s">
        <v>9</v>
      </c>
      <c r="F9" s="4">
        <v>45080</v>
      </c>
      <c r="G9" s="6">
        <v>43081.24</v>
      </c>
      <c r="H9" s="6">
        <v>34654.54</v>
      </c>
      <c r="I9" s="6">
        <v>37031.17</v>
      </c>
      <c r="J9" s="3">
        <f t="shared" si="0"/>
        <v>1998.760000000002</v>
      </c>
    </row>
    <row r="10" spans="5:10" x14ac:dyDescent="0.2">
      <c r="E10" s="7" t="s">
        <v>10</v>
      </c>
      <c r="F10" s="4">
        <v>43809</v>
      </c>
      <c r="G10" s="6">
        <v>41536.400000000001</v>
      </c>
      <c r="H10" s="6">
        <v>33857.730000000003</v>
      </c>
      <c r="I10" s="6">
        <v>35948.25</v>
      </c>
      <c r="J10" s="3">
        <f t="shared" si="0"/>
        <v>2272.5999999999985</v>
      </c>
    </row>
    <row r="11" spans="5:10" x14ac:dyDescent="0.2">
      <c r="E11" s="7" t="s">
        <v>11</v>
      </c>
      <c r="F11" s="4">
        <v>42458</v>
      </c>
      <c r="G11" s="6">
        <v>40648.519999999997</v>
      </c>
      <c r="H11" s="6">
        <v>33560.32</v>
      </c>
      <c r="I11" s="6">
        <v>35462.15</v>
      </c>
      <c r="J11" s="3">
        <f t="shared" si="0"/>
        <v>1809.4800000000032</v>
      </c>
    </row>
    <row r="12" spans="5:10" x14ac:dyDescent="0.2">
      <c r="E12" s="7" t="s">
        <v>12</v>
      </c>
      <c r="F12" s="4">
        <v>41685</v>
      </c>
      <c r="G12" s="6">
        <v>39336.080000000002</v>
      </c>
      <c r="H12" s="6">
        <v>33943.160000000003</v>
      </c>
      <c r="I12" s="6">
        <v>34352.239999999998</v>
      </c>
      <c r="J12" s="3">
        <f t="shared" si="0"/>
        <v>2348.9199999999983</v>
      </c>
    </row>
    <row r="13" spans="5:10" x14ac:dyDescent="0.2">
      <c r="E13" s="7" t="s">
        <v>13</v>
      </c>
      <c r="F13" s="4">
        <v>40357</v>
      </c>
      <c r="G13" s="6">
        <v>37287.39</v>
      </c>
      <c r="H13" s="6">
        <v>35332.53</v>
      </c>
      <c r="I13" s="6">
        <v>34024.370000000003</v>
      </c>
      <c r="J13" s="3">
        <f t="shared" si="0"/>
        <v>3069.6100000000006</v>
      </c>
    </row>
    <row r="14" spans="5:10" x14ac:dyDescent="0.2">
      <c r="E14" s="7" t="s">
        <v>14</v>
      </c>
      <c r="F14" s="4">
        <v>42612</v>
      </c>
      <c r="G14" s="6">
        <v>37144.839999999997</v>
      </c>
      <c r="H14" s="6">
        <v>38872.199999999997</v>
      </c>
      <c r="I14" s="6">
        <v>35985.46</v>
      </c>
      <c r="J14" s="3">
        <f t="shared" si="0"/>
        <v>5467.1600000000035</v>
      </c>
    </row>
    <row r="15" spans="5:10" x14ac:dyDescent="0.2">
      <c r="E15" s="7" t="s">
        <v>15</v>
      </c>
      <c r="F15" s="4">
        <v>49254</v>
      </c>
      <c r="G15" s="6">
        <v>38455.379999999997</v>
      </c>
      <c r="H15" s="6">
        <v>44556</v>
      </c>
      <c r="I15" s="6">
        <v>41419.279999999999</v>
      </c>
      <c r="J15" s="3">
        <f t="shared" si="0"/>
        <v>10798.620000000003</v>
      </c>
    </row>
    <row r="16" spans="5:10" x14ac:dyDescent="0.2">
      <c r="E16" s="7" t="s">
        <v>16</v>
      </c>
      <c r="F16" s="4">
        <v>53321</v>
      </c>
      <c r="G16" s="6">
        <v>40199.86</v>
      </c>
      <c r="H16" s="6">
        <v>47239.519999999997</v>
      </c>
      <c r="I16" s="6">
        <v>44866.19</v>
      </c>
      <c r="J16" s="3">
        <f t="shared" si="0"/>
        <v>13121.14</v>
      </c>
    </row>
    <row r="17" spans="5:10" x14ac:dyDescent="0.2">
      <c r="E17" s="7" t="s">
        <v>17</v>
      </c>
      <c r="F17" s="4">
        <v>55487</v>
      </c>
      <c r="G17" s="6">
        <v>42205.61</v>
      </c>
      <c r="H17" s="6">
        <v>47303.519999999997</v>
      </c>
      <c r="I17" s="6">
        <v>46513.97</v>
      </c>
      <c r="J17" s="3">
        <f t="shared" si="0"/>
        <v>13281.39</v>
      </c>
    </row>
    <row r="18" spans="5:10" x14ac:dyDescent="0.2">
      <c r="E18" s="7" t="s">
        <v>18</v>
      </c>
      <c r="F18" s="4">
        <v>57012</v>
      </c>
      <c r="G18" s="6">
        <v>43942.720000000001</v>
      </c>
      <c r="H18" s="6">
        <v>47280.1</v>
      </c>
      <c r="I18" s="6">
        <v>47816.43</v>
      </c>
      <c r="J18" s="3">
        <f t="shared" si="0"/>
        <v>13069.279999999999</v>
      </c>
    </row>
    <row r="19" spans="5:10" x14ac:dyDescent="0.2">
      <c r="E19" s="7" t="s">
        <v>19</v>
      </c>
      <c r="F19" s="4">
        <v>56243</v>
      </c>
      <c r="G19" s="6">
        <v>44827</v>
      </c>
      <c r="H19" s="6">
        <v>44974.12</v>
      </c>
      <c r="I19" s="6">
        <v>46792.08</v>
      </c>
      <c r="J19" s="3">
        <f t="shared" si="0"/>
        <v>11416</v>
      </c>
    </row>
    <row r="20" spans="5:10" x14ac:dyDescent="0.2">
      <c r="E20" s="7" t="s">
        <v>20</v>
      </c>
      <c r="F20" s="4">
        <v>57404</v>
      </c>
      <c r="G20" s="6">
        <v>46059.27</v>
      </c>
      <c r="H20" s="6">
        <v>44954.3</v>
      </c>
      <c r="I20" s="6">
        <v>48148.06</v>
      </c>
      <c r="J20" s="3">
        <f t="shared" si="0"/>
        <v>11344.730000000003</v>
      </c>
    </row>
    <row r="21" spans="5:10" x14ac:dyDescent="0.2">
      <c r="E21" s="7" t="s">
        <v>21</v>
      </c>
      <c r="F21" s="4">
        <v>58498</v>
      </c>
      <c r="G21" s="6">
        <v>46435.26</v>
      </c>
      <c r="H21" s="6">
        <v>45607.05</v>
      </c>
      <c r="I21" s="6">
        <v>49302.34</v>
      </c>
      <c r="J21" s="3">
        <f t="shared" si="0"/>
        <v>12062.739999999998</v>
      </c>
    </row>
    <row r="22" spans="5:10" x14ac:dyDescent="0.2">
      <c r="E22" s="7" t="s">
        <v>22</v>
      </c>
      <c r="F22" s="4">
        <v>58625</v>
      </c>
      <c r="G22" s="6">
        <v>46733.68</v>
      </c>
      <c r="H22" s="6">
        <v>45837.14</v>
      </c>
      <c r="I22" s="6">
        <v>49054.47</v>
      </c>
      <c r="J22" s="3">
        <f t="shared" si="0"/>
        <v>11891.32</v>
      </c>
    </row>
    <row r="23" spans="5:10" x14ac:dyDescent="0.2">
      <c r="E23" s="7" t="s">
        <v>23</v>
      </c>
      <c r="F23" s="4">
        <v>58113</v>
      </c>
      <c r="G23" s="6">
        <v>46802.94</v>
      </c>
      <c r="H23" s="6">
        <v>47353.02</v>
      </c>
      <c r="I23" s="6">
        <v>48917.8</v>
      </c>
      <c r="J23" s="3">
        <f t="shared" si="0"/>
        <v>11310.059999999998</v>
      </c>
    </row>
    <row r="24" spans="5:10" x14ac:dyDescent="0.2">
      <c r="E24" s="7" t="s">
        <v>24</v>
      </c>
      <c r="F24" s="4">
        <v>56998</v>
      </c>
      <c r="G24" s="6">
        <v>47241.34</v>
      </c>
      <c r="H24" s="6">
        <v>49014.38</v>
      </c>
      <c r="I24" s="6">
        <v>48382.05</v>
      </c>
      <c r="J24" s="3">
        <f t="shared" si="0"/>
        <v>9756.6600000000035</v>
      </c>
    </row>
    <row r="25" spans="5:10" x14ac:dyDescent="0.2">
      <c r="E25" s="7" t="s">
        <v>25</v>
      </c>
      <c r="F25" s="4">
        <v>55100</v>
      </c>
      <c r="G25" s="6">
        <v>47516.01</v>
      </c>
      <c r="H25" s="6">
        <v>48378.44</v>
      </c>
      <c r="I25" s="6">
        <v>46865.4</v>
      </c>
      <c r="J25" s="3">
        <f t="shared" si="0"/>
        <v>7583.989999999998</v>
      </c>
    </row>
    <row r="26" spans="5:10" x14ac:dyDescent="0.2">
      <c r="E26" s="7" t="s">
        <v>26</v>
      </c>
      <c r="F26" s="4">
        <v>55003</v>
      </c>
      <c r="G26" s="6">
        <v>48416.85</v>
      </c>
      <c r="H26" s="6">
        <v>47028.58</v>
      </c>
      <c r="I26" s="6">
        <v>46538.48</v>
      </c>
      <c r="J26" s="3">
        <f t="shared" si="0"/>
        <v>6586.1500000000015</v>
      </c>
    </row>
    <row r="27" spans="5:10" x14ac:dyDescent="0.2">
      <c r="E27" s="7" t="s">
        <v>27</v>
      </c>
      <c r="F27" s="4">
        <v>55323</v>
      </c>
      <c r="G27" s="6">
        <v>50268.92</v>
      </c>
      <c r="H27" s="6">
        <v>45910.03</v>
      </c>
      <c r="I27" s="6">
        <v>47403.8</v>
      </c>
      <c r="J27" s="3">
        <f t="shared" si="0"/>
        <v>5054.0800000000017</v>
      </c>
    </row>
    <row r="28" spans="5:10" x14ac:dyDescent="0.2">
      <c r="E28" s="7" t="s">
        <v>28</v>
      </c>
      <c r="F28" s="4">
        <v>54937</v>
      </c>
      <c r="G28" s="6">
        <v>50058.64</v>
      </c>
      <c r="H28" s="6">
        <v>44671.4</v>
      </c>
      <c r="I28" s="6">
        <v>47573.13</v>
      </c>
      <c r="J28" s="3">
        <f t="shared" si="0"/>
        <v>4878.3600000000006</v>
      </c>
    </row>
    <row r="29" spans="5:10" x14ac:dyDescent="0.2">
      <c r="E29" s="7" t="s">
        <v>29</v>
      </c>
      <c r="F29" s="4">
        <v>53768</v>
      </c>
      <c r="G29" s="6">
        <v>49115</v>
      </c>
      <c r="H29" s="6">
        <v>43019.53</v>
      </c>
      <c r="I29" s="6">
        <v>45891.55</v>
      </c>
      <c r="J29" s="3">
        <f t="shared" si="0"/>
        <v>4653</v>
      </c>
    </row>
    <row r="30" spans="5:10" x14ac:dyDescent="0.2">
      <c r="E30" s="7" t="s">
        <v>30</v>
      </c>
      <c r="F30" s="4">
        <v>51897</v>
      </c>
      <c r="G30" s="6">
        <v>47111.45</v>
      </c>
      <c r="H30" s="6">
        <v>40273.21</v>
      </c>
      <c r="I30" s="6">
        <v>43956.19</v>
      </c>
      <c r="J30" s="3">
        <f t="shared" si="0"/>
        <v>4785.5500000000029</v>
      </c>
    </row>
    <row r="31" spans="5:10" ht="24" x14ac:dyDescent="0.2">
      <c r="E31" s="8" t="s">
        <v>31</v>
      </c>
      <c r="F31" s="5">
        <v>1239199</v>
      </c>
      <c r="G31" s="5">
        <v>1066284.8400000001</v>
      </c>
      <c r="H31" s="5">
        <v>1017644.2000000002</v>
      </c>
      <c r="I31" s="5">
        <v>1041488.6100000001</v>
      </c>
      <c r="J31" s="3">
        <f t="shared" si="0"/>
        <v>172914.15999999992</v>
      </c>
    </row>
    <row r="36" spans="6:11" x14ac:dyDescent="0.2">
      <c r="F36">
        <f>1800*24</f>
        <v>43200</v>
      </c>
    </row>
    <row r="38" spans="6:11" x14ac:dyDescent="0.2">
      <c r="J38" s="2" t="s">
        <v>52</v>
      </c>
      <c r="K38" s="2" t="s">
        <v>53</v>
      </c>
    </row>
    <row r="39" spans="6:11" x14ac:dyDescent="0.2">
      <c r="I39" s="7" t="s">
        <v>8</v>
      </c>
      <c r="J39" s="6">
        <v>38095.17</v>
      </c>
      <c r="K39" s="6">
        <v>38624.35</v>
      </c>
    </row>
    <row r="40" spans="6:11" x14ac:dyDescent="0.2">
      <c r="I40" s="7" t="s">
        <v>9</v>
      </c>
      <c r="J40" s="6">
        <v>35928.21</v>
      </c>
      <c r="K40" s="6">
        <v>37031.17</v>
      </c>
    </row>
    <row r="41" spans="6:11" x14ac:dyDescent="0.2">
      <c r="I41" s="7" t="s">
        <v>10</v>
      </c>
      <c r="J41" s="6">
        <v>34654.54</v>
      </c>
      <c r="K41" s="6">
        <v>35948.25</v>
      </c>
    </row>
    <row r="42" spans="6:11" x14ac:dyDescent="0.2">
      <c r="I42" s="7" t="s">
        <v>11</v>
      </c>
      <c r="J42" s="6">
        <v>33857.730000000003</v>
      </c>
      <c r="K42" s="6">
        <v>35462.15</v>
      </c>
    </row>
    <row r="43" spans="6:11" x14ac:dyDescent="0.2">
      <c r="I43" s="7" t="s">
        <v>12</v>
      </c>
      <c r="J43" s="6">
        <v>33560.32</v>
      </c>
      <c r="K43" s="6">
        <v>34352.239999999998</v>
      </c>
    </row>
    <row r="44" spans="6:11" x14ac:dyDescent="0.2">
      <c r="I44" s="7" t="s">
        <v>13</v>
      </c>
      <c r="J44" s="6">
        <v>33943.160000000003</v>
      </c>
      <c r="K44" s="6">
        <v>34024.370000000003</v>
      </c>
    </row>
    <row r="45" spans="6:11" x14ac:dyDescent="0.2">
      <c r="I45" s="7" t="s">
        <v>14</v>
      </c>
      <c r="J45" s="6">
        <v>35332.53</v>
      </c>
      <c r="K45" s="6">
        <v>35985.46</v>
      </c>
    </row>
    <row r="46" spans="6:11" x14ac:dyDescent="0.2">
      <c r="I46" s="7" t="s">
        <v>15</v>
      </c>
      <c r="J46" s="6">
        <v>38872.199999999997</v>
      </c>
      <c r="K46" s="6">
        <v>41419.279999999999</v>
      </c>
    </row>
    <row r="47" spans="6:11" x14ac:dyDescent="0.2">
      <c r="I47" s="7" t="s">
        <v>16</v>
      </c>
      <c r="J47" s="6">
        <v>44556</v>
      </c>
      <c r="K47" s="6">
        <v>44866.19</v>
      </c>
    </row>
    <row r="48" spans="6:11" x14ac:dyDescent="0.2">
      <c r="I48" s="7" t="s">
        <v>17</v>
      </c>
      <c r="J48" s="6">
        <v>47239.519999999997</v>
      </c>
      <c r="K48" s="6">
        <v>46513.97</v>
      </c>
    </row>
    <row r="49" spans="9:11" x14ac:dyDescent="0.2">
      <c r="I49" s="7" t="s">
        <v>18</v>
      </c>
      <c r="J49" s="6">
        <v>47303.519999999997</v>
      </c>
      <c r="K49" s="6">
        <v>47816.43</v>
      </c>
    </row>
    <row r="50" spans="9:11" x14ac:dyDescent="0.2">
      <c r="I50" s="7" t="s">
        <v>19</v>
      </c>
      <c r="J50" s="6">
        <v>47280.1</v>
      </c>
      <c r="K50" s="6">
        <v>46792.08</v>
      </c>
    </row>
    <row r="51" spans="9:11" x14ac:dyDescent="0.2">
      <c r="I51" s="7" t="s">
        <v>20</v>
      </c>
      <c r="J51" s="6">
        <v>44974.12</v>
      </c>
      <c r="K51" s="6">
        <v>48148.06</v>
      </c>
    </row>
    <row r="52" spans="9:11" x14ac:dyDescent="0.2">
      <c r="I52" s="7" t="s">
        <v>21</v>
      </c>
      <c r="J52" s="6">
        <v>44954.3</v>
      </c>
      <c r="K52" s="6">
        <v>49302.34</v>
      </c>
    </row>
    <row r="53" spans="9:11" x14ac:dyDescent="0.2">
      <c r="I53" s="7" t="s">
        <v>22</v>
      </c>
      <c r="J53" s="6">
        <v>45607.05</v>
      </c>
      <c r="K53" s="6">
        <v>49054.47</v>
      </c>
    </row>
    <row r="54" spans="9:11" x14ac:dyDescent="0.2">
      <c r="I54" s="7" t="s">
        <v>23</v>
      </c>
      <c r="J54" s="6">
        <v>45837.14</v>
      </c>
      <c r="K54" s="6">
        <v>48917.8</v>
      </c>
    </row>
    <row r="55" spans="9:11" x14ac:dyDescent="0.2">
      <c r="I55" s="7" t="s">
        <v>24</v>
      </c>
      <c r="J55" s="6">
        <v>47353.02</v>
      </c>
      <c r="K55" s="6">
        <v>48382.05</v>
      </c>
    </row>
    <row r="56" spans="9:11" x14ac:dyDescent="0.2">
      <c r="I56" s="7" t="s">
        <v>25</v>
      </c>
      <c r="J56" s="6">
        <v>49014.38</v>
      </c>
      <c r="K56" s="6">
        <v>46865.4</v>
      </c>
    </row>
    <row r="57" spans="9:11" x14ac:dyDescent="0.2">
      <c r="I57" s="7" t="s">
        <v>26</v>
      </c>
      <c r="J57" s="6">
        <v>48378.44</v>
      </c>
      <c r="K57" s="6">
        <v>46538.48</v>
      </c>
    </row>
    <row r="58" spans="9:11" x14ac:dyDescent="0.2">
      <c r="I58" s="7" t="s">
        <v>27</v>
      </c>
      <c r="J58" s="6">
        <v>47028.58</v>
      </c>
      <c r="K58" s="6">
        <v>47403.8</v>
      </c>
    </row>
    <row r="59" spans="9:11" x14ac:dyDescent="0.2">
      <c r="I59" s="7" t="s">
        <v>28</v>
      </c>
      <c r="J59" s="6">
        <v>45910.03</v>
      </c>
      <c r="K59" s="6">
        <v>47573.13</v>
      </c>
    </row>
    <row r="60" spans="9:11" x14ac:dyDescent="0.2">
      <c r="I60" s="7" t="s">
        <v>29</v>
      </c>
      <c r="J60" s="6">
        <v>44671.4</v>
      </c>
      <c r="K60" s="6">
        <v>45891.55</v>
      </c>
    </row>
    <row r="61" spans="9:11" x14ac:dyDescent="0.2">
      <c r="I61" s="7" t="s">
        <v>30</v>
      </c>
      <c r="J61" s="6">
        <v>43019.53</v>
      </c>
      <c r="K61" s="6">
        <v>43956.19</v>
      </c>
    </row>
    <row r="62" spans="9:11" ht="24" x14ac:dyDescent="0.2">
      <c r="I62" s="8" t="s">
        <v>31</v>
      </c>
      <c r="J62" s="6">
        <v>40273.21</v>
      </c>
      <c r="K62" s="5">
        <v>1041488.6100000001</v>
      </c>
    </row>
    <row r="63" spans="9:11" x14ac:dyDescent="0.2">
      <c r="J63" s="5">
        <v>1017644.2000000002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9658-A61D-F747-A010-9D4ECF761DBF}">
  <dimension ref="D6:G31"/>
  <sheetViews>
    <sheetView workbookViewId="0">
      <selection activeCell="G6" sqref="G6"/>
    </sheetView>
  </sheetViews>
  <sheetFormatPr baseColWidth="10" defaultRowHeight="16" x14ac:dyDescent="0.2"/>
  <sheetData>
    <row r="6" spans="4:7" x14ac:dyDescent="0.2">
      <c r="E6" t="s">
        <v>81</v>
      </c>
      <c r="F6" t="s">
        <v>82</v>
      </c>
      <c r="G6" t="s">
        <v>83</v>
      </c>
    </row>
    <row r="7" spans="4:7" x14ac:dyDescent="0.2">
      <c r="D7" s="7" t="s">
        <v>7</v>
      </c>
      <c r="E7">
        <v>1</v>
      </c>
      <c r="F7">
        <v>0.2</v>
      </c>
    </row>
    <row r="8" spans="4:7" x14ac:dyDescent="0.2">
      <c r="D8" s="7" t="s">
        <v>8</v>
      </c>
      <c r="E8">
        <v>1</v>
      </c>
      <c r="F8">
        <v>0.2</v>
      </c>
    </row>
    <row r="9" spans="4:7" x14ac:dyDescent="0.2">
      <c r="D9" s="7" t="s">
        <v>9</v>
      </c>
      <c r="E9">
        <v>1</v>
      </c>
      <c r="F9">
        <v>0.2</v>
      </c>
    </row>
    <row r="10" spans="4:7" x14ac:dyDescent="0.2">
      <c r="D10" s="7" t="s">
        <v>10</v>
      </c>
      <c r="E10">
        <v>1</v>
      </c>
      <c r="F10">
        <v>0.2</v>
      </c>
    </row>
    <row r="11" spans="4:7" x14ac:dyDescent="0.2">
      <c r="D11" s="7" t="s">
        <v>11</v>
      </c>
      <c r="E11">
        <v>1</v>
      </c>
      <c r="F11">
        <v>0.2</v>
      </c>
    </row>
    <row r="12" spans="4:7" x14ac:dyDescent="0.2">
      <c r="D12" s="7" t="s">
        <v>12</v>
      </c>
      <c r="E12">
        <v>1</v>
      </c>
      <c r="F12">
        <v>0.2</v>
      </c>
    </row>
    <row r="13" spans="4:7" x14ac:dyDescent="0.2">
      <c r="D13" s="7" t="s">
        <v>13</v>
      </c>
      <c r="E13">
        <v>1</v>
      </c>
      <c r="F13">
        <v>0.2</v>
      </c>
    </row>
    <row r="14" spans="4:7" x14ac:dyDescent="0.2">
      <c r="D14" s="7" t="s">
        <v>14</v>
      </c>
      <c r="E14">
        <v>1</v>
      </c>
      <c r="F14">
        <v>0.5</v>
      </c>
    </row>
    <row r="15" spans="4:7" x14ac:dyDescent="0.2">
      <c r="D15" s="7" t="s">
        <v>15</v>
      </c>
      <c r="E15">
        <v>1</v>
      </c>
      <c r="F15">
        <v>0.8</v>
      </c>
    </row>
    <row r="16" spans="4:7" x14ac:dyDescent="0.2">
      <c r="D16" s="7" t="s">
        <v>16</v>
      </c>
      <c r="E16">
        <v>1</v>
      </c>
      <c r="F16">
        <v>1</v>
      </c>
    </row>
    <row r="17" spans="4:6" x14ac:dyDescent="0.2">
      <c r="D17" s="7" t="s">
        <v>17</v>
      </c>
      <c r="E17">
        <v>1</v>
      </c>
      <c r="F17">
        <v>1</v>
      </c>
    </row>
    <row r="18" spans="4:6" x14ac:dyDescent="0.2">
      <c r="D18" s="7" t="s">
        <v>18</v>
      </c>
      <c r="E18">
        <v>1</v>
      </c>
      <c r="F18">
        <v>1</v>
      </c>
    </row>
    <row r="19" spans="4:6" x14ac:dyDescent="0.2">
      <c r="D19" s="7" t="s">
        <v>19</v>
      </c>
      <c r="E19">
        <v>1</v>
      </c>
      <c r="F19">
        <v>1</v>
      </c>
    </row>
    <row r="20" spans="4:6" x14ac:dyDescent="0.2">
      <c r="D20" s="7" t="s">
        <v>20</v>
      </c>
      <c r="E20">
        <v>1</v>
      </c>
      <c r="F20">
        <v>1</v>
      </c>
    </row>
    <row r="21" spans="4:6" x14ac:dyDescent="0.2">
      <c r="D21" s="7" t="s">
        <v>21</v>
      </c>
      <c r="E21">
        <v>1</v>
      </c>
      <c r="F21">
        <v>1</v>
      </c>
    </row>
    <row r="22" spans="4:6" x14ac:dyDescent="0.2">
      <c r="D22" s="7" t="s">
        <v>22</v>
      </c>
      <c r="E22">
        <v>1</v>
      </c>
      <c r="F22">
        <v>1</v>
      </c>
    </row>
    <row r="23" spans="4:6" x14ac:dyDescent="0.2">
      <c r="D23" s="7" t="s">
        <v>23</v>
      </c>
      <c r="E23">
        <v>1</v>
      </c>
      <c r="F23">
        <v>1</v>
      </c>
    </row>
    <row r="24" spans="4:6" x14ac:dyDescent="0.2">
      <c r="D24" s="7" t="s">
        <v>24</v>
      </c>
      <c r="E24">
        <v>1</v>
      </c>
      <c r="F24">
        <v>1</v>
      </c>
    </row>
    <row r="25" spans="4:6" x14ac:dyDescent="0.2">
      <c r="D25" s="7" t="s">
        <v>25</v>
      </c>
      <c r="E25">
        <v>1</v>
      </c>
      <c r="F25">
        <v>0.3</v>
      </c>
    </row>
    <row r="26" spans="4:6" x14ac:dyDescent="0.2">
      <c r="D26" s="7" t="s">
        <v>26</v>
      </c>
      <c r="E26">
        <v>1</v>
      </c>
      <c r="F26">
        <v>0.2</v>
      </c>
    </row>
    <row r="27" spans="4:6" x14ac:dyDescent="0.2">
      <c r="D27" s="7" t="s">
        <v>27</v>
      </c>
      <c r="E27">
        <v>1</v>
      </c>
      <c r="F27">
        <v>0.2</v>
      </c>
    </row>
    <row r="28" spans="4:6" x14ac:dyDescent="0.2">
      <c r="D28" s="7" t="s">
        <v>28</v>
      </c>
      <c r="E28">
        <v>1</v>
      </c>
      <c r="F28">
        <v>0.2</v>
      </c>
    </row>
    <row r="29" spans="4:6" x14ac:dyDescent="0.2">
      <c r="D29" s="7" t="s">
        <v>29</v>
      </c>
      <c r="E29">
        <v>1</v>
      </c>
      <c r="F29">
        <v>0.2</v>
      </c>
    </row>
    <row r="30" spans="4:6" x14ac:dyDescent="0.2">
      <c r="D30" s="7" t="s">
        <v>30</v>
      </c>
      <c r="E30">
        <v>1</v>
      </c>
      <c r="F30">
        <v>0.2</v>
      </c>
    </row>
    <row r="31" spans="4:6" x14ac:dyDescent="0.2">
      <c r="D31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C387-865A-D845-82B9-5D0DE3758CFF}">
  <dimension ref="E7:H32"/>
  <sheetViews>
    <sheetView topLeftCell="B1" zoomScale="125" workbookViewId="0">
      <selection activeCell="H8" sqref="H8:H31"/>
    </sheetView>
  </sheetViews>
  <sheetFormatPr baseColWidth="10" defaultRowHeight="16" x14ac:dyDescent="0.2"/>
  <sheetData>
    <row r="7" spans="5:8" x14ac:dyDescent="0.2">
      <c r="F7" s="15" t="s">
        <v>54</v>
      </c>
      <c r="G7" t="s">
        <v>55</v>
      </c>
      <c r="H7" t="s">
        <v>49</v>
      </c>
    </row>
    <row r="8" spans="5:8" x14ac:dyDescent="0.2">
      <c r="E8" s="7" t="s">
        <v>7</v>
      </c>
      <c r="F8" s="6">
        <v>49222</v>
      </c>
      <c r="G8" s="6">
        <v>46849.79</v>
      </c>
      <c r="H8" s="3">
        <f>F8-G8</f>
        <v>2372.2099999999991</v>
      </c>
    </row>
    <row r="9" spans="5:8" x14ac:dyDescent="0.2">
      <c r="E9" s="7" t="s">
        <v>8</v>
      </c>
      <c r="F9" s="4">
        <v>46993</v>
      </c>
      <c r="G9" s="6">
        <v>45010.65</v>
      </c>
      <c r="H9" s="3">
        <f t="shared" ref="H9:H31" si="0">F9-G9</f>
        <v>1982.3499999999985</v>
      </c>
    </row>
    <row r="10" spans="5:8" x14ac:dyDescent="0.2">
      <c r="E10" s="7" t="s">
        <v>9</v>
      </c>
      <c r="F10" s="4">
        <v>45080</v>
      </c>
      <c r="G10" s="6">
        <v>43081.24</v>
      </c>
      <c r="H10" s="3">
        <f t="shared" si="0"/>
        <v>1998.760000000002</v>
      </c>
    </row>
    <row r="11" spans="5:8" x14ac:dyDescent="0.2">
      <c r="E11" s="7" t="s">
        <v>10</v>
      </c>
      <c r="F11" s="4">
        <v>43809</v>
      </c>
      <c r="G11" s="6">
        <v>41536.400000000001</v>
      </c>
      <c r="H11" s="3">
        <f t="shared" si="0"/>
        <v>2272.5999999999985</v>
      </c>
    </row>
    <row r="12" spans="5:8" x14ac:dyDescent="0.2">
      <c r="E12" s="7" t="s">
        <v>11</v>
      </c>
      <c r="F12" s="4">
        <v>42458</v>
      </c>
      <c r="G12" s="6">
        <v>40648.519999999997</v>
      </c>
      <c r="H12" s="3">
        <f t="shared" si="0"/>
        <v>1809.4800000000032</v>
      </c>
    </row>
    <row r="13" spans="5:8" x14ac:dyDescent="0.2">
      <c r="E13" s="7" t="s">
        <v>12</v>
      </c>
      <c r="F13" s="4">
        <v>41685</v>
      </c>
      <c r="G13" s="6">
        <v>39336.080000000002</v>
      </c>
      <c r="H13" s="3">
        <f t="shared" si="0"/>
        <v>2348.9199999999983</v>
      </c>
    </row>
    <row r="14" spans="5:8" x14ac:dyDescent="0.2">
      <c r="E14" s="7" t="s">
        <v>13</v>
      </c>
      <c r="F14" s="4">
        <v>40357</v>
      </c>
      <c r="G14" s="6">
        <v>37287.39</v>
      </c>
      <c r="H14" s="3">
        <f t="shared" si="0"/>
        <v>3069.6100000000006</v>
      </c>
    </row>
    <row r="15" spans="5:8" x14ac:dyDescent="0.2">
      <c r="E15" s="7" t="s">
        <v>14</v>
      </c>
      <c r="F15" s="4">
        <v>42612</v>
      </c>
      <c r="G15" s="6">
        <v>37144.839999999997</v>
      </c>
      <c r="H15" s="3">
        <f t="shared" si="0"/>
        <v>5467.1600000000035</v>
      </c>
    </row>
    <row r="16" spans="5:8" x14ac:dyDescent="0.2">
      <c r="E16" s="7" t="s">
        <v>15</v>
      </c>
      <c r="F16" s="4">
        <v>49254</v>
      </c>
      <c r="G16" s="6">
        <v>38455.379999999997</v>
      </c>
      <c r="H16" s="3">
        <f t="shared" si="0"/>
        <v>10798.620000000003</v>
      </c>
    </row>
    <row r="17" spans="5:8" x14ac:dyDescent="0.2">
      <c r="E17" s="7" t="s">
        <v>16</v>
      </c>
      <c r="F17" s="4">
        <v>53321</v>
      </c>
      <c r="G17" s="6">
        <v>40199.86</v>
      </c>
      <c r="H17" s="3">
        <f t="shared" si="0"/>
        <v>13121.14</v>
      </c>
    </row>
    <row r="18" spans="5:8" x14ac:dyDescent="0.2">
      <c r="E18" s="7" t="s">
        <v>17</v>
      </c>
      <c r="F18" s="4">
        <v>55487</v>
      </c>
      <c r="G18" s="6">
        <v>42205.61</v>
      </c>
      <c r="H18" s="3">
        <f t="shared" si="0"/>
        <v>13281.39</v>
      </c>
    </row>
    <row r="19" spans="5:8" x14ac:dyDescent="0.2">
      <c r="E19" s="7" t="s">
        <v>18</v>
      </c>
      <c r="F19" s="4">
        <v>57012</v>
      </c>
      <c r="G19" s="6">
        <v>43942.720000000001</v>
      </c>
      <c r="H19" s="3">
        <f t="shared" si="0"/>
        <v>13069.279999999999</v>
      </c>
    </row>
    <row r="20" spans="5:8" x14ac:dyDescent="0.2">
      <c r="E20" s="7" t="s">
        <v>19</v>
      </c>
      <c r="F20" s="4">
        <v>56243</v>
      </c>
      <c r="G20" s="6">
        <v>44827</v>
      </c>
      <c r="H20" s="3">
        <f t="shared" si="0"/>
        <v>11416</v>
      </c>
    </row>
    <row r="21" spans="5:8" x14ac:dyDescent="0.2">
      <c r="E21" s="7" t="s">
        <v>20</v>
      </c>
      <c r="F21" s="4">
        <v>57404</v>
      </c>
      <c r="G21" s="6">
        <v>46059.27</v>
      </c>
      <c r="H21" s="3">
        <f t="shared" si="0"/>
        <v>11344.730000000003</v>
      </c>
    </row>
    <row r="22" spans="5:8" x14ac:dyDescent="0.2">
      <c r="E22" s="7" t="s">
        <v>21</v>
      </c>
      <c r="F22" s="4">
        <v>58498</v>
      </c>
      <c r="G22" s="6">
        <v>46435.26</v>
      </c>
      <c r="H22" s="3">
        <f t="shared" si="0"/>
        <v>12062.739999999998</v>
      </c>
    </row>
    <row r="23" spans="5:8" x14ac:dyDescent="0.2">
      <c r="E23" s="7" t="s">
        <v>22</v>
      </c>
      <c r="F23" s="4">
        <v>58625</v>
      </c>
      <c r="G23" s="6">
        <v>46733.68</v>
      </c>
      <c r="H23" s="3">
        <f t="shared" si="0"/>
        <v>11891.32</v>
      </c>
    </row>
    <row r="24" spans="5:8" x14ac:dyDescent="0.2">
      <c r="E24" s="7" t="s">
        <v>23</v>
      </c>
      <c r="F24" s="4">
        <v>58113</v>
      </c>
      <c r="G24" s="6">
        <v>46802.94</v>
      </c>
      <c r="H24" s="3">
        <f t="shared" si="0"/>
        <v>11310.059999999998</v>
      </c>
    </row>
    <row r="25" spans="5:8" x14ac:dyDescent="0.2">
      <c r="E25" s="7" t="s">
        <v>24</v>
      </c>
      <c r="F25" s="4">
        <v>56998</v>
      </c>
      <c r="G25" s="6">
        <v>47241.34</v>
      </c>
      <c r="H25" s="3">
        <f t="shared" si="0"/>
        <v>9756.6600000000035</v>
      </c>
    </row>
    <row r="26" spans="5:8" x14ac:dyDescent="0.2">
      <c r="E26" s="7" t="s">
        <v>25</v>
      </c>
      <c r="F26" s="4">
        <v>55100</v>
      </c>
      <c r="G26" s="6">
        <v>47516.01</v>
      </c>
      <c r="H26" s="3">
        <f t="shared" si="0"/>
        <v>7583.989999999998</v>
      </c>
    </row>
    <row r="27" spans="5:8" x14ac:dyDescent="0.2">
      <c r="E27" s="7" t="s">
        <v>26</v>
      </c>
      <c r="F27" s="4">
        <v>55003</v>
      </c>
      <c r="G27" s="6">
        <v>48416.85</v>
      </c>
      <c r="H27" s="3">
        <f t="shared" si="0"/>
        <v>6586.1500000000015</v>
      </c>
    </row>
    <row r="28" spans="5:8" x14ac:dyDescent="0.2">
      <c r="E28" s="7" t="s">
        <v>27</v>
      </c>
      <c r="F28" s="4">
        <v>55323</v>
      </c>
      <c r="G28" s="6">
        <v>50268.92</v>
      </c>
      <c r="H28" s="3">
        <f t="shared" si="0"/>
        <v>5054.0800000000017</v>
      </c>
    </row>
    <row r="29" spans="5:8" x14ac:dyDescent="0.2">
      <c r="E29" s="7" t="s">
        <v>28</v>
      </c>
      <c r="F29" s="4">
        <v>54937</v>
      </c>
      <c r="G29" s="6">
        <v>50058.64</v>
      </c>
      <c r="H29" s="3">
        <f t="shared" si="0"/>
        <v>4878.3600000000006</v>
      </c>
    </row>
    <row r="30" spans="5:8" x14ac:dyDescent="0.2">
      <c r="E30" s="7" t="s">
        <v>29</v>
      </c>
      <c r="F30" s="4">
        <v>53768</v>
      </c>
      <c r="G30" s="6">
        <v>49115</v>
      </c>
      <c r="H30" s="3">
        <f t="shared" si="0"/>
        <v>4653</v>
      </c>
    </row>
    <row r="31" spans="5:8" x14ac:dyDescent="0.2">
      <c r="E31" s="7" t="s">
        <v>30</v>
      </c>
      <c r="F31" s="4">
        <v>51897</v>
      </c>
      <c r="G31" s="6">
        <v>47111.45</v>
      </c>
      <c r="H31" s="3">
        <f t="shared" si="0"/>
        <v>4785.5500000000029</v>
      </c>
    </row>
    <row r="32" spans="5:8" ht="24" x14ac:dyDescent="0.2">
      <c r="E32" s="8" t="s">
        <v>31</v>
      </c>
      <c r="F32" s="5">
        <v>1239199</v>
      </c>
      <c r="G32" s="5">
        <v>1066284.8400000001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sicaklik-gundogumbatim</vt:lpstr>
      <vt:lpstr>corr</vt:lpstr>
      <vt:lpstr>Sheet6</vt:lpstr>
      <vt:lpstr>2020</vt:lpstr>
      <vt:lpstr>cdd-farklari</vt:lpstr>
      <vt:lpstr>elektrik</vt:lpstr>
      <vt:lpstr>29Temmuz2025</vt:lpstr>
      <vt:lpstr>sogutma</vt:lpstr>
      <vt:lpstr>27-29Temmuz</vt:lpstr>
      <vt:lpstr>Sheet2</vt:lpstr>
      <vt:lpstr>cdd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 Sanli</cp:lastModifiedBy>
  <dcterms:created xsi:type="dcterms:W3CDTF">2025-08-13T13:09:08Z</dcterms:created>
  <dcterms:modified xsi:type="dcterms:W3CDTF">2025-08-19T19:10:31Z</dcterms:modified>
</cp:coreProperties>
</file>