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tmailohio-my.sharepoint.com/personal/sb929118_ohio_edu/Documents/"/>
    </mc:Choice>
  </mc:AlternateContent>
  <xr:revisionPtr revIDLastSave="20" documentId="8_{C4B2BCA4-42BF-4EE1-97B1-F130C9DAD6CE}" xr6:coauthVersionLast="45" xr6:coauthVersionMax="45" xr10:uidLastSave="{512B04ED-B7BE-4C0A-9E56-57ECDE88B63A}"/>
  <bookViews>
    <workbookView xWindow="-120" yWindow="-120" windowWidth="29040" windowHeight="15840" firstSheet="17" activeTab="23" xr2:uid="{00000000-000D-0000-FFFF-FFFF00000000}"/>
  </bookViews>
  <sheets>
    <sheet name="Thesis results" sheetId="7" r:id="rId1"/>
    <sheet name="-ITER" sheetId="6" r:id="rId2"/>
    <sheet name="Variability of PO4" sheetId="25" r:id="rId3"/>
    <sheet name="Variability of No3" sheetId="24" r:id="rId4"/>
    <sheet name="Variability of Co" sheetId="23" r:id="rId5"/>
    <sheet name="Variability of Cu" sheetId="22" r:id="rId6"/>
    <sheet name="Variability of Zn" sheetId="21" r:id="rId7"/>
    <sheet name="Variations in Ni" sheetId="20" r:id="rId8"/>
    <sheet name="Variations in Na" sheetId="16" r:id="rId9"/>
    <sheet name="Variability in K" sheetId="17" r:id="rId10"/>
    <sheet name="Variability in Cl" sheetId="19" r:id="rId11"/>
    <sheet name="Variability in Ca" sheetId="13" r:id="rId12"/>
    <sheet name="Variability in Mg" sheetId="14" r:id="rId13"/>
    <sheet name="Variability Silica" sheetId="15" r:id="rId14"/>
    <sheet name="Water Total Fe Al Mn SO4 Openin" sheetId="8" r:id="rId15"/>
    <sheet name="Variations in Fe conc" sheetId="9" r:id="rId16"/>
    <sheet name="Variations in Al conc" sheetId="10" r:id="rId17"/>
    <sheet name="Variations in Mn conc" sheetId="11" r:id="rId18"/>
    <sheet name="Variations in SO4" sheetId="12" r:id="rId19"/>
    <sheet name="PAST ESSEX" sheetId="27" r:id="rId20"/>
    <sheet name="PAST PINE RUN" sheetId="29" r:id="rId21"/>
    <sheet name="PAST YORK CLAY" sheetId="31" r:id="rId22"/>
    <sheet name="PAST SINES" sheetId="32" r:id="rId23"/>
    <sheet name="PAST ALL SITES" sheetId="33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4" i="6" l="1"/>
  <c r="D3" i="13" l="1"/>
  <c r="D3" i="12"/>
  <c r="F3" i="12"/>
  <c r="D4" i="12"/>
  <c r="E4" i="12"/>
  <c r="F4" i="12"/>
  <c r="D5" i="12"/>
  <c r="E5" i="12"/>
  <c r="F5" i="12"/>
  <c r="D6" i="12"/>
  <c r="E6" i="12"/>
  <c r="F6" i="12"/>
  <c r="D7" i="12"/>
  <c r="E7" i="12"/>
  <c r="F7" i="12"/>
  <c r="D3" i="25" l="1"/>
  <c r="F4" i="25"/>
  <c r="F5" i="25"/>
  <c r="F6" i="25"/>
  <c r="F7" i="25"/>
  <c r="F3" i="25"/>
  <c r="E4" i="25"/>
  <c r="E5" i="25"/>
  <c r="E6" i="25"/>
  <c r="E7" i="25"/>
  <c r="E3" i="25"/>
  <c r="D4" i="25"/>
  <c r="D5" i="25"/>
  <c r="D6" i="25"/>
  <c r="D7" i="25"/>
  <c r="C4" i="25"/>
  <c r="C5" i="25"/>
  <c r="C6" i="25"/>
  <c r="C7" i="25"/>
  <c r="C3" i="25"/>
  <c r="F4" i="24"/>
  <c r="F5" i="24"/>
  <c r="F6" i="24"/>
  <c r="F7" i="24"/>
  <c r="F3" i="24"/>
  <c r="E4" i="24"/>
  <c r="E5" i="24"/>
  <c r="E6" i="24"/>
  <c r="E7" i="24"/>
  <c r="E3" i="24"/>
  <c r="D4" i="24"/>
  <c r="D5" i="24"/>
  <c r="D6" i="24"/>
  <c r="D7" i="24"/>
  <c r="D3" i="24"/>
  <c r="C4" i="24"/>
  <c r="C5" i="24"/>
  <c r="C6" i="24"/>
  <c r="C7" i="24"/>
  <c r="C3" i="24"/>
  <c r="F6" i="23"/>
  <c r="F7" i="23"/>
  <c r="F5" i="23"/>
  <c r="E5" i="23"/>
  <c r="E6" i="23"/>
  <c r="E7" i="23"/>
  <c r="E4" i="23"/>
  <c r="D4" i="23"/>
  <c r="D5" i="23"/>
  <c r="D6" i="23"/>
  <c r="D7" i="23"/>
  <c r="D3" i="23"/>
  <c r="C4" i="23"/>
  <c r="C5" i="23"/>
  <c r="C6" i="23"/>
  <c r="C7" i="23"/>
  <c r="C3" i="23"/>
  <c r="F6" i="22"/>
  <c r="F7" i="22"/>
  <c r="F5" i="22"/>
  <c r="E5" i="22"/>
  <c r="E6" i="22"/>
  <c r="E7" i="22"/>
  <c r="E4" i="22"/>
  <c r="D4" i="22"/>
  <c r="D5" i="22"/>
  <c r="D6" i="22"/>
  <c r="D7" i="22"/>
  <c r="D3" i="22"/>
  <c r="C4" i="22"/>
  <c r="C5" i="22"/>
  <c r="C6" i="22"/>
  <c r="C7" i="22"/>
  <c r="C3" i="22"/>
  <c r="F6" i="21"/>
  <c r="F7" i="21"/>
  <c r="F5" i="21"/>
  <c r="E5" i="21"/>
  <c r="E6" i="21"/>
  <c r="E7" i="21"/>
  <c r="E4" i="21"/>
  <c r="D4" i="21"/>
  <c r="D5" i="21"/>
  <c r="D6" i="21"/>
  <c r="D7" i="21"/>
  <c r="D3" i="21"/>
  <c r="C4" i="21"/>
  <c r="C5" i="21"/>
  <c r="C6" i="21"/>
  <c r="C7" i="21"/>
  <c r="C3" i="21"/>
  <c r="F6" i="20"/>
  <c r="F7" i="20"/>
  <c r="F5" i="20"/>
  <c r="E5" i="20"/>
  <c r="E6" i="20"/>
  <c r="E7" i="20"/>
  <c r="E4" i="20"/>
  <c r="D4" i="20"/>
  <c r="D5" i="20"/>
  <c r="D6" i="20"/>
  <c r="D7" i="20"/>
  <c r="D3" i="20"/>
  <c r="C4" i="20"/>
  <c r="C5" i="20"/>
  <c r="C6" i="20"/>
  <c r="C7" i="20"/>
  <c r="C3" i="20"/>
  <c r="F4" i="19"/>
  <c r="F5" i="19"/>
  <c r="F6" i="19"/>
  <c r="F7" i="19"/>
  <c r="F3" i="19"/>
  <c r="E4" i="19"/>
  <c r="E5" i="19"/>
  <c r="E6" i="19"/>
  <c r="E7" i="19"/>
  <c r="E3" i="19"/>
  <c r="D4" i="19"/>
  <c r="D5" i="19"/>
  <c r="D6" i="19"/>
  <c r="D7" i="19"/>
  <c r="D3" i="19"/>
  <c r="C4" i="19"/>
  <c r="C5" i="19"/>
  <c r="C6" i="19"/>
  <c r="C7" i="19"/>
  <c r="C3" i="19"/>
  <c r="F4" i="17"/>
  <c r="F5" i="17"/>
  <c r="F6" i="17"/>
  <c r="F7" i="17"/>
  <c r="F3" i="17"/>
  <c r="E5" i="17"/>
  <c r="E6" i="17"/>
  <c r="E7" i="17"/>
  <c r="E4" i="17"/>
  <c r="D4" i="17"/>
  <c r="D5" i="17"/>
  <c r="D6" i="17"/>
  <c r="D7" i="17"/>
  <c r="D3" i="17"/>
  <c r="C4" i="17"/>
  <c r="C5" i="17"/>
  <c r="C6" i="17"/>
  <c r="C7" i="17"/>
  <c r="C3" i="17"/>
  <c r="F4" i="16"/>
  <c r="F5" i="16"/>
  <c r="F6" i="16"/>
  <c r="F7" i="16"/>
  <c r="F3" i="16"/>
  <c r="E7" i="16"/>
  <c r="E5" i="16"/>
  <c r="E6" i="16"/>
  <c r="E4" i="16"/>
  <c r="D4" i="16"/>
  <c r="D5" i="16"/>
  <c r="D6" i="16"/>
  <c r="D7" i="16"/>
  <c r="D3" i="16"/>
  <c r="C4" i="16"/>
  <c r="C5" i="16"/>
  <c r="C6" i="16"/>
  <c r="C7" i="16"/>
  <c r="C3" i="16"/>
  <c r="F6" i="15"/>
  <c r="F7" i="15"/>
  <c r="F5" i="15"/>
  <c r="E5" i="15"/>
  <c r="E6" i="15"/>
  <c r="E7" i="15"/>
  <c r="E4" i="15"/>
  <c r="D4" i="15"/>
  <c r="D5" i="15"/>
  <c r="D6" i="15"/>
  <c r="D7" i="15"/>
  <c r="D3" i="15"/>
  <c r="C4" i="15"/>
  <c r="C5" i="15"/>
  <c r="C6" i="15"/>
  <c r="C7" i="15"/>
  <c r="C3" i="15"/>
  <c r="F4" i="14"/>
  <c r="F5" i="14"/>
  <c r="F6" i="14"/>
  <c r="F7" i="14"/>
  <c r="F3" i="14"/>
  <c r="E5" i="14"/>
  <c r="E6" i="14"/>
  <c r="E7" i="14"/>
  <c r="E4" i="14"/>
  <c r="D4" i="14"/>
  <c r="D5" i="14"/>
  <c r="D6" i="14"/>
  <c r="D7" i="14"/>
  <c r="D3" i="14"/>
  <c r="C4" i="14"/>
  <c r="C5" i="14"/>
  <c r="C6" i="14"/>
  <c r="C7" i="14"/>
  <c r="C3" i="14"/>
  <c r="F4" i="13"/>
  <c r="F5" i="13"/>
  <c r="F6" i="13"/>
  <c r="F7" i="13"/>
  <c r="F3" i="13"/>
  <c r="E4" i="13"/>
  <c r="E5" i="13"/>
  <c r="E6" i="13"/>
  <c r="E7" i="13"/>
  <c r="D4" i="13"/>
  <c r="D5" i="13"/>
  <c r="D6" i="13"/>
  <c r="D7" i="13"/>
  <c r="C4" i="13"/>
  <c r="C5" i="13"/>
  <c r="C6" i="13"/>
  <c r="C7" i="13"/>
  <c r="C3" i="13"/>
  <c r="C4" i="12"/>
  <c r="C5" i="12"/>
  <c r="C6" i="12"/>
  <c r="C7" i="12"/>
  <c r="C3" i="12"/>
  <c r="D3" i="11"/>
  <c r="C3" i="10"/>
  <c r="AP4" i="7"/>
  <c r="C2" i="8"/>
  <c r="E5" i="8"/>
  <c r="E4" i="8"/>
  <c r="E3" i="12" s="1"/>
  <c r="E3" i="8"/>
  <c r="E2" i="8"/>
  <c r="B5" i="8"/>
  <c r="B4" i="8"/>
  <c r="B3" i="8"/>
  <c r="B2" i="8"/>
  <c r="BD4" i="7"/>
  <c r="BW4" i="6"/>
  <c r="C3" i="11" s="1"/>
  <c r="BZ4" i="6"/>
  <c r="AP15" i="7"/>
  <c r="D5" i="8"/>
  <c r="D4" i="8"/>
  <c r="BW9" i="6"/>
  <c r="BZ9" i="6"/>
  <c r="BA24" i="7"/>
  <c r="BA5" i="7"/>
  <c r="BA6" i="7"/>
  <c r="BA7" i="7"/>
  <c r="BA8" i="7"/>
  <c r="BA9" i="7"/>
  <c r="D3" i="8" s="1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4" i="7"/>
  <c r="BD24" i="7"/>
  <c r="BD25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D2" i="8" l="1"/>
  <c r="BB47" i="7"/>
  <c r="AY47" i="7"/>
  <c r="AN47" i="7"/>
  <c r="BD43" i="7"/>
  <c r="BA43" i="7"/>
  <c r="AP43" i="7"/>
  <c r="BD42" i="7"/>
  <c r="BA42" i="7"/>
  <c r="AP42" i="7"/>
  <c r="BD41" i="7"/>
  <c r="BA41" i="7"/>
  <c r="AP41" i="7"/>
  <c r="BD40" i="7"/>
  <c r="BA40" i="7"/>
  <c r="AP40" i="7"/>
  <c r="BD39" i="7"/>
  <c r="BA39" i="7"/>
  <c r="AP39" i="7"/>
  <c r="BD38" i="7"/>
  <c r="BA38" i="7"/>
  <c r="AP38" i="7"/>
  <c r="BD37" i="7"/>
  <c r="BA37" i="7"/>
  <c r="AP37" i="7"/>
  <c r="BD36" i="7"/>
  <c r="BA36" i="7"/>
  <c r="AP36" i="7"/>
  <c r="BD35" i="7"/>
  <c r="BA35" i="7"/>
  <c r="AP35" i="7"/>
  <c r="BD34" i="7"/>
  <c r="BA34" i="7"/>
  <c r="AP34" i="7"/>
  <c r="BD33" i="7"/>
  <c r="BA33" i="7"/>
  <c r="AP33" i="7"/>
  <c r="BD32" i="7"/>
  <c r="BA32" i="7"/>
  <c r="AP32" i="7"/>
  <c r="BD31" i="7"/>
  <c r="BA31" i="7"/>
  <c r="AP31" i="7"/>
  <c r="BD30" i="7"/>
  <c r="BA30" i="7"/>
  <c r="AP30" i="7"/>
  <c r="BD29" i="7"/>
  <c r="BA29" i="7"/>
  <c r="AP29" i="7"/>
  <c r="BD28" i="7"/>
  <c r="BA28" i="7"/>
  <c r="AP28" i="7"/>
  <c r="BD27" i="7"/>
  <c r="BA27" i="7"/>
  <c r="AP27" i="7"/>
  <c r="BD26" i="7"/>
  <c r="BA26" i="7"/>
  <c r="AP26" i="7"/>
  <c r="BA25" i="7"/>
  <c r="AP25" i="7"/>
  <c r="AP24" i="7"/>
  <c r="AP23" i="7"/>
  <c r="AP22" i="7"/>
  <c r="AP21" i="7"/>
  <c r="AP20" i="7"/>
  <c r="AP19" i="7"/>
  <c r="AP18" i="7"/>
  <c r="AP17" i="7"/>
  <c r="AP16" i="7"/>
  <c r="AP14" i="7"/>
  <c r="AP13" i="7"/>
  <c r="AP12" i="7"/>
  <c r="AP11" i="7"/>
  <c r="AP10" i="7"/>
  <c r="AP9" i="7"/>
  <c r="AP8" i="7"/>
  <c r="AP7" i="7"/>
  <c r="AP6" i="7"/>
  <c r="AP5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4" i="7"/>
  <c r="AB14" i="7"/>
  <c r="AB15" i="7"/>
  <c r="AB16" i="7"/>
  <c r="AB17" i="7"/>
  <c r="AB18" i="7"/>
  <c r="AB19" i="7"/>
  <c r="AB20" i="7"/>
  <c r="AB21" i="7"/>
  <c r="AB22" i="7"/>
  <c r="AB23" i="7"/>
  <c r="AB5" i="7"/>
  <c r="AB6" i="7"/>
  <c r="AB7" i="7"/>
  <c r="AB8" i="7"/>
  <c r="AB9" i="7"/>
  <c r="AB10" i="7"/>
  <c r="AB11" i="7"/>
  <c r="AB12" i="7"/>
  <c r="AB13" i="7"/>
  <c r="AB4" i="7"/>
  <c r="BC5" i="6"/>
  <c r="BC6" i="6"/>
  <c r="BC7" i="6"/>
  <c r="BC8" i="6"/>
  <c r="BC9" i="6"/>
  <c r="BC10" i="6"/>
  <c r="BC11" i="6"/>
  <c r="BC12" i="6"/>
  <c r="BC13" i="6"/>
  <c r="BC15" i="6"/>
  <c r="BC16" i="6"/>
  <c r="BC17" i="6"/>
  <c r="BC18" i="6"/>
  <c r="BC19" i="6"/>
  <c r="BC20" i="6"/>
  <c r="BC21" i="6"/>
  <c r="BC22" i="6"/>
  <c r="BC23" i="6"/>
  <c r="BC4" i="6"/>
  <c r="AP47" i="7" l="1"/>
  <c r="BA47" i="7"/>
  <c r="BD47" i="7"/>
  <c r="AU22" i="6"/>
  <c r="AU23" i="6"/>
  <c r="AU21" i="6"/>
  <c r="AU16" i="6"/>
  <c r="AU5" i="6"/>
  <c r="AU4" i="6"/>
  <c r="AU9" i="6"/>
  <c r="AS9" i="6"/>
  <c r="AS4" i="6"/>
  <c r="AQ4" i="6" l="1"/>
  <c r="AP4" i="6"/>
  <c r="AO4" i="6"/>
  <c r="AM4" i="6"/>
  <c r="AN5" i="6" l="1"/>
  <c r="AN6" i="6"/>
  <c r="AN7" i="6"/>
  <c r="AN8" i="6"/>
  <c r="AN9" i="6"/>
  <c r="AN10" i="6"/>
  <c r="AN11" i="6"/>
  <c r="AN12" i="6"/>
  <c r="AN13" i="6"/>
  <c r="AN15" i="6"/>
  <c r="AN16" i="6"/>
  <c r="AN17" i="6"/>
  <c r="AN18" i="6"/>
  <c r="AN19" i="6"/>
  <c r="AN20" i="6"/>
  <c r="AN21" i="6"/>
  <c r="AN22" i="6"/>
  <c r="AN23" i="6"/>
  <c r="AN4" i="6"/>
  <c r="AL4" i="6"/>
  <c r="BJ47" i="6" l="1"/>
  <c r="BX47" i="6"/>
  <c r="BU47" i="6"/>
  <c r="BZ43" i="6"/>
  <c r="BZ42" i="6"/>
  <c r="BZ41" i="6"/>
  <c r="BZ40" i="6"/>
  <c r="BZ39" i="6"/>
  <c r="BZ38" i="6"/>
  <c r="BZ37" i="6"/>
  <c r="BZ36" i="6"/>
  <c r="BZ35" i="6"/>
  <c r="BZ34" i="6"/>
  <c r="BZ33" i="6"/>
  <c r="BZ32" i="6"/>
  <c r="BZ31" i="6"/>
  <c r="BZ30" i="6"/>
  <c r="BZ29" i="6"/>
  <c r="BZ28" i="6"/>
  <c r="BZ27" i="6"/>
  <c r="BZ26" i="6"/>
  <c r="BZ25" i="6"/>
  <c r="BZ24" i="6"/>
  <c r="BZ23" i="6"/>
  <c r="BZ22" i="6"/>
  <c r="BZ21" i="6"/>
  <c r="BZ20" i="6"/>
  <c r="BZ19" i="6"/>
  <c r="BZ18" i="6"/>
  <c r="BZ17" i="6"/>
  <c r="BZ16" i="6"/>
  <c r="BZ15" i="6"/>
  <c r="BZ14" i="6"/>
  <c r="BZ13" i="6"/>
  <c r="BZ12" i="6"/>
  <c r="BZ11" i="6"/>
  <c r="BZ10" i="6"/>
  <c r="BZ8" i="6"/>
  <c r="BZ7" i="6"/>
  <c r="BZ6" i="6"/>
  <c r="BZ5" i="6"/>
  <c r="BW43" i="6"/>
  <c r="BW42" i="6"/>
  <c r="BW41" i="6"/>
  <c r="BW40" i="6"/>
  <c r="BW39" i="6"/>
  <c r="BW38" i="6"/>
  <c r="BW37" i="6"/>
  <c r="BW36" i="6"/>
  <c r="BW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F7" i="11" s="1"/>
  <c r="BW22" i="6"/>
  <c r="F6" i="11" s="1"/>
  <c r="BW21" i="6"/>
  <c r="F5" i="11" s="1"/>
  <c r="BW20" i="6"/>
  <c r="F4" i="11" s="1"/>
  <c r="BW19" i="6"/>
  <c r="F3" i="11" s="1"/>
  <c r="BW18" i="6"/>
  <c r="E7" i="11" s="1"/>
  <c r="BW17" i="6"/>
  <c r="E6" i="11" s="1"/>
  <c r="BW16" i="6"/>
  <c r="E5" i="11" s="1"/>
  <c r="BW15" i="6"/>
  <c r="E4" i="11" s="1"/>
  <c r="BW14" i="6"/>
  <c r="E3" i="11" s="1"/>
  <c r="BW13" i="6"/>
  <c r="D7" i="11" s="1"/>
  <c r="BW12" i="6"/>
  <c r="D6" i="11" s="1"/>
  <c r="BW11" i="6"/>
  <c r="D5" i="11" s="1"/>
  <c r="BW10" i="6"/>
  <c r="D4" i="11" s="1"/>
  <c r="BW8" i="6"/>
  <c r="C7" i="11" s="1"/>
  <c r="BW7" i="6"/>
  <c r="C6" i="11" s="1"/>
  <c r="BW6" i="6"/>
  <c r="C5" i="11" s="1"/>
  <c r="BW5" i="6"/>
  <c r="C4" i="11" s="1"/>
  <c r="BL43" i="6"/>
  <c r="BL42" i="6"/>
  <c r="BL41" i="6"/>
  <c r="BL40" i="6"/>
  <c r="BL39" i="6"/>
  <c r="BL38" i="6"/>
  <c r="BL37" i="6"/>
  <c r="BL36" i="6"/>
  <c r="BL35" i="6"/>
  <c r="BL34" i="6"/>
  <c r="BL33" i="6"/>
  <c r="BL32" i="6"/>
  <c r="BL31" i="6"/>
  <c r="BL30" i="6"/>
  <c r="BL29" i="6"/>
  <c r="BL28" i="6"/>
  <c r="BL27" i="6"/>
  <c r="BL26" i="6"/>
  <c r="BL25" i="6"/>
  <c r="BL24" i="6"/>
  <c r="BL23" i="6"/>
  <c r="F7" i="10" s="1"/>
  <c r="BL22" i="6"/>
  <c r="F6" i="10" s="1"/>
  <c r="BL21" i="6"/>
  <c r="F5" i="10" s="1"/>
  <c r="BL20" i="6"/>
  <c r="F4" i="10" s="1"/>
  <c r="BL19" i="6"/>
  <c r="BL18" i="6"/>
  <c r="E7" i="10" s="1"/>
  <c r="BL17" i="6"/>
  <c r="E6" i="10" s="1"/>
  <c r="BL16" i="6"/>
  <c r="E5" i="10" s="1"/>
  <c r="BL15" i="6"/>
  <c r="E4" i="10" s="1"/>
  <c r="BL14" i="6"/>
  <c r="BL13" i="6"/>
  <c r="D7" i="10" s="1"/>
  <c r="BL12" i="6"/>
  <c r="D6" i="10" s="1"/>
  <c r="BL11" i="6"/>
  <c r="D5" i="10" s="1"/>
  <c r="BL10" i="6"/>
  <c r="D4" i="10" s="1"/>
  <c r="BL9" i="6"/>
  <c r="BL8" i="6"/>
  <c r="C7" i="10" s="1"/>
  <c r="BL7" i="6"/>
  <c r="C6" i="10" s="1"/>
  <c r="BL6" i="6"/>
  <c r="C5" i="10" s="1"/>
  <c r="BL5" i="6"/>
  <c r="C4" i="10" s="1"/>
  <c r="AS19" i="6"/>
  <c r="AS22" i="6"/>
  <c r="AS21" i="6"/>
  <c r="AS20" i="6"/>
  <c r="AS23" i="6"/>
  <c r="AS13" i="6"/>
  <c r="AS12" i="6"/>
  <c r="AS11" i="6"/>
  <c r="AS10" i="6"/>
  <c r="F3" i="10" l="1"/>
  <c r="C5" i="8"/>
  <c r="C3" i="8"/>
  <c r="D3" i="10"/>
  <c r="C4" i="8"/>
  <c r="E3" i="10"/>
  <c r="BL47" i="6"/>
  <c r="BW47" i="6"/>
  <c r="BZ47" i="6"/>
  <c r="AC23" i="6"/>
  <c r="AD23" i="6" s="1"/>
  <c r="AC22" i="6"/>
  <c r="AD22" i="6" s="1"/>
  <c r="AC21" i="6"/>
  <c r="AD21" i="6" s="1"/>
  <c r="AC20" i="6"/>
  <c r="AD20" i="6" s="1"/>
  <c r="AC19" i="6"/>
  <c r="AD19" i="6" s="1"/>
  <c r="AC18" i="6"/>
  <c r="AD18" i="6" s="1"/>
  <c r="AC17" i="6"/>
  <c r="AD17" i="6" s="1"/>
  <c r="AC16" i="6"/>
  <c r="AD16" i="6" s="1"/>
  <c r="AC15" i="6"/>
  <c r="AD15" i="6" s="1"/>
  <c r="AC14" i="6"/>
  <c r="AD14" i="6" s="1"/>
  <c r="AC13" i="6"/>
  <c r="AD13" i="6" s="1"/>
  <c r="AC12" i="6"/>
  <c r="AD12" i="6" s="1"/>
  <c r="AC11" i="6"/>
  <c r="AD11" i="6" s="1"/>
  <c r="AC10" i="6"/>
  <c r="AD10" i="6" s="1"/>
  <c r="AC9" i="6"/>
  <c r="AD9" i="6" s="1"/>
  <c r="AC8" i="6"/>
  <c r="AD8" i="6" s="1"/>
  <c r="AC7" i="6"/>
  <c r="AD7" i="6" s="1"/>
  <c r="AC6" i="6"/>
  <c r="AD6" i="6" s="1"/>
  <c r="AC5" i="6"/>
  <c r="AD5" i="6" s="1"/>
  <c r="AC4" i="6"/>
  <c r="AD4" i="6" s="1"/>
  <c r="AO5" i="6" l="1"/>
  <c r="AO6" i="6" l="1"/>
  <c r="AO7" i="6"/>
  <c r="AO8" i="6"/>
  <c r="AM5" i="6"/>
  <c r="AM6" i="6"/>
  <c r="AM7" i="6"/>
  <c r="AM8" i="6"/>
  <c r="Z5" i="6" l="1"/>
  <c r="AA5" i="6" s="1"/>
  <c r="Z6" i="6"/>
  <c r="AA6" i="6" s="1"/>
  <c r="Z7" i="6"/>
  <c r="AA7" i="6" s="1"/>
  <c r="Z8" i="6"/>
  <c r="AA8" i="6" s="1"/>
  <c r="Z9" i="6"/>
  <c r="AA9" i="6" s="1"/>
  <c r="Z10" i="6"/>
  <c r="AA10" i="6" s="1"/>
  <c r="Z11" i="6"/>
  <c r="AA11" i="6" s="1"/>
  <c r="Z12" i="6"/>
  <c r="AA12" i="6" s="1"/>
  <c r="Z13" i="6"/>
  <c r="AA13" i="6" s="1"/>
  <c r="Z14" i="6"/>
  <c r="AA14" i="6" s="1"/>
  <c r="Z15" i="6"/>
  <c r="AA15" i="6" s="1"/>
  <c r="Z16" i="6"/>
  <c r="AA16" i="6" s="1"/>
  <c r="Z17" i="6"/>
  <c r="AA17" i="6" s="1"/>
  <c r="Z18" i="6"/>
  <c r="AA18" i="6" s="1"/>
  <c r="Z19" i="6"/>
  <c r="AA19" i="6" s="1"/>
  <c r="Z20" i="6"/>
  <c r="AA20" i="6" s="1"/>
  <c r="Z21" i="6"/>
  <c r="AA21" i="6" s="1"/>
  <c r="Z22" i="6"/>
  <c r="AA22" i="6" s="1"/>
  <c r="Z23" i="6"/>
  <c r="AA23" i="6" s="1"/>
  <c r="Z4" i="6"/>
  <c r="AA4" i="6" s="1"/>
  <c r="AQ43" i="6" l="1"/>
  <c r="AP43" i="6"/>
  <c r="AO43" i="6"/>
  <c r="AM43" i="6"/>
  <c r="AL43" i="6"/>
  <c r="AQ42" i="6"/>
  <c r="AP42" i="6"/>
  <c r="AO42" i="6"/>
  <c r="AM42" i="6"/>
  <c r="AL42" i="6"/>
  <c r="AQ41" i="6"/>
  <c r="AP41" i="6"/>
  <c r="AO41" i="6"/>
  <c r="AM41" i="6"/>
  <c r="AL41" i="6"/>
  <c r="AQ40" i="6"/>
  <c r="AP40" i="6"/>
  <c r="AO40" i="6"/>
  <c r="AM40" i="6"/>
  <c r="AL40" i="6"/>
  <c r="AQ39" i="6"/>
  <c r="AP39" i="6"/>
  <c r="AO39" i="6"/>
  <c r="AM39" i="6"/>
  <c r="AL39" i="6"/>
  <c r="AQ38" i="6"/>
  <c r="AP38" i="6"/>
  <c r="AO38" i="6"/>
  <c r="AM38" i="6"/>
  <c r="AL38" i="6"/>
  <c r="AQ37" i="6"/>
  <c r="AP37" i="6"/>
  <c r="AO37" i="6"/>
  <c r="AM37" i="6"/>
  <c r="AL37" i="6"/>
  <c r="AQ36" i="6"/>
  <c r="AP36" i="6"/>
  <c r="AO36" i="6"/>
  <c r="AM36" i="6"/>
  <c r="AL36" i="6"/>
  <c r="AQ34" i="6"/>
  <c r="AP34" i="6"/>
  <c r="AO34" i="6"/>
  <c r="AM34" i="6"/>
  <c r="AL34" i="6"/>
  <c r="AQ33" i="6"/>
  <c r="AP33" i="6"/>
  <c r="AO33" i="6"/>
  <c r="AM33" i="6"/>
  <c r="AL33" i="6"/>
  <c r="AQ32" i="6"/>
  <c r="AP32" i="6"/>
  <c r="AO32" i="6"/>
  <c r="AM32" i="6"/>
  <c r="AL32" i="6"/>
  <c r="AQ31" i="6"/>
  <c r="AP31" i="6"/>
  <c r="AO31" i="6"/>
  <c r="AM31" i="6"/>
  <c r="AL31" i="6"/>
  <c r="AQ30" i="6"/>
  <c r="AP30" i="6"/>
  <c r="AO30" i="6"/>
  <c r="AM30" i="6"/>
  <c r="AL30" i="6"/>
  <c r="AQ29" i="6"/>
  <c r="AP29" i="6"/>
  <c r="AO29" i="6"/>
  <c r="AM29" i="6"/>
  <c r="AL29" i="6"/>
  <c r="AQ28" i="6"/>
  <c r="AP28" i="6"/>
  <c r="AO28" i="6"/>
  <c r="AM28" i="6"/>
  <c r="AL28" i="6"/>
  <c r="AQ27" i="6"/>
  <c r="AP27" i="6"/>
  <c r="AO27" i="6"/>
  <c r="AM27" i="6"/>
  <c r="AL27" i="6"/>
  <c r="AQ26" i="6"/>
  <c r="AP26" i="6"/>
  <c r="AO26" i="6"/>
  <c r="AM26" i="6"/>
  <c r="AL26" i="6"/>
  <c r="AQ25" i="6"/>
  <c r="AP25" i="6"/>
  <c r="AO25" i="6"/>
  <c r="AM25" i="6"/>
  <c r="AL25" i="6"/>
  <c r="AQ24" i="6"/>
  <c r="AP24" i="6"/>
  <c r="AO24" i="6"/>
  <c r="AM24" i="6"/>
  <c r="AL24" i="6"/>
  <c r="AW23" i="6"/>
  <c r="AT23" i="6"/>
  <c r="AR23" i="6"/>
  <c r="AQ23" i="6"/>
  <c r="AP23" i="6"/>
  <c r="AO23" i="6"/>
  <c r="AM23" i="6"/>
  <c r="AL23" i="6"/>
  <c r="AW22" i="6"/>
  <c r="AT22" i="6"/>
  <c r="AR22" i="6"/>
  <c r="AQ22" i="6"/>
  <c r="AP22" i="6"/>
  <c r="AO22" i="6"/>
  <c r="AM22" i="6"/>
  <c r="AL22" i="6"/>
  <c r="AW21" i="6"/>
  <c r="AT21" i="6"/>
  <c r="AR21" i="6"/>
  <c r="AQ21" i="6"/>
  <c r="AP21" i="6"/>
  <c r="AO21" i="6"/>
  <c r="AM21" i="6"/>
  <c r="AL21" i="6"/>
  <c r="AW20" i="6"/>
  <c r="AU20" i="6"/>
  <c r="AT20" i="6"/>
  <c r="AR20" i="6"/>
  <c r="AQ20" i="6"/>
  <c r="AP20" i="6"/>
  <c r="AO20" i="6"/>
  <c r="AM20" i="6"/>
  <c r="AW19" i="6"/>
  <c r="AU19" i="6"/>
  <c r="AT19" i="6"/>
  <c r="AR19" i="6"/>
  <c r="AQ19" i="6"/>
  <c r="AP19" i="6"/>
  <c r="AO19" i="6"/>
  <c r="AM19" i="6"/>
  <c r="AW18" i="6"/>
  <c r="AU18" i="6"/>
  <c r="AS18" i="6"/>
  <c r="AR18" i="6"/>
  <c r="AQ18" i="6"/>
  <c r="AP18" i="6"/>
  <c r="AO18" i="6"/>
  <c r="AM18" i="6"/>
  <c r="AL18" i="6"/>
  <c r="AW17" i="6"/>
  <c r="AU17" i="6"/>
  <c r="AS17" i="6"/>
  <c r="AR17" i="6"/>
  <c r="AQ17" i="6"/>
  <c r="AP17" i="6"/>
  <c r="AO17" i="6"/>
  <c r="AM17" i="6"/>
  <c r="AL17" i="6"/>
  <c r="AW16" i="6"/>
  <c r="AS16" i="6"/>
  <c r="AR16" i="6"/>
  <c r="AQ16" i="6"/>
  <c r="AP16" i="6"/>
  <c r="AO16" i="6"/>
  <c r="AM16" i="6"/>
  <c r="AL16" i="6"/>
  <c r="AW15" i="6"/>
  <c r="AU15" i="6"/>
  <c r="AS15" i="6"/>
  <c r="AR15" i="6"/>
  <c r="AQ15" i="6"/>
  <c r="AP15" i="6"/>
  <c r="AO15" i="6"/>
  <c r="AM15" i="6"/>
  <c r="AL15" i="6"/>
  <c r="AW13" i="6"/>
  <c r="AU13" i="6"/>
  <c r="AR13" i="6"/>
  <c r="AQ13" i="6"/>
  <c r="AP13" i="6"/>
  <c r="AO13" i="6"/>
  <c r="AM13" i="6"/>
  <c r="AL13" i="6"/>
  <c r="AW12" i="6"/>
  <c r="AU12" i="6"/>
  <c r="AR12" i="6"/>
  <c r="AQ12" i="6"/>
  <c r="AP12" i="6"/>
  <c r="AO12" i="6"/>
  <c r="AM12" i="6"/>
  <c r="AL12" i="6"/>
  <c r="AW11" i="6"/>
  <c r="AU11" i="6"/>
  <c r="AR11" i="6"/>
  <c r="AQ11" i="6"/>
  <c r="AP11" i="6"/>
  <c r="AO11" i="6"/>
  <c r="AM11" i="6"/>
  <c r="AL11" i="6"/>
  <c r="AW10" i="6"/>
  <c r="AU10" i="6"/>
  <c r="AR10" i="6"/>
  <c r="AQ10" i="6"/>
  <c r="AP10" i="6"/>
  <c r="AO10" i="6"/>
  <c r="AM10" i="6"/>
  <c r="AL10" i="6"/>
  <c r="AW9" i="6"/>
  <c r="AR9" i="6"/>
  <c r="AQ9" i="6"/>
  <c r="AP9" i="6"/>
  <c r="AO9" i="6"/>
  <c r="AM9" i="6"/>
  <c r="AL9" i="6"/>
  <c r="AW8" i="6"/>
  <c r="AS8" i="6"/>
  <c r="AR8" i="6"/>
  <c r="AQ8" i="6"/>
  <c r="AP8" i="6"/>
  <c r="AL8" i="6"/>
  <c r="AW7" i="6"/>
  <c r="AU7" i="6"/>
  <c r="AS7" i="6"/>
  <c r="AR7" i="6"/>
  <c r="AQ7" i="6"/>
  <c r="AP7" i="6"/>
  <c r="AL7" i="6"/>
  <c r="AW6" i="6"/>
  <c r="AU6" i="6"/>
  <c r="AT6" i="6"/>
  <c r="AS6" i="6"/>
  <c r="AR6" i="6"/>
  <c r="AQ6" i="6"/>
  <c r="AP6" i="6"/>
  <c r="AL6" i="6"/>
  <c r="AW5" i="6"/>
  <c r="AS5" i="6"/>
  <c r="AR5" i="6"/>
  <c r="AQ5" i="6"/>
  <c r="AP5" i="6"/>
  <c r="AL5" i="6"/>
  <c r="AW4" i="6"/>
  <c r="AR4" i="6"/>
  <c r="AZ4" i="6" l="1"/>
  <c r="AX6" i="6"/>
  <c r="BD6" i="6" s="1"/>
  <c r="AX7" i="6"/>
  <c r="BD7" i="6" s="1"/>
  <c r="AX10" i="6"/>
  <c r="BD10" i="6" s="1"/>
  <c r="AX11" i="6"/>
  <c r="BD11" i="6" s="1"/>
  <c r="AX12" i="6"/>
  <c r="BD12" i="6" s="1"/>
  <c r="AX22" i="6"/>
  <c r="BD22" i="6" s="1"/>
  <c r="AX19" i="6"/>
  <c r="BD19" i="6" s="1"/>
  <c r="AX21" i="6"/>
  <c r="BD21" i="6" s="1"/>
  <c r="AX9" i="6"/>
  <c r="BD9" i="6" s="1"/>
  <c r="AX20" i="6"/>
  <c r="BD20" i="6" s="1"/>
  <c r="AX16" i="6"/>
  <c r="BD16" i="6" s="1"/>
  <c r="AX23" i="6"/>
  <c r="BD23" i="6" s="1"/>
  <c r="AX8" i="6"/>
  <c r="BD8" i="6" s="1"/>
  <c r="AX17" i="6"/>
  <c r="BD17" i="6" s="1"/>
  <c r="AX18" i="6"/>
  <c r="BD18" i="6" s="1"/>
  <c r="AX15" i="6"/>
  <c r="BD15" i="6" s="1"/>
  <c r="AX13" i="6"/>
  <c r="BD13" i="6" s="1"/>
  <c r="AX5" i="6"/>
  <c r="BD5" i="6" s="1"/>
  <c r="AX4" i="6"/>
  <c r="AY23" i="6"/>
  <c r="AY15" i="6"/>
  <c r="AY9" i="6"/>
  <c r="AY10" i="6"/>
  <c r="AY11" i="6"/>
  <c r="AY12" i="6"/>
  <c r="AY13" i="6"/>
  <c r="AY18" i="6"/>
  <c r="AY16" i="6"/>
  <c r="AY19" i="6"/>
  <c r="AY17" i="6"/>
  <c r="AY8" i="6"/>
  <c r="AY20" i="6"/>
  <c r="AY4" i="6"/>
  <c r="BB4" i="6" s="1"/>
  <c r="AY6" i="6"/>
  <c r="AY7" i="6"/>
  <c r="AY21" i="6"/>
  <c r="AY5" i="6"/>
  <c r="AY22" i="6"/>
  <c r="AZ6" i="6"/>
  <c r="AZ7" i="6"/>
  <c r="AZ10" i="6"/>
  <c r="AZ18" i="6"/>
  <c r="AZ5" i="6"/>
  <c r="AZ12" i="6"/>
  <c r="AZ11" i="6"/>
  <c r="AZ15" i="6"/>
  <c r="AZ19" i="6"/>
  <c r="AZ21" i="6"/>
  <c r="AZ23" i="6"/>
  <c r="AZ16" i="6"/>
  <c r="AZ8" i="6"/>
  <c r="AZ9" i="6"/>
  <c r="AZ13" i="6"/>
  <c r="AZ17" i="6"/>
  <c r="BA17" i="6" s="1"/>
  <c r="AZ20" i="6"/>
  <c r="AZ22" i="6"/>
  <c r="BA4" i="6" l="1"/>
  <c r="BD4" i="6"/>
  <c r="BB15" i="6"/>
  <c r="BB7" i="6"/>
  <c r="BB6" i="6"/>
  <c r="BB18" i="6"/>
  <c r="BB17" i="6"/>
  <c r="BB16" i="6"/>
  <c r="BB5" i="6"/>
  <c r="BB8" i="6"/>
  <c r="BB22" i="6"/>
  <c r="BB10" i="6"/>
  <c r="BB11" i="6"/>
  <c r="BB23" i="6"/>
  <c r="BB13" i="6"/>
  <c r="BB9" i="6"/>
  <c r="BB12" i="6"/>
  <c r="BB19" i="6"/>
  <c r="BB20" i="6"/>
  <c r="BB21" i="6"/>
  <c r="BA18" i="6"/>
  <c r="BA15" i="6"/>
  <c r="BA16" i="6"/>
  <c r="BA20" i="6"/>
  <c r="BA21" i="6"/>
  <c r="BA22" i="6"/>
  <c r="BA23" i="6"/>
  <c r="BA19" i="6"/>
  <c r="BA5" i="6"/>
  <c r="BA7" i="6"/>
  <c r="BA12" i="6"/>
  <c r="BA11" i="6"/>
  <c r="BA9" i="6"/>
  <c r="BA8" i="6"/>
  <c r="BA10" i="6"/>
  <c r="BA13" i="6"/>
  <c r="BA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Gladys</author>
  </authors>
  <commentList>
    <comment ref="AD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Análisis Ohio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9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Análisis de Ohio</t>
        </r>
      </text>
    </comment>
    <comment ref="A1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SIN MUESTRA</t>
        </r>
      </text>
    </comment>
    <comment ref="N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Sin muestra</t>
        </r>
      </text>
    </comment>
    <comment ref="AD1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Análisis Ohio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9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Análisis de Ohio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J1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Sin muestra para repetir analítica</t>
        </r>
      </text>
    </comment>
    <comment ref="AJ2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Sin muestra para repetir analítica</t>
        </r>
      </text>
    </comment>
    <comment ref="AD2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Análisis Ohio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Sin muestra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Gladys</author>
  </authors>
  <commentList>
    <comment ref="T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Pico saturado, concentraciones muy altas</t>
        </r>
      </text>
    </comment>
    <comment ref="AU5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Análisis Ohio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S9" authorId="1" shapeId="0" xr:uid="{00000000-0006-0000-0100-000003000000}">
      <text>
        <r>
          <rPr>
            <b/>
            <sz val="9"/>
            <color indexed="81"/>
            <rFont val="Tahoma"/>
            <charset val="1"/>
          </rPr>
          <t>Análisis de Ohio</t>
        </r>
      </text>
    </comment>
    <comment ref="A14" authorId="1" shapeId="0" xr:uid="{00000000-0006-0000-0100-000004000000}">
      <text>
        <r>
          <rPr>
            <b/>
            <sz val="9"/>
            <color indexed="81"/>
            <rFont val="Tahoma"/>
            <charset val="1"/>
          </rPr>
          <t>SIN MUESTRA</t>
        </r>
      </text>
    </comment>
    <comment ref="N14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Sin muestra</t>
        </r>
      </text>
    </comment>
    <comment ref="AU16" authorId="1" shapeId="0" xr:uid="{00000000-0006-0000-0100-000006000000}">
      <text>
        <r>
          <rPr>
            <b/>
            <sz val="9"/>
            <color indexed="81"/>
            <rFont val="Tahoma"/>
            <charset val="1"/>
          </rPr>
          <t>Análisis Ohio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S19" authorId="1" shapeId="0" xr:uid="{00000000-0006-0000-0100-000007000000}">
      <text>
        <r>
          <rPr>
            <b/>
            <sz val="9"/>
            <color indexed="81"/>
            <rFont val="Tahoma"/>
            <charset val="1"/>
          </rPr>
          <t>Análisis de Ohio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F19" authorId="1" shapeId="0" xr:uid="{00000000-0006-0000-0100-000008000000}">
      <text>
        <r>
          <rPr>
            <b/>
            <sz val="9"/>
            <color indexed="81"/>
            <rFont val="Tahoma"/>
            <charset val="1"/>
          </rPr>
          <t>Sin muestra para repetir analítica</t>
        </r>
      </text>
    </comment>
    <comment ref="BF20" authorId="1" shapeId="0" xr:uid="{00000000-0006-0000-0100-000009000000}">
      <text>
        <r>
          <rPr>
            <b/>
            <sz val="9"/>
            <color indexed="81"/>
            <rFont val="Tahoma"/>
            <charset val="1"/>
          </rPr>
          <t>Sin muestra para repetir analítica</t>
        </r>
      </text>
    </comment>
    <comment ref="T2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Fuera de rango
</t>
        </r>
      </text>
    </comment>
    <comment ref="AU21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Análisis Ohio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5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Sin muestra
</t>
        </r>
      </text>
    </comment>
  </commentList>
</comments>
</file>

<file path=xl/sharedStrings.xml><?xml version="1.0" encoding="utf-8"?>
<sst xmlns="http://schemas.openxmlformats.org/spreadsheetml/2006/main" count="1646" uniqueCount="322">
  <si>
    <t>B1</t>
  </si>
  <si>
    <t>Muestra</t>
  </si>
  <si>
    <r>
      <t>Li</t>
    </r>
    <r>
      <rPr>
        <vertAlign val="superscript"/>
        <sz val="11"/>
        <color theme="1"/>
        <rFont val="Calibri"/>
        <family val="2"/>
        <scheme val="minor"/>
      </rPr>
      <t>+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</si>
  <si>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</si>
  <si>
    <r>
      <t>K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</si>
  <si>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</si>
  <si>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Ca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</si>
  <si>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F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</si>
  <si>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Cl</t>
    </r>
    <r>
      <rPr>
        <vertAlign val="superscript"/>
        <sz val="11"/>
        <color theme="1"/>
        <rFont val="Calibri"/>
        <family val="2"/>
        <scheme val="minor"/>
      </rPr>
      <t>-</t>
    </r>
  </si>
  <si>
    <r>
      <t>Br</t>
    </r>
    <r>
      <rPr>
        <vertAlign val="superscript"/>
        <sz val="11"/>
        <color theme="1"/>
        <rFont val="Calibri"/>
        <family val="2"/>
        <scheme val="minor"/>
      </rPr>
      <t>-</t>
    </r>
  </si>
  <si>
    <r>
      <t>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</si>
  <si>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</si>
  <si>
    <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</si>
  <si>
    <t>TOTAL</t>
  </si>
  <si>
    <t>%</t>
  </si>
  <si>
    <t>ppm</t>
  </si>
  <si>
    <t>meq/L</t>
  </si>
  <si>
    <t>CATIONES</t>
  </si>
  <si>
    <t>ANIONES</t>
  </si>
  <si>
    <t>Error</t>
  </si>
  <si>
    <r>
      <t>K</t>
    </r>
    <r>
      <rPr>
        <vertAlign val="superscript"/>
        <sz val="11"/>
        <rFont val="Calibri"/>
        <family val="2"/>
        <scheme val="minor"/>
      </rPr>
      <t>+</t>
    </r>
  </si>
  <si>
    <r>
      <t>Mg</t>
    </r>
    <r>
      <rPr>
        <vertAlign val="superscript"/>
        <sz val="11"/>
        <rFont val="Calibri"/>
        <family val="2"/>
        <scheme val="minor"/>
      </rPr>
      <t>2+</t>
    </r>
  </si>
  <si>
    <r>
      <t>Ca</t>
    </r>
    <r>
      <rPr>
        <vertAlign val="superscript"/>
        <sz val="11"/>
        <rFont val="Calibri"/>
        <family val="2"/>
        <scheme val="minor"/>
      </rPr>
      <t>2+</t>
    </r>
  </si>
  <si>
    <r>
      <t>Li</t>
    </r>
    <r>
      <rPr>
        <vertAlign val="superscript"/>
        <sz val="11"/>
        <rFont val="Calibri"/>
        <family val="2"/>
        <scheme val="minor"/>
      </rPr>
      <t>+</t>
    </r>
  </si>
  <si>
    <r>
      <rPr>
        <sz val="11"/>
        <rFont val="Calibri"/>
        <family val="2"/>
        <scheme val="minor"/>
      </rPr>
      <t>Na</t>
    </r>
    <r>
      <rPr>
        <vertAlign val="superscript"/>
        <sz val="11"/>
        <rFont val="Calibri"/>
        <family val="2"/>
        <scheme val="minor"/>
      </rPr>
      <t>+</t>
    </r>
  </si>
  <si>
    <t>A1</t>
  </si>
  <si>
    <t>A2</t>
  </si>
  <si>
    <t>A3</t>
  </si>
  <si>
    <t>A4</t>
  </si>
  <si>
    <t>A5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</si>
  <si>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</si>
  <si>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</si>
  <si>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</si>
  <si>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</si>
  <si>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</si>
  <si>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</si>
  <si>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</si>
  <si>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</si>
  <si>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</si>
  <si>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</si>
  <si>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</si>
  <si>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</si>
  <si>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</si>
  <si>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</si>
  <si>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A1s</t>
  </si>
  <si>
    <t>A2s</t>
  </si>
  <si>
    <t>A3s</t>
  </si>
  <si>
    <t>A4s</t>
  </si>
  <si>
    <t>A5s</t>
  </si>
  <si>
    <t>B1s</t>
  </si>
  <si>
    <t>B2s</t>
  </si>
  <si>
    <t>B3s</t>
  </si>
  <si>
    <t>B4s</t>
  </si>
  <si>
    <t>B5s</t>
  </si>
  <si>
    <t>C1s</t>
  </si>
  <si>
    <t>C3s</t>
  </si>
  <si>
    <t>C4s</t>
  </si>
  <si>
    <t>C5s</t>
  </si>
  <si>
    <t>D1s</t>
  </si>
  <si>
    <t>D2s</t>
  </si>
  <si>
    <t>D3s</t>
  </si>
  <si>
    <t>D4s</t>
  </si>
  <si>
    <t>D5s</t>
  </si>
  <si>
    <t>Acidity</t>
  </si>
  <si>
    <t>Alkalinity</t>
  </si>
  <si>
    <t>OH (mg/L)</t>
  </si>
  <si>
    <t>OH (meq/L)</t>
  </si>
  <si>
    <t>ITER (ICP-MS)</t>
  </si>
  <si>
    <t>ITER (IC)</t>
  </si>
  <si>
    <t>Ohio</t>
  </si>
  <si>
    <t>C2s</t>
  </si>
  <si>
    <t>SD</t>
  </si>
  <si>
    <t>&lt;0.15</t>
  </si>
  <si>
    <t>&lt;0.23</t>
  </si>
  <si>
    <t>&lt;0.06</t>
  </si>
  <si>
    <t>&lt;0.05</t>
  </si>
  <si>
    <r>
      <t>Cl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</si>
  <si>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CaCO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</si>
  <si>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</si>
  <si>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3-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</si>
  <si>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</si>
  <si>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t>9Be</t>
  </si>
  <si>
    <t>11B</t>
  </si>
  <si>
    <t>27Al</t>
  </si>
  <si>
    <t>29Si</t>
  </si>
  <si>
    <t>48Ti</t>
  </si>
  <si>
    <t>51V</t>
  </si>
  <si>
    <t>52Cr</t>
  </si>
  <si>
    <t>55Mn</t>
  </si>
  <si>
    <t>57Fe</t>
  </si>
  <si>
    <t>59Co</t>
  </si>
  <si>
    <t>60Ni</t>
  </si>
  <si>
    <t>63Cu</t>
  </si>
  <si>
    <t>66Zn</t>
  </si>
  <si>
    <t>71Ga</t>
  </si>
  <si>
    <t>73Ge</t>
  </si>
  <si>
    <t>75As</t>
  </si>
  <si>
    <t>85Rb</t>
  </si>
  <si>
    <t>88Sr</t>
  </si>
  <si>
    <t>90Zr</t>
  </si>
  <si>
    <t>93Nb</t>
  </si>
  <si>
    <t>95Mo</t>
  </si>
  <si>
    <t>107Ag</t>
  </si>
  <si>
    <t>111Cd</t>
  </si>
  <si>
    <t>115In</t>
  </si>
  <si>
    <t>133Cs</t>
  </si>
  <si>
    <t>137Ba</t>
  </si>
  <si>
    <t>181Ta</t>
  </si>
  <si>
    <t>182W</t>
  </si>
  <si>
    <t>185Re</t>
  </si>
  <si>
    <t>205Tl</t>
  </si>
  <si>
    <t>208Pb</t>
  </si>
  <si>
    <t>209Bi</t>
  </si>
  <si>
    <t>238U</t>
  </si>
  <si>
    <t>&lt;0.13</t>
  </si>
  <si>
    <t>&lt;0.03</t>
  </si>
  <si>
    <t>&lt;0.01</t>
  </si>
  <si>
    <t>&lt;0.002</t>
  </si>
  <si>
    <t>&lt;0.003</t>
  </si>
  <si>
    <t>&lt;0.02</t>
  </si>
  <si>
    <t>&lt;0.001</t>
  </si>
  <si>
    <t>&lt;0.08</t>
  </si>
  <si>
    <t>µg/L</t>
  </si>
  <si>
    <t>HCO3 (mg/L)</t>
  </si>
  <si>
    <t>HCO3 (meq/L)</t>
  </si>
  <si>
    <t>Fe_Total</t>
  </si>
  <si>
    <t>Al_Total</t>
  </si>
  <si>
    <t>Mn_Total</t>
  </si>
  <si>
    <t>mg/L</t>
  </si>
  <si>
    <r>
      <t>NH</t>
    </r>
    <r>
      <rPr>
        <vertAlign val="subscript"/>
        <sz val="11"/>
        <rFont val="Calibri"/>
        <family val="2"/>
        <scheme val="minor"/>
      </rPr>
      <t>4</t>
    </r>
    <r>
      <rPr>
        <vertAlign val="superscript"/>
        <sz val="11"/>
        <rFont val="Calibri"/>
        <family val="2"/>
        <scheme val="minor"/>
      </rPr>
      <t>+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</si>
  <si>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</si>
  <si>
    <t>anions Ohio</t>
  </si>
  <si>
    <t>error anions oh</t>
  </si>
  <si>
    <t xml:space="preserve">Ohio </t>
  </si>
  <si>
    <t>Li+</t>
  </si>
  <si>
    <t>Na+</t>
  </si>
  <si>
    <t>NH4+</t>
  </si>
  <si>
    <t>K+</t>
  </si>
  <si>
    <t>Mg2+</t>
  </si>
  <si>
    <t>Ca2+</t>
  </si>
  <si>
    <t>F-</t>
  </si>
  <si>
    <t>Cl-</t>
  </si>
  <si>
    <t>Br-</t>
  </si>
  <si>
    <t>NO3-</t>
  </si>
  <si>
    <t>PO43-</t>
  </si>
  <si>
    <t>SO42-</t>
  </si>
  <si>
    <t>Fe</t>
  </si>
  <si>
    <t>Al</t>
  </si>
  <si>
    <t>Mn</t>
  </si>
  <si>
    <t>SO4</t>
  </si>
  <si>
    <t>York Clay Cation 1</t>
  </si>
  <si>
    <t>York Clay Cation 2</t>
  </si>
  <si>
    <t>York Clay Cation 3</t>
  </si>
  <si>
    <t>York Clay Cation 4</t>
  </si>
  <si>
    <t>York Clay Cation 5</t>
  </si>
  <si>
    <t>Sines Cation 1</t>
  </si>
  <si>
    <t>Sines Cation 2</t>
  </si>
  <si>
    <t>Sines Cation 3</t>
  </si>
  <si>
    <t>Sines Cation 4</t>
  </si>
  <si>
    <t>Sines Cation 5</t>
  </si>
  <si>
    <t>Essex Cation 1</t>
  </si>
  <si>
    <t>Essex Cation 2</t>
  </si>
  <si>
    <t>Essex Cation 3</t>
  </si>
  <si>
    <t>Essex Cation 4</t>
  </si>
  <si>
    <t>Essex Cation 5</t>
  </si>
  <si>
    <t>Pine Cation 1</t>
  </si>
  <si>
    <t>Pine Cation 2</t>
  </si>
  <si>
    <t>Pine Cation 3</t>
  </si>
  <si>
    <t>Pine Cation 4</t>
  </si>
  <si>
    <t>Pine Cation 5</t>
  </si>
  <si>
    <t>York Clay Sed 1</t>
  </si>
  <si>
    <t>York Clay Sed 2</t>
  </si>
  <si>
    <t>York Clay Sed 3</t>
  </si>
  <si>
    <t>York Clay Sed 4</t>
  </si>
  <si>
    <t>York Clay Sed 5</t>
  </si>
  <si>
    <t>Sines Sed 1</t>
  </si>
  <si>
    <t>Sines Sed 2</t>
  </si>
  <si>
    <t>Sines Sed 3</t>
  </si>
  <si>
    <t>Sines Sed 4</t>
  </si>
  <si>
    <t>Sines Sed 5</t>
  </si>
  <si>
    <t>Essex Sed 1</t>
  </si>
  <si>
    <t>Essex Sed 2</t>
  </si>
  <si>
    <t>Essex Sed 3</t>
  </si>
  <si>
    <t>Essex Sed 4</t>
  </si>
  <si>
    <t>Essex Sed 5</t>
  </si>
  <si>
    <t>Pine Sed 1</t>
  </si>
  <si>
    <t>Pine Sed 2</t>
  </si>
  <si>
    <t>Pine Sed 3</t>
  </si>
  <si>
    <t>Pine Sed 4</t>
  </si>
  <si>
    <t>Pine Sed 5</t>
  </si>
  <si>
    <t>York Clay and Mining No. 4</t>
  </si>
  <si>
    <t>Sines No. 2</t>
  </si>
  <si>
    <t>Esco No. 40</t>
  </si>
  <si>
    <t>Sunday Creek No. 9 and 12</t>
  </si>
  <si>
    <t>Fe Iron</t>
  </si>
  <si>
    <t>(ft)</t>
  </si>
  <si>
    <t>Ca</t>
  </si>
  <si>
    <t>Mg</t>
  </si>
  <si>
    <t>Si</t>
  </si>
  <si>
    <t>York Clay and Mining No. 4 (0 ft)</t>
  </si>
  <si>
    <t>Sines No. 2 (0 ft)</t>
  </si>
  <si>
    <t>Esco No. 40 Mine (0 ft)</t>
  </si>
  <si>
    <t>Sunday Creek No. 9 and 12 (0 ft)</t>
  </si>
  <si>
    <t>Na</t>
  </si>
  <si>
    <t>K</t>
  </si>
  <si>
    <t>Ni</t>
  </si>
  <si>
    <t>Zn</t>
  </si>
  <si>
    <t>Cu</t>
  </si>
  <si>
    <t>Co</t>
  </si>
  <si>
    <t>NO3</t>
  </si>
  <si>
    <t>PO4</t>
  </si>
  <si>
    <t>Cond</t>
  </si>
  <si>
    <t>TDS</t>
  </si>
  <si>
    <t>ORP</t>
  </si>
  <si>
    <t>pH</t>
  </si>
  <si>
    <t>Temp</t>
  </si>
  <si>
    <t>DO</t>
  </si>
  <si>
    <t>Fe2+</t>
  </si>
  <si>
    <t>Essex Ave Vel</t>
  </si>
  <si>
    <t>As</t>
  </si>
  <si>
    <t>Cl</t>
  </si>
  <si>
    <t>Velocity</t>
  </si>
  <si>
    <t>CondPine</t>
  </si>
  <si>
    <t>TDSPine</t>
  </si>
  <si>
    <t>ORP Pine</t>
  </si>
  <si>
    <t>pH Pine</t>
  </si>
  <si>
    <t>T Pine</t>
  </si>
  <si>
    <t>DO Pine</t>
  </si>
  <si>
    <t>Fe2+ Pine</t>
  </si>
  <si>
    <t>Vel Pine</t>
  </si>
  <si>
    <t>Fe Pine</t>
  </si>
  <si>
    <t>Al Pine</t>
  </si>
  <si>
    <t>Mn Pine</t>
  </si>
  <si>
    <t>As Pine</t>
  </si>
  <si>
    <t>SO4 Pine</t>
  </si>
  <si>
    <t>Mg Pine</t>
  </si>
  <si>
    <t>Si Pine</t>
  </si>
  <si>
    <t>Ca Pine</t>
  </si>
  <si>
    <t>Cl Pine</t>
  </si>
  <si>
    <t>K Pine</t>
  </si>
  <si>
    <t>Na Pine</t>
  </si>
  <si>
    <t>Ni Pine</t>
  </si>
  <si>
    <t>Zn Pine</t>
  </si>
  <si>
    <t>Cu Pine</t>
  </si>
  <si>
    <t>Co Pine</t>
  </si>
  <si>
    <t>No3 Pine</t>
  </si>
  <si>
    <t>PO4 Pine</t>
  </si>
  <si>
    <t>Cond Essex</t>
  </si>
  <si>
    <t>TDS Essex</t>
  </si>
  <si>
    <t>ORP Essex</t>
  </si>
  <si>
    <t>pH Essex</t>
  </si>
  <si>
    <t>T Essex</t>
  </si>
  <si>
    <t>DO Essex</t>
  </si>
  <si>
    <t>Fe2+ Essex</t>
  </si>
  <si>
    <t>Vel Essex</t>
  </si>
  <si>
    <t>Fe Essex</t>
  </si>
  <si>
    <t>Al Essex</t>
  </si>
  <si>
    <t>Mn Essex</t>
  </si>
  <si>
    <t>As Essex</t>
  </si>
  <si>
    <t>SO4 Essex</t>
  </si>
  <si>
    <t>Mg Essex</t>
  </si>
  <si>
    <t>Si Essex</t>
  </si>
  <si>
    <t>Ca Essex</t>
  </si>
  <si>
    <t>Cl Essex</t>
  </si>
  <si>
    <t>K Essex</t>
  </si>
  <si>
    <t>Na Essex</t>
  </si>
  <si>
    <t>Ni Essex</t>
  </si>
  <si>
    <t>Zn Essex</t>
  </si>
  <si>
    <t>Cu Essex</t>
  </si>
  <si>
    <t>Co Essex</t>
  </si>
  <si>
    <t>NO3 Essex</t>
  </si>
  <si>
    <t>PO4 Essex</t>
  </si>
  <si>
    <t>Cond YK</t>
  </si>
  <si>
    <t>TDS YK</t>
  </si>
  <si>
    <t>ORP YK</t>
  </si>
  <si>
    <t>pH YK</t>
  </si>
  <si>
    <t>T YK</t>
  </si>
  <si>
    <t>DO YK</t>
  </si>
  <si>
    <t>Fe2+ YK</t>
  </si>
  <si>
    <t>Vel YK</t>
  </si>
  <si>
    <t>Fe YK</t>
  </si>
  <si>
    <t>Al YK</t>
  </si>
  <si>
    <t>Mn YK</t>
  </si>
  <si>
    <t>As YK</t>
  </si>
  <si>
    <t>SO4 YK</t>
  </si>
  <si>
    <t>Mg YK</t>
  </si>
  <si>
    <t>Si YK</t>
  </si>
  <si>
    <t>Ca YK</t>
  </si>
  <si>
    <t>Cl YK</t>
  </si>
  <si>
    <t>K YK</t>
  </si>
  <si>
    <t>Na YK</t>
  </si>
  <si>
    <t>Ni YK</t>
  </si>
  <si>
    <t>Zn YK</t>
  </si>
  <si>
    <t>Cu YK</t>
  </si>
  <si>
    <t>Co YK</t>
  </si>
  <si>
    <t>NO3 YK</t>
  </si>
  <si>
    <t>PO4 YK</t>
  </si>
  <si>
    <t>Cond Sines</t>
  </si>
  <si>
    <t>TDS SInes</t>
  </si>
  <si>
    <t>ORP SInes</t>
  </si>
  <si>
    <t>pH Sines</t>
  </si>
  <si>
    <t>Temp Sines</t>
  </si>
  <si>
    <t>DO Sines</t>
  </si>
  <si>
    <t>Fe2+ Sines</t>
  </si>
  <si>
    <t>Vel Sines</t>
  </si>
  <si>
    <t>Fe Sines</t>
  </si>
  <si>
    <t>Al Sines</t>
  </si>
  <si>
    <t>Mn Sines</t>
  </si>
  <si>
    <t>As Sines</t>
  </si>
  <si>
    <t>SO4 Sines</t>
  </si>
  <si>
    <t xml:space="preserve">Mg Sines </t>
  </si>
  <si>
    <t>Si Sines</t>
  </si>
  <si>
    <t>Ca Sines</t>
  </si>
  <si>
    <t>Cl Sines</t>
  </si>
  <si>
    <t>K Sines</t>
  </si>
  <si>
    <t>Na Sines</t>
  </si>
  <si>
    <t>Ni Sines</t>
  </si>
  <si>
    <t>Zn Sines</t>
  </si>
  <si>
    <t>Cu Sines</t>
  </si>
  <si>
    <t>Co Sines</t>
  </si>
  <si>
    <t>NO3 Sines</t>
  </si>
  <si>
    <t>PO4 Sines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</si>
</sst>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Calibri"/>
      <family val="2"/>
    </font>
    <font>
      <sz val="11"/>
      <color rgb="FF366092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7" xfId="0" applyNumberForma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65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7" xfId="0" applyNumberFormat="1" applyBorder="1"/>
    <xf numFmtId="2" fontId="0" fillId="0" borderId="1" xfId="0" applyNumberFormat="1" applyBorder="1"/>
    <xf numFmtId="2" fontId="0" fillId="0" borderId="12" xfId="0" applyNumberFormat="1" applyBorder="1"/>
    <xf numFmtId="164" fontId="0" fillId="0" borderId="7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7" xfId="0" applyNumberFormat="1" applyBorder="1"/>
    <xf numFmtId="164" fontId="0" fillId="0" borderId="12" xfId="0" applyNumberFormat="1" applyBorder="1"/>
    <xf numFmtId="1" fontId="0" fillId="0" borderId="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" xfId="0" applyNumberFormat="1" applyBorder="1"/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8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164" fontId="0" fillId="0" borderId="6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2" fontId="3" fillId="6" borderId="7" xfId="0" applyNumberFormat="1" applyFont="1" applyFill="1" applyBorder="1" applyAlignment="1">
      <alignment horizontal="right"/>
    </xf>
    <xf numFmtId="2" fontId="3" fillId="6" borderId="8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2" fontId="3" fillId="6" borderId="10" xfId="0" applyNumberFormat="1" applyFont="1" applyFill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11" fontId="3" fillId="0" borderId="6" xfId="0" applyNumberFormat="1" applyFont="1" applyBorder="1" applyAlignment="1">
      <alignment horizontal="right"/>
    </xf>
    <xf numFmtId="11" fontId="3" fillId="0" borderId="7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1" fontId="3" fillId="0" borderId="9" xfId="0" applyNumberFormat="1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11" fontId="0" fillId="0" borderId="12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horizontal="right"/>
    </xf>
    <xf numFmtId="2" fontId="3" fillId="6" borderId="6" xfId="0" applyNumberFormat="1" applyFont="1" applyFill="1" applyBorder="1" applyAlignment="1">
      <alignment horizontal="right"/>
    </xf>
    <xf numFmtId="2" fontId="3" fillId="6" borderId="9" xfId="0" applyNumberFormat="1" applyFont="1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164" fontId="0" fillId="6" borderId="6" xfId="0" applyNumberFormat="1" applyFill="1" applyBorder="1" applyAlignment="1">
      <alignment horizontal="right"/>
    </xf>
    <xf numFmtId="164" fontId="0" fillId="6" borderId="7" xfId="0" applyNumberFormat="1" applyFill="1" applyBorder="1" applyAlignment="1">
      <alignment horizontal="right"/>
    </xf>
    <xf numFmtId="164" fontId="0" fillId="6" borderId="8" xfId="0" applyNumberFormat="1" applyFill="1" applyBorder="1" applyAlignment="1">
      <alignment horizontal="right"/>
    </xf>
    <xf numFmtId="164" fontId="0" fillId="6" borderId="9" xfId="0" applyNumberForma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6" borderId="10" xfId="0" applyNumberFormat="1" applyFill="1" applyBorder="1" applyAlignment="1">
      <alignment horizontal="right"/>
    </xf>
    <xf numFmtId="164" fontId="3" fillId="6" borderId="9" xfId="0" applyNumberFormat="1" applyFont="1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right"/>
    </xf>
    <xf numFmtId="164" fontId="3" fillId="6" borderId="10" xfId="0" applyNumberFormat="1" applyFont="1" applyFill="1" applyBorder="1" applyAlignment="1">
      <alignment horizontal="right"/>
    </xf>
    <xf numFmtId="164" fontId="0" fillId="6" borderId="11" xfId="0" applyNumberFormat="1" applyFill="1" applyBorder="1" applyAlignment="1">
      <alignment horizontal="right"/>
    </xf>
    <xf numFmtId="164" fontId="0" fillId="6" borderId="12" xfId="0" applyNumberFormat="1" applyFill="1" applyBorder="1" applyAlignment="1">
      <alignment horizontal="right"/>
    </xf>
    <xf numFmtId="164" fontId="0" fillId="6" borderId="13" xfId="0" applyNumberFormat="1" applyFill="1" applyBorder="1" applyAlignment="1">
      <alignment horizontal="right"/>
    </xf>
    <xf numFmtId="2" fontId="3" fillId="6" borderId="17" xfId="0" applyNumberFormat="1" applyFont="1" applyFill="1" applyBorder="1" applyAlignment="1">
      <alignment horizontal="right"/>
    </xf>
    <xf numFmtId="2" fontId="3" fillId="6" borderId="18" xfId="0" applyNumberFormat="1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0" fillId="6" borderId="18" xfId="0" applyFill="1" applyBorder="1" applyAlignment="1">
      <alignment horizontal="right"/>
    </xf>
    <xf numFmtId="2" fontId="0" fillId="0" borderId="23" xfId="0" applyNumberForma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2" fontId="3" fillId="6" borderId="24" xfId="0" applyNumberFormat="1" applyFont="1" applyFill="1" applyBorder="1" applyAlignment="1">
      <alignment horizontal="right"/>
    </xf>
    <xf numFmtId="2" fontId="3" fillId="0" borderId="6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7" xfId="0" applyNumberFormat="1" applyFont="1" applyFill="1" applyBorder="1" applyAlignment="1">
      <alignment horizontal="right"/>
    </xf>
    <xf numFmtId="2" fontId="3" fillId="0" borderId="18" xfId="0" applyNumberFormat="1" applyFont="1" applyFill="1" applyBorder="1" applyAlignment="1">
      <alignment horizontal="right"/>
    </xf>
    <xf numFmtId="164" fontId="3" fillId="0" borderId="17" xfId="0" applyNumberFormat="1" applyFont="1" applyFill="1" applyBorder="1" applyAlignment="1">
      <alignment horizontal="right"/>
    </xf>
    <xf numFmtId="164" fontId="3" fillId="0" borderId="18" xfId="0" applyNumberFormat="1" applyFont="1" applyFill="1" applyBorder="1" applyAlignment="1">
      <alignment horizontal="right"/>
    </xf>
    <xf numFmtId="1" fontId="3" fillId="0" borderId="17" xfId="0" applyNumberFormat="1" applyFont="1" applyFill="1" applyBorder="1" applyAlignment="1">
      <alignment horizontal="right"/>
    </xf>
    <xf numFmtId="1" fontId="3" fillId="0" borderId="18" xfId="0" applyNumberFormat="1" applyFont="1" applyFill="1" applyBorder="1" applyAlignment="1">
      <alignment horizontal="right"/>
    </xf>
    <xf numFmtId="0" fontId="0" fillId="0" borderId="25" xfId="0" applyBorder="1" applyAlignment="1">
      <alignment horizontal="center"/>
    </xf>
    <xf numFmtId="2" fontId="0" fillId="0" borderId="27" xfId="0" applyNumberFormat="1" applyBorder="1" applyAlignment="1">
      <alignment horizontal="right"/>
    </xf>
    <xf numFmtId="0" fontId="0" fillId="6" borderId="26" xfId="0" applyFill="1" applyBorder="1" applyAlignment="1">
      <alignment horizontal="right"/>
    </xf>
    <xf numFmtId="0" fontId="0" fillId="6" borderId="27" xfId="0" applyFill="1" applyBorder="1" applyAlignment="1">
      <alignment horizontal="right"/>
    </xf>
    <xf numFmtId="0" fontId="0" fillId="6" borderId="28" xfId="0" applyFill="1" applyBorder="1" applyAlignment="1">
      <alignment horizontal="right"/>
    </xf>
    <xf numFmtId="0" fontId="0" fillId="6" borderId="24" xfId="0" applyFill="1" applyBorder="1" applyAlignment="1">
      <alignment horizontal="right"/>
    </xf>
    <xf numFmtId="2" fontId="0" fillId="0" borderId="28" xfId="0" applyNumberFormat="1" applyBorder="1" applyAlignment="1">
      <alignment horizontal="right"/>
    </xf>
    <xf numFmtId="164" fontId="0" fillId="6" borderId="26" xfId="0" applyNumberFormat="1" applyFill="1" applyBorder="1" applyAlignment="1">
      <alignment horizontal="right"/>
    </xf>
    <xf numFmtId="164" fontId="0" fillId="6" borderId="27" xfId="0" applyNumberFormat="1" applyFill="1" applyBorder="1" applyAlignment="1">
      <alignment horizontal="right"/>
    </xf>
    <xf numFmtId="164" fontId="0" fillId="6" borderId="28" xfId="0" applyNumberFormat="1" applyFill="1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27" xfId="0" applyNumberFormat="1" applyBorder="1" applyAlignment="1">
      <alignment horizontal="right"/>
    </xf>
    <xf numFmtId="164" fontId="0" fillId="0" borderId="27" xfId="0" applyNumberFormat="1" applyBorder="1" applyAlignment="1">
      <alignment horizontal="right"/>
    </xf>
    <xf numFmtId="2" fontId="3" fillId="0" borderId="26" xfId="0" applyNumberFormat="1" applyFont="1" applyBorder="1" applyAlignment="1">
      <alignment horizontal="right"/>
    </xf>
    <xf numFmtId="2" fontId="3" fillId="0" borderId="27" xfId="0" applyNumberFormat="1" applyFont="1" applyBorder="1" applyAlignment="1">
      <alignment horizontal="right"/>
    </xf>
    <xf numFmtId="2" fontId="3" fillId="0" borderId="26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164" fontId="3" fillId="0" borderId="24" xfId="0" applyNumberFormat="1" applyFont="1" applyFill="1" applyBorder="1" applyAlignment="1">
      <alignment horizontal="right"/>
    </xf>
    <xf numFmtId="2" fontId="3" fillId="0" borderId="24" xfId="0" applyNumberFormat="1" applyFont="1" applyFill="1" applyBorder="1" applyAlignment="1">
      <alignment horizontal="right"/>
    </xf>
    <xf numFmtId="1" fontId="3" fillId="0" borderId="24" xfId="0" applyNumberFormat="1" applyFont="1" applyFill="1" applyBorder="1" applyAlignment="1">
      <alignment horizontal="right"/>
    </xf>
    <xf numFmtId="11" fontId="3" fillId="0" borderId="26" xfId="0" applyNumberFormat="1" applyFont="1" applyBorder="1" applyAlignment="1">
      <alignment horizontal="right"/>
    </xf>
    <xf numFmtId="11" fontId="3" fillId="0" borderId="27" xfId="0" applyNumberFormat="1" applyFont="1" applyBorder="1" applyAlignment="1">
      <alignment horizontal="right"/>
    </xf>
    <xf numFmtId="0" fontId="3" fillId="4" borderId="6" xfId="0" applyNumberFormat="1" applyFont="1" applyFill="1" applyBorder="1" applyAlignment="1" applyProtection="1">
      <alignment horizontal="center" vertical="center"/>
    </xf>
    <xf numFmtId="0" fontId="3" fillId="4" borderId="7" xfId="0" applyNumberFormat="1" applyFont="1" applyFill="1" applyBorder="1" applyAlignment="1" applyProtection="1">
      <alignment horizontal="center" vertical="center"/>
    </xf>
    <xf numFmtId="0" fontId="3" fillId="4" borderId="8" xfId="0" applyNumberFormat="1" applyFont="1" applyFill="1" applyBorder="1" applyAlignment="1" applyProtection="1">
      <alignment horizontal="center" vertical="center"/>
    </xf>
    <xf numFmtId="0" fontId="3" fillId="4" borderId="11" xfId="0" applyNumberFormat="1" applyFont="1" applyFill="1" applyBorder="1" applyAlignment="1" applyProtection="1">
      <alignment horizontal="center" vertical="center"/>
    </xf>
    <xf numFmtId="0" fontId="3" fillId="4" borderId="12" xfId="0" applyNumberFormat="1" applyFont="1" applyFill="1" applyBorder="1" applyAlignment="1" applyProtection="1">
      <alignment horizontal="center" vertical="center"/>
    </xf>
    <xf numFmtId="0" fontId="3" fillId="4" borderId="13" xfId="0" applyNumberFormat="1" applyFont="1" applyFill="1" applyBorder="1" applyAlignment="1" applyProtection="1">
      <alignment horizontal="center" vertical="center"/>
    </xf>
    <xf numFmtId="0" fontId="0" fillId="5" borderId="6" xfId="0" applyNumberFormat="1" applyFont="1" applyFill="1" applyBorder="1" applyAlignment="1" applyProtection="1">
      <alignment horizontal="center" vertical="center"/>
    </xf>
    <xf numFmtId="0" fontId="0" fillId="5" borderId="7" xfId="0" applyNumberFormat="1" applyFont="1" applyFill="1" applyBorder="1" applyAlignment="1" applyProtection="1">
      <alignment horizontal="center" vertical="center"/>
    </xf>
    <xf numFmtId="0" fontId="0" fillId="5" borderId="8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0" fillId="5" borderId="12" xfId="0" applyNumberFormat="1" applyFont="1" applyFill="1" applyBorder="1" applyAlignment="1" applyProtection="1">
      <alignment horizontal="center" vertical="center"/>
    </xf>
    <xf numFmtId="0" fontId="0" fillId="5" borderId="13" xfId="0" applyNumberFormat="1" applyFont="1" applyFill="1" applyBorder="1" applyAlignment="1" applyProtection="1">
      <alignment horizontal="center" vertical="center"/>
    </xf>
    <xf numFmtId="0" fontId="0" fillId="4" borderId="7" xfId="0" applyNumberFormat="1" applyFont="1" applyFill="1" applyBorder="1" applyAlignment="1" applyProtection="1">
      <alignment horizontal="center" vertical="center"/>
    </xf>
    <xf numFmtId="0" fontId="0" fillId="4" borderId="8" xfId="0" applyNumberFormat="1" applyFont="1" applyFill="1" applyBorder="1" applyAlignment="1" applyProtection="1">
      <alignment horizontal="center" vertical="center"/>
    </xf>
    <xf numFmtId="0" fontId="0" fillId="4" borderId="12" xfId="0" applyNumberFormat="1" applyFont="1" applyFill="1" applyBorder="1" applyAlignment="1" applyProtection="1">
      <alignment horizontal="center" vertical="center"/>
    </xf>
    <xf numFmtId="0" fontId="0" fillId="4" borderId="13" xfId="0" applyNumberFormat="1" applyFont="1" applyFill="1" applyBorder="1" applyAlignment="1" applyProtection="1">
      <alignment horizontal="center" vertical="center"/>
    </xf>
    <xf numFmtId="0" fontId="0" fillId="5" borderId="21" xfId="0" applyNumberFormat="1" applyFont="1" applyFill="1" applyBorder="1" applyAlignment="1" applyProtection="1">
      <alignment horizontal="center" vertical="center"/>
    </xf>
    <xf numFmtId="0" fontId="0" fillId="5" borderId="23" xfId="0" applyNumberFormat="1" applyFont="1" applyFill="1" applyBorder="1" applyAlignment="1" applyProtection="1">
      <alignment horizontal="center" vertical="center"/>
    </xf>
    <xf numFmtId="2" fontId="3" fillId="0" borderId="28" xfId="0" applyNumberFormat="1" applyFont="1" applyBorder="1" applyAlignment="1">
      <alignment horizontal="right"/>
    </xf>
    <xf numFmtId="164" fontId="0" fillId="0" borderId="26" xfId="0" applyNumberFormat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2" fontId="3" fillId="6" borderId="32" xfId="0" applyNumberFormat="1" applyFont="1" applyFill="1" applyBorder="1" applyAlignment="1">
      <alignment horizontal="right"/>
    </xf>
    <xf numFmtId="2" fontId="3" fillId="6" borderId="35" xfId="0" applyNumberFormat="1" applyFont="1" applyFill="1" applyBorder="1" applyAlignment="1">
      <alignment horizontal="right"/>
    </xf>
    <xf numFmtId="0" fontId="0" fillId="6" borderId="33" xfId="0" applyFill="1" applyBorder="1" applyAlignment="1">
      <alignment horizontal="right"/>
    </xf>
    <xf numFmtId="0" fontId="0" fillId="6" borderId="32" xfId="0" applyFill="1" applyBorder="1" applyAlignment="1">
      <alignment horizontal="right"/>
    </xf>
    <xf numFmtId="0" fontId="0" fillId="6" borderId="34" xfId="0" applyFill="1" applyBorder="1" applyAlignment="1">
      <alignment horizontal="right"/>
    </xf>
    <xf numFmtId="0" fontId="0" fillId="6" borderId="35" xfId="0" applyFill="1" applyBorder="1" applyAlignment="1">
      <alignment horizontal="right"/>
    </xf>
    <xf numFmtId="0" fontId="0" fillId="5" borderId="17" xfId="0" applyNumberFormat="1" applyFont="1" applyFill="1" applyBorder="1" applyAlignment="1" applyProtection="1">
      <alignment horizontal="center" vertical="center"/>
    </xf>
    <xf numFmtId="0" fontId="0" fillId="5" borderId="19" xfId="0" applyNumberFormat="1" applyFont="1" applyFill="1" applyBorder="1" applyAlignment="1" applyProtection="1">
      <alignment horizontal="center" vertical="center"/>
    </xf>
    <xf numFmtId="2" fontId="3" fillId="0" borderId="24" xfId="0" applyNumberFormat="1" applyFont="1" applyBorder="1" applyAlignment="1">
      <alignment horizontal="right"/>
    </xf>
    <xf numFmtId="2" fontId="3" fillId="0" borderId="18" xfId="0" applyNumberFormat="1" applyFon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2" fontId="3" fillId="0" borderId="17" xfId="0" applyNumberFormat="1" applyFon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3" fillId="0" borderId="38" xfId="0" applyNumberFormat="1" applyFont="1" applyBorder="1" applyAlignment="1">
      <alignment horizontal="right"/>
    </xf>
    <xf numFmtId="2" fontId="3" fillId="0" borderId="39" xfId="0" applyNumberFormat="1" applyFon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2" fontId="3" fillId="0" borderId="36" xfId="0" applyNumberFormat="1" applyFont="1" applyBorder="1" applyAlignment="1">
      <alignment horizontal="right"/>
    </xf>
    <xf numFmtId="2" fontId="0" fillId="0" borderId="39" xfId="0" applyNumberFormat="1" applyBorder="1" applyAlignment="1">
      <alignment horizontal="right"/>
    </xf>
    <xf numFmtId="0" fontId="0" fillId="0" borderId="37" xfId="0" applyBorder="1" applyAlignment="1">
      <alignment horizontal="right"/>
    </xf>
    <xf numFmtId="2" fontId="3" fillId="0" borderId="9" xfId="0" applyNumberFormat="1" applyFont="1" applyFill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2" fontId="0" fillId="0" borderId="13" xfId="0" applyNumberFormat="1" applyFill="1" applyBorder="1" applyAlignment="1">
      <alignment horizontal="right"/>
    </xf>
    <xf numFmtId="2" fontId="3" fillId="0" borderId="40" xfId="0" applyNumberFormat="1" applyFont="1" applyBorder="1" applyAlignment="1">
      <alignment horizontal="right"/>
    </xf>
    <xf numFmtId="2" fontId="3" fillId="0" borderId="41" xfId="0" applyNumberFormat="1" applyFont="1" applyBorder="1" applyAlignment="1">
      <alignment horizontal="right"/>
    </xf>
    <xf numFmtId="2" fontId="0" fillId="0" borderId="42" xfId="0" applyNumberFormat="1" applyBorder="1" applyAlignment="1">
      <alignment horizontal="right"/>
    </xf>
    <xf numFmtId="2" fontId="3" fillId="0" borderId="20" xfId="0" applyNumberFormat="1" applyFont="1" applyBorder="1" applyAlignment="1">
      <alignment horizontal="right"/>
    </xf>
    <xf numFmtId="2" fontId="0" fillId="0" borderId="41" xfId="0" applyNumberFormat="1" applyBorder="1" applyAlignment="1">
      <alignment horizontal="right"/>
    </xf>
    <xf numFmtId="2" fontId="3" fillId="0" borderId="34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/>
    </xf>
    <xf numFmtId="2" fontId="3" fillId="0" borderId="32" xfId="0" applyNumberFormat="1" applyFont="1" applyBorder="1" applyAlignment="1">
      <alignment horizontal="center"/>
    </xf>
    <xf numFmtId="0" fontId="0" fillId="5" borderId="9" xfId="0" applyNumberFormat="1" applyFont="1" applyFill="1" applyBorder="1" applyAlignment="1" applyProtection="1">
      <alignment horizontal="center" vertical="center"/>
    </xf>
    <xf numFmtId="165" fontId="3" fillId="0" borderId="38" xfId="0" applyNumberFormat="1" applyFont="1" applyBorder="1" applyAlignment="1">
      <alignment horizontal="right"/>
    </xf>
    <xf numFmtId="165" fontId="3" fillId="0" borderId="39" xfId="0" applyNumberFormat="1" applyFont="1" applyBorder="1" applyAlignment="1">
      <alignment horizontal="right"/>
    </xf>
    <xf numFmtId="165" fontId="0" fillId="0" borderId="37" xfId="0" applyNumberFormat="1" applyBorder="1" applyAlignment="1">
      <alignment horizontal="right"/>
    </xf>
    <xf numFmtId="165" fontId="3" fillId="0" borderId="26" xfId="0" applyNumberFormat="1" applyFont="1" applyBorder="1" applyAlignment="1">
      <alignment horizontal="right"/>
    </xf>
    <xf numFmtId="165" fontId="3" fillId="0" borderId="9" xfId="0" applyNumberFormat="1" applyFont="1" applyBorder="1" applyAlignment="1">
      <alignment horizontal="right"/>
    </xf>
    <xf numFmtId="165" fontId="0" fillId="0" borderId="39" xfId="0" applyNumberFormat="1" applyBorder="1" applyAlignment="1">
      <alignment horizontal="right"/>
    </xf>
    <xf numFmtId="165" fontId="3" fillId="0" borderId="36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35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2" fontId="0" fillId="0" borderId="29" xfId="0" applyNumberFormat="1" applyBorder="1" applyAlignment="1">
      <alignment horizontal="right"/>
    </xf>
    <xf numFmtId="2" fontId="0" fillId="0" borderId="21" xfId="0" applyNumberFormat="1" applyBorder="1" applyAlignment="1">
      <alignment horizontal="right"/>
    </xf>
    <xf numFmtId="2" fontId="0" fillId="0" borderId="24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31" xfId="0" applyNumberFormat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1" fontId="0" fillId="0" borderId="31" xfId="0" applyNumberFormat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" fontId="3" fillId="0" borderId="8" xfId="0" applyNumberFormat="1" applyFont="1" applyFill="1" applyBorder="1" applyAlignment="1">
      <alignment horizontal="right"/>
    </xf>
    <xf numFmtId="1" fontId="3" fillId="0" borderId="28" xfId="0" applyNumberFormat="1" applyFont="1" applyBorder="1" applyAlignment="1">
      <alignment horizontal="right"/>
    </xf>
    <xf numFmtId="1" fontId="3" fillId="0" borderId="31" xfId="0" applyNumberFormat="1" applyFont="1" applyBorder="1" applyAlignment="1">
      <alignment horizontal="right"/>
    </xf>
    <xf numFmtId="1" fontId="3" fillId="0" borderId="8" xfId="0" applyNumberFormat="1" applyFont="1" applyBorder="1" applyAlignment="1">
      <alignment horizontal="right"/>
    </xf>
    <xf numFmtId="165" fontId="0" fillId="0" borderId="27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7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0" fontId="0" fillId="4" borderId="32" xfId="0" applyNumberFormat="1" applyFont="1" applyFill="1" applyBorder="1" applyAlignment="1" applyProtection="1">
      <alignment horizontal="center" vertical="center"/>
    </xf>
    <xf numFmtId="0" fontId="0" fillId="4" borderId="33" xfId="0" applyNumberFormat="1" applyFont="1" applyFill="1" applyBorder="1" applyAlignment="1" applyProtection="1">
      <alignment horizontal="center" vertical="center"/>
    </xf>
    <xf numFmtId="0" fontId="7" fillId="3" borderId="7" xfId="0" applyNumberFormat="1" applyFont="1" applyFill="1" applyBorder="1" applyAlignment="1" applyProtection="1">
      <alignment horizontal="center" vertical="center"/>
    </xf>
    <xf numFmtId="0" fontId="7" fillId="3" borderId="8" xfId="0" applyNumberFormat="1" applyFont="1" applyFill="1" applyBorder="1" applyAlignment="1" applyProtection="1">
      <alignment horizontal="center" vertical="center"/>
    </xf>
    <xf numFmtId="0" fontId="7" fillId="3" borderId="12" xfId="0" applyNumberFormat="1" applyFont="1" applyFill="1" applyBorder="1" applyAlignment="1" applyProtection="1">
      <alignment horizontal="center" vertical="center"/>
    </xf>
    <xf numFmtId="0" fontId="7" fillId="3" borderId="13" xfId="0" applyNumberFormat="1" applyFont="1" applyFill="1" applyBorder="1" applyAlignment="1" applyProtection="1">
      <alignment horizontal="center" vertical="center"/>
    </xf>
    <xf numFmtId="2" fontId="0" fillId="0" borderId="33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164" fontId="0" fillId="0" borderId="19" xfId="0" applyNumberFormat="1" applyFont="1" applyFill="1" applyBorder="1" applyAlignment="1">
      <alignment horizontal="right"/>
    </xf>
    <xf numFmtId="2" fontId="0" fillId="0" borderId="19" xfId="0" applyNumberFormat="1" applyFont="1" applyFill="1" applyBorder="1" applyAlignment="1">
      <alignment horizontal="right"/>
    </xf>
    <xf numFmtId="1" fontId="0" fillId="0" borderId="19" xfId="0" applyNumberFormat="1" applyFont="1" applyFill="1" applyBorder="1" applyAlignment="1">
      <alignment horizontal="right"/>
    </xf>
    <xf numFmtId="2" fontId="0" fillId="0" borderId="35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164" fontId="0" fillId="0" borderId="18" xfId="0" applyNumberFormat="1" applyFont="1" applyFill="1" applyBorder="1" applyAlignment="1">
      <alignment horizontal="right"/>
    </xf>
    <xf numFmtId="2" fontId="0" fillId="0" borderId="18" xfId="0" applyNumberFormat="1" applyFont="1" applyFill="1" applyBorder="1" applyAlignment="1">
      <alignment horizontal="right"/>
    </xf>
    <xf numFmtId="1" fontId="0" fillId="0" borderId="18" xfId="0" applyNumberFormat="1" applyFont="1" applyFill="1" applyBorder="1" applyAlignment="1">
      <alignment horizontal="right"/>
    </xf>
    <xf numFmtId="0" fontId="7" fillId="3" borderId="44" xfId="0" applyNumberFormat="1" applyFont="1" applyFill="1" applyBorder="1" applyAlignment="1" applyProtection="1">
      <alignment horizontal="center" vertical="center"/>
    </xf>
    <xf numFmtId="0" fontId="7" fillId="3" borderId="43" xfId="0" applyNumberFormat="1" applyFont="1" applyFill="1" applyBorder="1" applyAlignment="1" applyProtection="1">
      <alignment horizontal="center" vertical="center"/>
    </xf>
    <xf numFmtId="0" fontId="7" fillId="3" borderId="45" xfId="0" applyNumberFormat="1" applyFont="1" applyFill="1" applyBorder="1" applyAlignment="1" applyProtection="1">
      <alignment horizontal="center" vertical="center"/>
    </xf>
    <xf numFmtId="0" fontId="7" fillId="3" borderId="6" xfId="0" applyNumberFormat="1" applyFont="1" applyFill="1" applyBorder="1" applyAlignment="1" applyProtection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65" fontId="0" fillId="7" borderId="9" xfId="0" applyNumberFormat="1" applyFill="1" applyBorder="1" applyAlignment="1">
      <alignment horizontal="right"/>
    </xf>
    <xf numFmtId="2" fontId="0" fillId="7" borderId="27" xfId="0" applyNumberFormat="1" applyFill="1" applyBorder="1" applyAlignment="1">
      <alignment horizontal="right"/>
    </xf>
    <xf numFmtId="2" fontId="0" fillId="7" borderId="28" xfId="0" applyNumberFormat="1" applyFill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2" fontId="8" fillId="0" borderId="6" xfId="0" applyNumberFormat="1" applyFont="1" applyBorder="1" applyAlignment="1">
      <alignment horizontal="right"/>
    </xf>
    <xf numFmtId="1" fontId="3" fillId="0" borderId="6" xfId="0" applyNumberFormat="1" applyFont="1" applyFill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164" fontId="3" fillId="0" borderId="6" xfId="0" applyNumberFormat="1" applyFont="1" applyFill="1" applyBorder="1" applyAlignment="1">
      <alignment horizontal="right"/>
    </xf>
    <xf numFmtId="2" fontId="3" fillId="0" borderId="6" xfId="0" applyNumberFormat="1" applyFont="1" applyFill="1" applyBorder="1" applyAlignment="1">
      <alignment horizontal="right"/>
    </xf>
    <xf numFmtId="2" fontId="8" fillId="0" borderId="26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2" fontId="8" fillId="0" borderId="9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right"/>
    </xf>
    <xf numFmtId="164" fontId="3" fillId="0" borderId="26" xfId="0" applyNumberFormat="1" applyFont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" fontId="3" fillId="0" borderId="9" xfId="0" applyNumberFormat="1" applyFont="1" applyFill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2" fontId="8" fillId="0" borderId="11" xfId="0" applyNumberFormat="1" applyFont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1" fontId="3" fillId="0" borderId="30" xfId="0" applyNumberFormat="1" applyFont="1" applyBorder="1" applyAlignment="1">
      <alignment horizontal="right"/>
    </xf>
    <xf numFmtId="164" fontId="3" fillId="0" borderId="30" xfId="0" applyNumberFormat="1" applyFont="1" applyBorder="1" applyAlignment="1">
      <alignment horizontal="right"/>
    </xf>
    <xf numFmtId="2" fontId="3" fillId="0" borderId="11" xfId="0" applyNumberFormat="1" applyFont="1" applyBorder="1" applyAlignment="1">
      <alignment horizontal="right"/>
    </xf>
    <xf numFmtId="164" fontId="8" fillId="0" borderId="30" xfId="0" applyNumberFormat="1" applyFont="1" applyBorder="1" applyAlignment="1">
      <alignment horizontal="right"/>
    </xf>
    <xf numFmtId="1" fontId="3" fillId="0" borderId="26" xfId="0" applyNumberFormat="1" applyFont="1" applyBorder="1" applyAlignment="1">
      <alignment horizontal="right"/>
    </xf>
    <xf numFmtId="1" fontId="3" fillId="0" borderId="11" xfId="0" applyNumberFormat="1" applyFont="1" applyFill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164" fontId="8" fillId="0" borderId="6" xfId="0" applyNumberFormat="1" applyFont="1" applyFill="1" applyBorder="1" applyAlignment="1">
      <alignment horizontal="right"/>
    </xf>
    <xf numFmtId="1" fontId="3" fillId="0" borderId="26" xfId="0" applyNumberFormat="1" applyFont="1" applyFill="1" applyBorder="1" applyAlignment="1">
      <alignment horizontal="right"/>
    </xf>
    <xf numFmtId="1" fontId="0" fillId="0" borderId="28" xfId="0" applyNumberFormat="1" applyFill="1" applyBorder="1" applyAlignment="1">
      <alignment horizontal="right"/>
    </xf>
    <xf numFmtId="164" fontId="3" fillId="0" borderId="26" xfId="0" applyNumberFormat="1" applyFont="1" applyFill="1" applyBorder="1" applyAlignment="1">
      <alignment horizontal="right"/>
    </xf>
    <xf numFmtId="1" fontId="3" fillId="0" borderId="30" xfId="0" applyNumberFormat="1" applyFont="1" applyFill="1" applyBorder="1" applyAlignment="1">
      <alignment horizontal="right"/>
    </xf>
    <xf numFmtId="1" fontId="0" fillId="0" borderId="31" xfId="0" applyNumberFormat="1" applyFill="1" applyBorder="1" applyAlignment="1">
      <alignment horizontal="right"/>
    </xf>
    <xf numFmtId="0" fontId="3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ill="1"/>
    <xf numFmtId="2" fontId="3" fillId="7" borderId="26" xfId="0" applyNumberFormat="1" applyFont="1" applyFill="1" applyBorder="1" applyAlignment="1">
      <alignment horizontal="right"/>
    </xf>
    <xf numFmtId="1" fontId="3" fillId="7" borderId="26" xfId="0" applyNumberFormat="1" applyFont="1" applyFill="1" applyBorder="1" applyAlignment="1">
      <alignment horizontal="right"/>
    </xf>
    <xf numFmtId="1" fontId="0" fillId="7" borderId="28" xfId="0" applyNumberFormat="1" applyFill="1" applyBorder="1" applyAlignment="1">
      <alignment horizontal="right"/>
    </xf>
    <xf numFmtId="1" fontId="3" fillId="7" borderId="28" xfId="0" applyNumberFormat="1" applyFont="1" applyFill="1" applyBorder="1" applyAlignment="1">
      <alignment horizontal="right"/>
    </xf>
    <xf numFmtId="164" fontId="0" fillId="7" borderId="28" xfId="0" applyNumberFormat="1" applyFill="1" applyBorder="1" applyAlignment="1">
      <alignment horizontal="right"/>
    </xf>
    <xf numFmtId="164" fontId="3" fillId="7" borderId="26" xfId="0" applyNumberFormat="1" applyFont="1" applyFill="1" applyBorder="1" applyAlignment="1">
      <alignment horizontal="right"/>
    </xf>
    <xf numFmtId="164" fontId="8" fillId="7" borderId="26" xfId="0" applyNumberFormat="1" applyFont="1" applyFill="1" applyBorder="1" applyAlignment="1">
      <alignment horizontal="right"/>
    </xf>
    <xf numFmtId="2" fontId="8" fillId="7" borderId="26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9" xfId="0" applyNumberFormat="1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0" fontId="7" fillId="3" borderId="0" xfId="0" applyFont="1" applyFill="1" applyBorder="1" applyAlignment="1"/>
    <xf numFmtId="0" fontId="0" fillId="0" borderId="19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164" fontId="0" fillId="6" borderId="32" xfId="0" applyNumberFormat="1" applyFill="1" applyBorder="1" applyAlignment="1">
      <alignment horizontal="right"/>
    </xf>
    <xf numFmtId="164" fontId="0" fillId="6" borderId="35" xfId="0" applyNumberFormat="1" applyFill="1" applyBorder="1" applyAlignment="1">
      <alignment horizontal="right"/>
    </xf>
    <xf numFmtId="164" fontId="3" fillId="6" borderId="35" xfId="0" applyNumberFormat="1" applyFont="1" applyFill="1" applyBorder="1" applyAlignment="1">
      <alignment horizontal="right"/>
    </xf>
    <xf numFmtId="164" fontId="0" fillId="6" borderId="33" xfId="0" applyNumberFormat="1" applyFill="1" applyBorder="1" applyAlignment="1">
      <alignment horizontal="right"/>
    </xf>
    <xf numFmtId="164" fontId="0" fillId="6" borderId="34" xfId="0" applyNumberFormat="1" applyFill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164" fontId="0" fillId="10" borderId="28" xfId="0" applyNumberFormat="1" applyFill="1" applyBorder="1" applyAlignment="1">
      <alignment horizontal="right"/>
    </xf>
    <xf numFmtId="164" fontId="0" fillId="10" borderId="10" xfId="0" applyNumberFormat="1" applyFill="1" applyBorder="1" applyAlignment="1">
      <alignment horizontal="right"/>
    </xf>
    <xf numFmtId="164" fontId="3" fillId="10" borderId="10" xfId="0" applyNumberFormat="1" applyFont="1" applyFill="1" applyBorder="1" applyAlignment="1">
      <alignment horizontal="right"/>
    </xf>
    <xf numFmtId="164" fontId="0" fillId="10" borderId="13" xfId="0" applyNumberFormat="1" applyFill="1" applyBorder="1" applyAlignment="1">
      <alignment horizontal="right"/>
    </xf>
    <xf numFmtId="164" fontId="0" fillId="10" borderId="8" xfId="0" applyNumberFormat="1" applyFill="1" applyBorder="1" applyAlignment="1">
      <alignment horizontal="right"/>
    </xf>
    <xf numFmtId="164" fontId="0" fillId="10" borderId="34" xfId="0" applyNumberFormat="1" applyFill="1" applyBorder="1" applyAlignment="1">
      <alignment horizontal="right"/>
    </xf>
    <xf numFmtId="164" fontId="0" fillId="10" borderId="35" xfId="0" applyNumberFormat="1" applyFill="1" applyBorder="1" applyAlignment="1">
      <alignment horizontal="right"/>
    </xf>
    <xf numFmtId="164" fontId="3" fillId="10" borderId="35" xfId="0" applyNumberFormat="1" applyFont="1" applyFill="1" applyBorder="1" applyAlignment="1">
      <alignment horizontal="right"/>
    </xf>
    <xf numFmtId="164" fontId="0" fillId="10" borderId="33" xfId="0" applyNumberFormat="1" applyFill="1" applyBorder="1" applyAlignment="1">
      <alignment horizontal="right"/>
    </xf>
    <xf numFmtId="164" fontId="0" fillId="10" borderId="32" xfId="0" applyNumberFormat="1" applyFill="1" applyBorder="1" applyAlignment="1">
      <alignment horizontal="right"/>
    </xf>
    <xf numFmtId="165" fontId="3" fillId="9" borderId="6" xfId="0" applyNumberFormat="1" applyFont="1" applyFill="1" applyBorder="1" applyAlignment="1">
      <alignment horizontal="right"/>
    </xf>
    <xf numFmtId="165" fontId="3" fillId="9" borderId="9" xfId="0" applyNumberFormat="1" applyFont="1" applyFill="1" applyBorder="1" applyAlignment="1">
      <alignment horizontal="right"/>
    </xf>
    <xf numFmtId="165" fontId="3" fillId="9" borderId="11" xfId="0" applyNumberFormat="1" applyFont="1" applyFill="1" applyBorder="1" applyAlignment="1">
      <alignment horizontal="right"/>
    </xf>
    <xf numFmtId="1" fontId="3" fillId="10" borderId="24" xfId="0" applyNumberFormat="1" applyFont="1" applyFill="1" applyBorder="1" applyAlignment="1">
      <alignment horizontal="right"/>
    </xf>
    <xf numFmtId="1" fontId="3" fillId="10" borderId="18" xfId="0" applyNumberFormat="1" applyFont="1" applyFill="1" applyBorder="1" applyAlignment="1">
      <alignment horizontal="right"/>
    </xf>
    <xf numFmtId="1" fontId="0" fillId="10" borderId="19" xfId="0" applyNumberFormat="1" applyFont="1" applyFill="1" applyBorder="1" applyAlignment="1">
      <alignment horizontal="right"/>
    </xf>
    <xf numFmtId="1" fontId="3" fillId="10" borderId="17" xfId="0" applyNumberFormat="1" applyFont="1" applyFill="1" applyBorder="1" applyAlignment="1">
      <alignment horizontal="right"/>
    </xf>
    <xf numFmtId="1" fontId="0" fillId="10" borderId="18" xfId="0" applyNumberFormat="1" applyFont="1" applyFill="1" applyBorder="1" applyAlignment="1">
      <alignment horizontal="right"/>
    </xf>
    <xf numFmtId="1" fontId="0" fillId="10" borderId="19" xfId="0" applyNumberFormat="1" applyFill="1" applyBorder="1" applyAlignment="1">
      <alignment horizontal="right"/>
    </xf>
    <xf numFmtId="1" fontId="0" fillId="10" borderId="17" xfId="0" applyNumberFormat="1" applyFill="1" applyBorder="1" applyAlignment="1">
      <alignment horizontal="right"/>
    </xf>
    <xf numFmtId="1" fontId="0" fillId="10" borderId="24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9" borderId="0" xfId="0" applyNumberFormat="1" applyFont="1" applyFill="1" applyAlignment="1">
      <alignment horizontal="right"/>
    </xf>
    <xf numFmtId="1" fontId="0" fillId="0" borderId="7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2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3" fillId="0" borderId="27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2" fontId="3" fillId="0" borderId="12" xfId="0" applyNumberFormat="1" applyFont="1" applyFill="1" applyBorder="1" applyAlignment="1">
      <alignment horizontal="right"/>
    </xf>
    <xf numFmtId="2" fontId="3" fillId="0" borderId="12" xfId="0" applyNumberFormat="1" applyFont="1" applyBorder="1" applyAlignment="1">
      <alignment horizontal="right"/>
    </xf>
    <xf numFmtId="2" fontId="3" fillId="0" borderId="13" xfId="0" applyNumberFormat="1" applyFont="1" applyBorder="1" applyAlignment="1">
      <alignment horizontal="right"/>
    </xf>
    <xf numFmtId="2" fontId="3" fillId="0" borderId="27" xfId="0" applyNumberFormat="1" applyFont="1" applyFill="1" applyBorder="1" applyAlignment="1"/>
    <xf numFmtId="2" fontId="3" fillId="0" borderId="1" xfId="0" applyNumberFormat="1" applyFont="1" applyFill="1" applyBorder="1" applyAlignment="1"/>
    <xf numFmtId="2" fontId="3" fillId="0" borderId="12" xfId="0" applyNumberFormat="1" applyFont="1" applyFill="1" applyBorder="1" applyAlignment="1"/>
    <xf numFmtId="2" fontId="3" fillId="0" borderId="7" xfId="0" applyNumberFormat="1" applyFont="1" applyBorder="1" applyAlignment="1"/>
    <xf numFmtId="2" fontId="3" fillId="0" borderId="1" xfId="0" applyNumberFormat="1" applyFont="1" applyBorder="1" applyAlignment="1"/>
    <xf numFmtId="2" fontId="3" fillId="0" borderId="12" xfId="0" applyNumberFormat="1" applyFont="1" applyBorder="1" applyAlignment="1"/>
    <xf numFmtId="2" fontId="14" fillId="0" borderId="6" xfId="0" applyNumberFormat="1" applyFont="1" applyFill="1" applyBorder="1" applyAlignment="1">
      <alignment horizontal="right"/>
    </xf>
    <xf numFmtId="2" fontId="14" fillId="0" borderId="9" xfId="0" applyNumberFormat="1" applyFont="1" applyFill="1" applyBorder="1" applyAlignment="1">
      <alignment horizontal="righ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5" fillId="0" borderId="9" xfId="0" applyNumberFormat="1" applyFont="1" applyFill="1" applyBorder="1" applyAlignment="1">
      <alignment horizontal="right"/>
    </xf>
    <xf numFmtId="1" fontId="14" fillId="0" borderId="6" xfId="0" applyNumberFormat="1" applyFont="1" applyFill="1" applyBorder="1" applyAlignment="1">
      <alignment horizontal="right"/>
    </xf>
    <xf numFmtId="1" fontId="14" fillId="0" borderId="9" xfId="0" applyNumberFormat="1" applyFont="1" applyFill="1" applyBorder="1" applyAlignment="1">
      <alignment horizontal="right"/>
    </xf>
    <xf numFmtId="1" fontId="14" fillId="0" borderId="11" xfId="0" applyNumberFormat="1" applyFont="1" applyFill="1" applyBorder="1" applyAlignment="1">
      <alignment horizontal="right"/>
    </xf>
    <xf numFmtId="1" fontId="15" fillId="0" borderId="6" xfId="0" applyNumberFormat="1" applyFont="1" applyFill="1" applyBorder="1" applyAlignment="1">
      <alignment horizontal="right"/>
    </xf>
    <xf numFmtId="1" fontId="15" fillId="0" borderId="9" xfId="0" applyNumberFormat="1" applyFont="1" applyFill="1" applyBorder="1" applyAlignment="1">
      <alignment horizontal="right"/>
    </xf>
    <xf numFmtId="1" fontId="15" fillId="0" borderId="11" xfId="0" applyNumberFormat="1" applyFont="1" applyFill="1" applyBorder="1" applyAlignment="1">
      <alignment horizontal="right"/>
    </xf>
    <xf numFmtId="1" fontId="15" fillId="0" borderId="26" xfId="0" applyNumberFormat="1" applyFont="1" applyFill="1" applyBorder="1" applyAlignment="1">
      <alignment horizontal="right"/>
    </xf>
    <xf numFmtId="1" fontId="14" fillId="0" borderId="26" xfId="0" applyNumberFormat="1" applyFont="1" applyFill="1" applyBorder="1" applyAlignment="1">
      <alignment horizontal="right"/>
    </xf>
    <xf numFmtId="1" fontId="14" fillId="0" borderId="8" xfId="0" applyNumberFormat="1" applyFont="1" applyFill="1" applyBorder="1" applyAlignment="1">
      <alignment horizontal="right"/>
    </xf>
    <xf numFmtId="1" fontId="14" fillId="0" borderId="28" xfId="0" applyNumberFormat="1" applyFont="1" applyFill="1" applyBorder="1" applyAlignment="1">
      <alignment horizontal="right"/>
    </xf>
    <xf numFmtId="1" fontId="16" fillId="0" borderId="28" xfId="0" applyNumberFormat="1" applyFont="1" applyFill="1" applyBorder="1" applyAlignment="1">
      <alignment horizontal="right"/>
    </xf>
    <xf numFmtId="1" fontId="16" fillId="0" borderId="31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horizontal="right"/>
    </xf>
    <xf numFmtId="1" fontId="14" fillId="0" borderId="30" xfId="0" applyNumberFormat="1" applyFont="1" applyFill="1" applyBorder="1" applyAlignment="1">
      <alignment horizontal="right"/>
    </xf>
    <xf numFmtId="2" fontId="14" fillId="0" borderId="26" xfId="0" applyNumberFormat="1" applyFont="1" applyFill="1" applyBorder="1" applyAlignment="1">
      <alignment horizontal="right"/>
    </xf>
    <xf numFmtId="164" fontId="14" fillId="0" borderId="9" xfId="0" applyNumberFormat="1" applyFont="1" applyFill="1" applyBorder="1" applyAlignment="1">
      <alignment horizontal="right"/>
    </xf>
    <xf numFmtId="164" fontId="15" fillId="0" borderId="9" xfId="0" applyNumberFormat="1" applyFont="1" applyFill="1" applyBorder="1" applyAlignment="1">
      <alignment horizontal="right"/>
    </xf>
    <xf numFmtId="2" fontId="15" fillId="0" borderId="6" xfId="0" applyNumberFormat="1" applyFont="1" applyFill="1" applyBorder="1" applyAlignment="1">
      <alignment horizontal="right"/>
    </xf>
    <xf numFmtId="164" fontId="14" fillId="0" borderId="6" xfId="0" applyNumberFormat="1" applyFont="1" applyFill="1" applyBorder="1" applyAlignment="1">
      <alignment horizontal="right"/>
    </xf>
    <xf numFmtId="164" fontId="15" fillId="0" borderId="6" xfId="0" applyNumberFormat="1" applyFont="1" applyFill="1" applyBorder="1" applyAlignment="1">
      <alignment horizontal="right"/>
    </xf>
    <xf numFmtId="164" fontId="15" fillId="0" borderId="26" xfId="0" applyNumberFormat="1" applyFont="1" applyFill="1" applyBorder="1" applyAlignment="1">
      <alignment horizontal="right"/>
    </xf>
    <xf numFmtId="164" fontId="15" fillId="0" borderId="30" xfId="0" applyNumberFormat="1" applyFont="1" applyFill="1" applyBorder="1" applyAlignment="1">
      <alignment horizontal="right"/>
    </xf>
    <xf numFmtId="164" fontId="14" fillId="0" borderId="26" xfId="0" applyNumberFormat="1" applyFont="1" applyFill="1" applyBorder="1" applyAlignment="1">
      <alignment horizontal="right"/>
    </xf>
    <xf numFmtId="164" fontId="14" fillId="0" borderId="30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right"/>
    </xf>
    <xf numFmtId="1" fontId="15" fillId="0" borderId="30" xfId="0" applyNumberFormat="1" applyFont="1" applyFill="1" applyBorder="1" applyAlignment="1">
      <alignment horizontal="right"/>
    </xf>
    <xf numFmtId="2" fontId="16" fillId="0" borderId="8" xfId="0" applyNumberFormat="1" applyFont="1" applyFill="1" applyBorder="1" applyAlignment="1">
      <alignment horizontal="right"/>
    </xf>
    <xf numFmtId="2" fontId="16" fillId="0" borderId="28" xfId="0" applyNumberFormat="1" applyFont="1" applyFill="1" applyBorder="1" applyAlignment="1">
      <alignment horizontal="right"/>
    </xf>
    <xf numFmtId="2" fontId="16" fillId="0" borderId="31" xfId="0" applyNumberFormat="1" applyFont="1" applyFill="1" applyBorder="1" applyAlignment="1">
      <alignment horizontal="right"/>
    </xf>
    <xf numFmtId="2" fontId="0" fillId="0" borderId="26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3" fillId="8" borderId="32" xfId="0" applyNumberFormat="1" applyFont="1" applyFill="1" applyBorder="1" applyAlignment="1" applyProtection="1">
      <alignment horizontal="center" vertical="center"/>
    </xf>
    <xf numFmtId="0" fontId="3" fillId="8" borderId="33" xfId="0" applyNumberFormat="1" applyFont="1" applyFill="1" applyBorder="1" applyAlignment="1" applyProtection="1">
      <alignment horizontal="center" vertical="center"/>
    </xf>
    <xf numFmtId="0" fontId="0" fillId="11" borderId="36" xfId="0" applyNumberFormat="1" applyFont="1" applyFill="1" applyBorder="1" applyAlignment="1" applyProtection="1">
      <alignment horizontal="center" vertical="center"/>
    </xf>
    <xf numFmtId="0" fontId="0" fillId="11" borderId="37" xfId="0" applyNumberFormat="1" applyFont="1" applyFill="1" applyBorder="1" applyAlignment="1" applyProtection="1">
      <alignment horizontal="center" vertical="center"/>
    </xf>
    <xf numFmtId="2" fontId="3" fillId="9" borderId="9" xfId="0" applyNumberFormat="1" applyFont="1" applyFill="1" applyBorder="1" applyAlignment="1">
      <alignment horizontal="right"/>
    </xf>
    <xf numFmtId="2" fontId="3" fillId="9" borderId="10" xfId="0" applyNumberFormat="1" applyFont="1" applyFill="1" applyBorder="1" applyAlignment="1">
      <alignment horizontal="right"/>
    </xf>
    <xf numFmtId="2" fontId="0" fillId="9" borderId="9" xfId="0" applyNumberFormat="1" applyFill="1" applyBorder="1" applyAlignment="1">
      <alignment horizontal="right"/>
    </xf>
    <xf numFmtId="2" fontId="0" fillId="9" borderId="10" xfId="0" applyNumberFormat="1" applyFill="1" applyBorder="1" applyAlignment="1">
      <alignment horizontal="right"/>
    </xf>
    <xf numFmtId="2" fontId="12" fillId="9" borderId="1" xfId="0" applyNumberFormat="1" applyFont="1" applyFill="1" applyBorder="1" applyAlignment="1">
      <alignment horizontal="right"/>
    </xf>
    <xf numFmtId="2" fontId="12" fillId="9" borderId="7" xfId="0" applyNumberFormat="1" applyFont="1" applyFill="1" applyBorder="1" applyAlignment="1">
      <alignment horizontal="right"/>
    </xf>
    <xf numFmtId="2" fontId="12" fillId="9" borderId="12" xfId="0" applyNumberFormat="1" applyFont="1" applyFill="1" applyBorder="1" applyAlignment="1">
      <alignment horizontal="right"/>
    </xf>
    <xf numFmtId="0" fontId="0" fillId="9" borderId="14" xfId="0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165" fontId="0" fillId="9" borderId="32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right"/>
    </xf>
    <xf numFmtId="165" fontId="0" fillId="9" borderId="7" xfId="0" applyNumberFormat="1" applyFill="1" applyBorder="1" applyAlignment="1">
      <alignment horizontal="right"/>
    </xf>
    <xf numFmtId="164" fontId="0" fillId="9" borderId="7" xfId="0" applyNumberFormat="1" applyFill="1" applyBorder="1" applyAlignment="1">
      <alignment horizontal="right"/>
    </xf>
    <xf numFmtId="2" fontId="0" fillId="9" borderId="7" xfId="0" applyNumberFormat="1" applyFill="1" applyBorder="1" applyAlignment="1">
      <alignment horizontal="right"/>
    </xf>
    <xf numFmtId="2" fontId="0" fillId="9" borderId="21" xfId="0" applyNumberFormat="1" applyFill="1" applyBorder="1" applyAlignment="1">
      <alignment horizontal="right"/>
    </xf>
    <xf numFmtId="2" fontId="0" fillId="9" borderId="8" xfId="0" applyNumberFormat="1" applyFill="1" applyBorder="1" applyAlignment="1">
      <alignment horizontal="right"/>
    </xf>
    <xf numFmtId="2" fontId="0" fillId="9" borderId="17" xfId="0" applyNumberFormat="1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9" borderId="36" xfId="0" applyFill="1" applyBorder="1" applyAlignment="1">
      <alignment horizontal="right"/>
    </xf>
    <xf numFmtId="165" fontId="0" fillId="9" borderId="6" xfId="0" applyNumberFormat="1" applyFill="1" applyBorder="1" applyAlignment="1">
      <alignment horizontal="right"/>
    </xf>
    <xf numFmtId="165" fontId="0" fillId="9" borderId="36" xfId="0" applyNumberFormat="1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0" fontId="0" fillId="9" borderId="20" xfId="0" applyFill="1" applyBorder="1" applyAlignment="1">
      <alignment horizontal="right"/>
    </xf>
    <xf numFmtId="0" fontId="0" fillId="9" borderId="32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2" fontId="0" fillId="9" borderId="6" xfId="0" applyNumberFormat="1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165" fontId="0" fillId="9" borderId="17" xfId="0" applyNumberFormat="1" applyFont="1" applyFill="1" applyBorder="1" applyAlignment="1">
      <alignment horizontal="center"/>
    </xf>
    <xf numFmtId="164" fontId="0" fillId="9" borderId="17" xfId="0" applyNumberFormat="1" applyFont="1" applyFill="1" applyBorder="1" applyAlignment="1">
      <alignment horizontal="right"/>
    </xf>
    <xf numFmtId="0" fontId="0" fillId="9" borderId="17" xfId="0" applyFont="1" applyFill="1" applyBorder="1" applyAlignment="1">
      <alignment horizontal="right"/>
    </xf>
    <xf numFmtId="1" fontId="0" fillId="9" borderId="17" xfId="0" applyNumberFormat="1" applyFont="1" applyFill="1" applyBorder="1" applyAlignment="1">
      <alignment horizontal="right"/>
    </xf>
    <xf numFmtId="2" fontId="3" fillId="9" borderId="6" xfId="0" applyNumberFormat="1" applyFont="1" applyFill="1" applyBorder="1" applyAlignment="1">
      <alignment horizontal="right"/>
    </xf>
    <xf numFmtId="2" fontId="3" fillId="9" borderId="7" xfId="0" applyNumberFormat="1" applyFont="1" applyFill="1" applyBorder="1" applyAlignment="1">
      <alignment horizontal="right"/>
    </xf>
    <xf numFmtId="2" fontId="3" fillId="9" borderId="7" xfId="0" applyNumberFormat="1" applyFont="1" applyFill="1" applyBorder="1" applyAlignment="1"/>
    <xf numFmtId="2" fontId="3" fillId="9" borderId="8" xfId="0" applyNumberFormat="1" applyFont="1" applyFill="1" applyBorder="1" applyAlignment="1">
      <alignment horizontal="right"/>
    </xf>
    <xf numFmtId="11" fontId="0" fillId="9" borderId="6" xfId="0" applyNumberFormat="1" applyFill="1" applyBorder="1" applyAlignment="1">
      <alignment horizontal="right"/>
    </xf>
    <xf numFmtId="11" fontId="0" fillId="9" borderId="7" xfId="0" applyNumberFormat="1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164" fontId="0" fillId="9" borderId="6" xfId="0" applyNumberFormat="1" applyFill="1" applyBorder="1" applyAlignment="1">
      <alignment horizontal="right"/>
    </xf>
    <xf numFmtId="164" fontId="0" fillId="9" borderId="8" xfId="0" applyNumberFormat="1" applyFill="1" applyBorder="1" applyAlignment="1">
      <alignment horizontal="right"/>
    </xf>
    <xf numFmtId="2" fontId="14" fillId="12" borderId="6" xfId="0" applyNumberFormat="1" applyFont="1" applyFill="1" applyBorder="1" applyAlignment="1">
      <alignment horizontal="right"/>
    </xf>
    <xf numFmtId="1" fontId="14" fillId="12" borderId="6" xfId="0" applyNumberFormat="1" applyFont="1" applyFill="1" applyBorder="1" applyAlignment="1">
      <alignment horizontal="right"/>
    </xf>
    <xf numFmtId="1" fontId="0" fillId="9" borderId="8" xfId="0" applyNumberFormat="1" applyFill="1" applyBorder="1" applyAlignment="1">
      <alignment horizontal="right"/>
    </xf>
    <xf numFmtId="1" fontId="14" fillId="12" borderId="8" xfId="0" applyNumberFormat="1" applyFont="1" applyFill="1" applyBorder="1" applyAlignment="1">
      <alignment horizontal="right"/>
    </xf>
    <xf numFmtId="1" fontId="3" fillId="9" borderId="6" xfId="0" applyNumberFormat="1" applyFont="1" applyFill="1" applyBorder="1" applyAlignment="1">
      <alignment horizontal="right"/>
    </xf>
    <xf numFmtId="164" fontId="14" fillId="12" borderId="6" xfId="0" applyNumberFormat="1" applyFont="1" applyFill="1" applyBorder="1" applyAlignment="1">
      <alignment horizontal="right"/>
    </xf>
    <xf numFmtId="2" fontId="8" fillId="9" borderId="6" xfId="0" applyNumberFormat="1" applyFont="1" applyFill="1" applyBorder="1" applyAlignment="1">
      <alignment horizontal="right"/>
    </xf>
    <xf numFmtId="164" fontId="15" fillId="12" borderId="6" xfId="0" applyNumberFormat="1" applyFont="1" applyFill="1" applyBorder="1" applyAlignment="1">
      <alignment horizontal="right"/>
    </xf>
    <xf numFmtId="2" fontId="15" fillId="12" borderId="6" xfId="0" applyNumberFormat="1" applyFont="1" applyFill="1" applyBorder="1" applyAlignment="1">
      <alignment horizontal="right"/>
    </xf>
    <xf numFmtId="1" fontId="16" fillId="12" borderId="8" xfId="0" applyNumberFormat="1" applyFont="1" applyFill="1" applyBorder="1" applyAlignment="1">
      <alignment horizontal="right"/>
    </xf>
    <xf numFmtId="0" fontId="0" fillId="9" borderId="0" xfId="0" applyFill="1"/>
    <xf numFmtId="165" fontId="0" fillId="0" borderId="6" xfId="0" applyNumberFormat="1" applyFill="1" applyBorder="1" applyAlignment="1">
      <alignment horizontal="center"/>
    </xf>
    <xf numFmtId="165" fontId="0" fillId="0" borderId="32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2" fontId="15" fillId="12" borderId="9" xfId="0" applyNumberFormat="1" applyFont="1" applyFill="1" applyBorder="1" applyAlignment="1">
      <alignment horizontal="right"/>
    </xf>
    <xf numFmtId="2" fontId="0" fillId="9" borderId="28" xfId="0" applyNumberFormat="1" applyFill="1" applyBorder="1" applyAlignment="1">
      <alignment horizontal="right"/>
    </xf>
    <xf numFmtId="1" fontId="14" fillId="12" borderId="9" xfId="0" applyNumberFormat="1" applyFont="1" applyFill="1" applyBorder="1" applyAlignment="1">
      <alignment horizontal="right"/>
    </xf>
    <xf numFmtId="1" fontId="0" fillId="9" borderId="28" xfId="0" applyNumberFormat="1" applyFill="1" applyBorder="1" applyAlignment="1">
      <alignment horizontal="right"/>
    </xf>
    <xf numFmtId="1" fontId="15" fillId="12" borderId="6" xfId="0" applyNumberFormat="1" applyFont="1" applyFill="1" applyBorder="1" applyAlignment="1">
      <alignment horizontal="right"/>
    </xf>
    <xf numFmtId="2" fontId="14" fillId="12" borderId="9" xfId="0" applyNumberFormat="1" applyFont="1" applyFill="1" applyBorder="1" applyAlignment="1">
      <alignment horizontal="right"/>
    </xf>
    <xf numFmtId="164" fontId="14" fillId="12" borderId="26" xfId="0" applyNumberFormat="1" applyFont="1" applyFill="1" applyBorder="1" applyAlignment="1">
      <alignment horizontal="right"/>
    </xf>
    <xf numFmtId="1" fontId="14" fillId="12" borderId="28" xfId="0" applyNumberFormat="1" applyFont="1" applyFill="1" applyBorder="1" applyAlignment="1">
      <alignment horizontal="right"/>
    </xf>
    <xf numFmtId="164" fontId="0" fillId="9" borderId="28" xfId="0" applyNumberFormat="1" applyFill="1" applyBorder="1" applyAlignment="1">
      <alignment horizontal="right"/>
    </xf>
    <xf numFmtId="1" fontId="14" fillId="12" borderId="26" xfId="0" applyNumberFormat="1" applyFont="1" applyFill="1" applyBorder="1" applyAlignment="1">
      <alignment horizontal="right"/>
    </xf>
    <xf numFmtId="1" fontId="3" fillId="9" borderId="9" xfId="0" applyNumberFormat="1" applyFont="1" applyFill="1" applyBorder="1" applyAlignment="1">
      <alignment horizontal="right"/>
    </xf>
    <xf numFmtId="1" fontId="15" fillId="12" borderId="9" xfId="0" applyNumberFormat="1" applyFont="1" applyFill="1" applyBorder="1" applyAlignment="1">
      <alignment horizontal="right"/>
    </xf>
    <xf numFmtId="164" fontId="14" fillId="12" borderId="9" xfId="0" applyNumberFormat="1" applyFont="1" applyFill="1" applyBorder="1" applyAlignment="1">
      <alignment horizontal="right"/>
    </xf>
    <xf numFmtId="164" fontId="8" fillId="9" borderId="26" xfId="0" applyNumberFormat="1" applyFont="1" applyFill="1" applyBorder="1" applyAlignment="1">
      <alignment horizontal="right"/>
    </xf>
    <xf numFmtId="164" fontId="15" fillId="12" borderId="26" xfId="0" applyNumberFormat="1" applyFont="1" applyFill="1" applyBorder="1" applyAlignment="1">
      <alignment horizontal="right"/>
    </xf>
    <xf numFmtId="2" fontId="14" fillId="12" borderId="26" xfId="0" applyNumberFormat="1" applyFont="1" applyFill="1" applyBorder="1" applyAlignment="1">
      <alignment horizontal="right"/>
    </xf>
    <xf numFmtId="1" fontId="16" fillId="12" borderId="28" xfId="0" applyNumberFormat="1" applyFont="1" applyFill="1" applyBorder="1" applyAlignment="1">
      <alignment horizontal="right"/>
    </xf>
    <xf numFmtId="165" fontId="0" fillId="9" borderId="26" xfId="0" applyNumberFormat="1" applyFill="1" applyBorder="1" applyAlignment="1">
      <alignment horizontal="center"/>
    </xf>
    <xf numFmtId="165" fontId="0" fillId="9" borderId="34" xfId="0" applyNumberFormat="1" applyFill="1" applyBorder="1" applyAlignment="1">
      <alignment horizontal="center"/>
    </xf>
    <xf numFmtId="164" fontId="0" fillId="9" borderId="27" xfId="0" applyNumberFormat="1" applyFill="1" applyBorder="1"/>
    <xf numFmtId="165" fontId="0" fillId="9" borderId="27" xfId="0" applyNumberFormat="1" applyFill="1" applyBorder="1"/>
    <xf numFmtId="2" fontId="0" fillId="9" borderId="27" xfId="0" applyNumberFormat="1" applyFill="1" applyBorder="1"/>
    <xf numFmtId="2" fontId="0" fillId="9" borderId="27" xfId="0" applyNumberFormat="1" applyFill="1" applyBorder="1" applyAlignment="1">
      <alignment horizontal="right"/>
    </xf>
    <xf numFmtId="2" fontId="0" fillId="9" borderId="29" xfId="0" applyNumberFormat="1" applyFill="1" applyBorder="1" applyAlignment="1">
      <alignment horizontal="right"/>
    </xf>
    <xf numFmtId="2" fontId="0" fillId="9" borderId="28" xfId="0" applyNumberFormat="1" applyFill="1" applyBorder="1"/>
    <xf numFmtId="2" fontId="0" fillId="9" borderId="24" xfId="0" applyNumberFormat="1" applyFill="1" applyBorder="1"/>
    <xf numFmtId="0" fontId="3" fillId="10" borderId="17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164" fontId="0" fillId="10" borderId="24" xfId="0" applyNumberFormat="1" applyFill="1" applyBorder="1" applyAlignment="1">
      <alignment horizontal="right"/>
    </xf>
    <xf numFmtId="164" fontId="0" fillId="10" borderId="18" xfId="0" applyNumberFormat="1" applyFill="1" applyBorder="1" applyAlignment="1">
      <alignment horizontal="right"/>
    </xf>
    <xf numFmtId="164" fontId="3" fillId="10" borderId="18" xfId="0" applyNumberFormat="1" applyFont="1" applyFill="1" applyBorder="1" applyAlignment="1">
      <alignment horizontal="right"/>
    </xf>
    <xf numFmtId="164" fontId="0" fillId="10" borderId="19" xfId="0" applyNumberFormat="1" applyFill="1" applyBorder="1" applyAlignment="1">
      <alignment horizontal="right"/>
    </xf>
    <xf numFmtId="164" fontId="0" fillId="10" borderId="17" xfId="0" applyNumberFormat="1" applyFill="1" applyBorder="1" applyAlignment="1">
      <alignment horizontal="right"/>
    </xf>
    <xf numFmtId="164" fontId="0" fillId="10" borderId="46" xfId="0" applyNumberFormat="1" applyFill="1" applyBorder="1" applyAlignment="1">
      <alignment horizontal="right"/>
    </xf>
    <xf numFmtId="164" fontId="0" fillId="6" borderId="24" xfId="0" applyNumberFormat="1" applyFill="1" applyBorder="1" applyAlignment="1">
      <alignment horizontal="right"/>
    </xf>
    <xf numFmtId="164" fontId="0" fillId="6" borderId="18" xfId="0" applyNumberFormat="1" applyFill="1" applyBorder="1" applyAlignment="1">
      <alignment horizontal="right"/>
    </xf>
    <xf numFmtId="164" fontId="3" fillId="6" borderId="18" xfId="0" applyNumberFormat="1" applyFont="1" applyFill="1" applyBorder="1" applyAlignment="1">
      <alignment horizontal="right"/>
    </xf>
    <xf numFmtId="164" fontId="0" fillId="6" borderId="19" xfId="0" applyNumberFormat="1" applyFill="1" applyBorder="1" applyAlignment="1">
      <alignment horizontal="right"/>
    </xf>
    <xf numFmtId="164" fontId="0" fillId="6" borderId="17" xfId="0" applyNumberFormat="1" applyFill="1" applyBorder="1" applyAlignment="1">
      <alignment horizontal="right"/>
    </xf>
    <xf numFmtId="164" fontId="0" fillId="10" borderId="27" xfId="0" applyNumberForma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right"/>
    </xf>
    <xf numFmtId="1" fontId="0" fillId="0" borderId="27" xfId="0" applyNumberFormat="1" applyFill="1" applyBorder="1" applyAlignment="1">
      <alignment horizontal="right"/>
    </xf>
    <xf numFmtId="2" fontId="3" fillId="0" borderId="27" xfId="0" applyNumberFormat="1" applyFont="1" applyBorder="1" applyAlignment="1"/>
    <xf numFmtId="164" fontId="0" fillId="10" borderId="12" xfId="0" applyNumberFormat="1" applyFill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8" borderId="1" xfId="0" applyNumberFormat="1" applyFont="1" applyFill="1" applyBorder="1" applyAlignment="1" applyProtection="1">
      <alignment horizontal="center" vertical="center"/>
    </xf>
    <xf numFmtId="0" fontId="0" fillId="5" borderId="1" xfId="0" applyNumberFormat="1" applyFont="1" applyFill="1" applyBorder="1" applyAlignment="1" applyProtection="1">
      <alignment horizontal="center" vertical="center"/>
    </xf>
    <xf numFmtId="0" fontId="0" fillId="11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3" fillId="9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/>
    <xf numFmtId="165" fontId="0" fillId="9" borderId="1" xfId="0" applyNumberFormat="1" applyFill="1" applyBorder="1"/>
    <xf numFmtId="2" fontId="0" fillId="9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2" fontId="0" fillId="7" borderId="1" xfId="0" applyNumberFormat="1" applyFill="1" applyBorder="1" applyAlignment="1">
      <alignment horizontal="right"/>
    </xf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3" fillId="0" borderId="27" xfId="0" applyNumberFormat="1" applyFont="1" applyBorder="1" applyAlignment="1">
      <alignment horizontal="right"/>
    </xf>
    <xf numFmtId="164" fontId="3" fillId="0" borderId="27" xfId="0" applyNumberFormat="1" applyFont="1" applyFill="1" applyBorder="1" applyAlignment="1">
      <alignment horizontal="right"/>
    </xf>
    <xf numFmtId="2" fontId="3" fillId="0" borderId="27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2" xfId="0" applyNumberFormat="1" applyFont="1" applyFill="1" applyBorder="1" applyAlignment="1">
      <alignment horizontal="right"/>
    </xf>
    <xf numFmtId="2" fontId="0" fillId="0" borderId="12" xfId="0" applyNumberFormat="1" applyFont="1" applyFill="1" applyBorder="1" applyAlignment="1">
      <alignment horizontal="right"/>
    </xf>
    <xf numFmtId="2" fontId="0" fillId="0" borderId="12" xfId="0" applyNumberFormat="1" applyFont="1" applyBorder="1" applyAlignment="1">
      <alignment horizontal="center"/>
    </xf>
    <xf numFmtId="11" fontId="3" fillId="0" borderId="12" xfId="0" applyNumberFormat="1" applyFont="1" applyBorder="1" applyAlignment="1">
      <alignment horizontal="right"/>
    </xf>
    <xf numFmtId="0" fontId="0" fillId="9" borderId="27" xfId="0" applyFill="1" applyBorder="1" applyAlignment="1">
      <alignment horizontal="center"/>
    </xf>
    <xf numFmtId="165" fontId="0" fillId="9" borderId="27" xfId="0" applyNumberFormat="1" applyFill="1" applyBorder="1" applyAlignment="1">
      <alignment horizontal="center"/>
    </xf>
    <xf numFmtId="1" fontId="0" fillId="9" borderId="27" xfId="0" applyNumberFormat="1" applyFill="1" applyBorder="1" applyAlignment="1">
      <alignment horizontal="right"/>
    </xf>
    <xf numFmtId="165" fontId="0" fillId="9" borderId="27" xfId="0" applyNumberFormat="1" applyFill="1" applyBorder="1" applyAlignment="1">
      <alignment horizontal="right"/>
    </xf>
    <xf numFmtId="164" fontId="0" fillId="9" borderId="27" xfId="0" applyNumberFormat="1" applyFill="1" applyBorder="1" applyAlignment="1">
      <alignment horizontal="right"/>
    </xf>
    <xf numFmtId="0" fontId="0" fillId="9" borderId="27" xfId="0" applyFill="1" applyBorder="1" applyAlignment="1">
      <alignment horizontal="right"/>
    </xf>
    <xf numFmtId="164" fontId="0" fillId="9" borderId="27" xfId="0" applyNumberFormat="1" applyFont="1" applyFill="1" applyBorder="1" applyAlignment="1">
      <alignment horizontal="right"/>
    </xf>
    <xf numFmtId="0" fontId="0" fillId="9" borderId="27" xfId="0" applyFont="1" applyFill="1" applyBorder="1" applyAlignment="1">
      <alignment horizontal="right"/>
    </xf>
    <xf numFmtId="0" fontId="0" fillId="9" borderId="27" xfId="0" applyFont="1" applyFill="1" applyBorder="1" applyAlignment="1">
      <alignment horizontal="center"/>
    </xf>
    <xf numFmtId="2" fontId="3" fillId="9" borderId="27" xfId="0" applyNumberFormat="1" applyFont="1" applyFill="1" applyBorder="1" applyAlignment="1">
      <alignment horizontal="right"/>
    </xf>
    <xf numFmtId="2" fontId="3" fillId="9" borderId="27" xfId="0" applyNumberFormat="1" applyFont="1" applyFill="1" applyBorder="1" applyAlignment="1"/>
    <xf numFmtId="11" fontId="0" fillId="9" borderId="27" xfId="0" applyNumberFormat="1" applyFill="1" applyBorder="1" applyAlignment="1">
      <alignment horizontal="right"/>
    </xf>
    <xf numFmtId="1" fontId="0" fillId="10" borderId="43" xfId="0" applyNumberFormat="1" applyFont="1" applyFill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16" fillId="0" borderId="13" xfId="0" applyNumberFormat="1" applyFont="1" applyFill="1" applyBorder="1" applyAlignment="1">
      <alignment horizontal="right"/>
    </xf>
    <xf numFmtId="165" fontId="0" fillId="0" borderId="27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2" fontId="3" fillId="6" borderId="27" xfId="0" applyNumberFormat="1" applyFont="1" applyFill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8" fillId="0" borderId="11" xfId="0" applyNumberFormat="1" applyFont="1" applyBorder="1" applyAlignment="1">
      <alignment horizontal="right"/>
    </xf>
    <xf numFmtId="164" fontId="0" fillId="0" borderId="27" xfId="0" applyNumberFormat="1" applyBorder="1"/>
    <xf numFmtId="165" fontId="0" fillId="0" borderId="27" xfId="0" applyNumberFormat="1" applyBorder="1"/>
    <xf numFmtId="2" fontId="0" fillId="0" borderId="27" xfId="0" applyNumberFormat="1" applyBorder="1"/>
    <xf numFmtId="0" fontId="0" fillId="0" borderId="27" xfId="0" applyBorder="1"/>
    <xf numFmtId="0" fontId="0" fillId="0" borderId="27" xfId="0" applyBorder="1" applyAlignment="1">
      <alignment horizontal="right"/>
    </xf>
    <xf numFmtId="165" fontId="3" fillId="10" borderId="24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5" fontId="3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0" fillId="13" borderId="1" xfId="0" applyFill="1" applyBorder="1"/>
    <xf numFmtId="0" fontId="0" fillId="14" borderId="1" xfId="0" applyFill="1" applyBorder="1"/>
    <xf numFmtId="11" fontId="0" fillId="13" borderId="1" xfId="0" applyNumberFormat="1" applyFill="1" applyBorder="1"/>
    <xf numFmtId="0" fontId="0" fillId="14" borderId="0" xfId="0" applyFill="1"/>
    <xf numFmtId="11" fontId="0" fillId="15" borderId="0" xfId="0" applyNumberFormat="1" applyFill="1"/>
    <xf numFmtId="0" fontId="0" fillId="15" borderId="0" xfId="0" applyFill="1"/>
    <xf numFmtId="0" fontId="0" fillId="15" borderId="1" xfId="0" applyFill="1" applyBorder="1"/>
    <xf numFmtId="11" fontId="0" fillId="15" borderId="1" xfId="0" applyNumberFormat="1" applyFill="1" applyBorder="1"/>
    <xf numFmtId="0" fontId="0" fillId="7" borderId="1" xfId="0" applyFill="1" applyBorder="1"/>
    <xf numFmtId="0" fontId="0" fillId="16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11" fontId="0" fillId="0" borderId="0" xfId="0" applyNumberFormat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1" fontId="0" fillId="20" borderId="0" xfId="0" applyNumberFormat="1" applyFill="1"/>
  </cellXfs>
  <cellStyles count="1"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PO4</a:t>
            </a:r>
          </a:p>
        </c:rich>
      </c:tx>
      <c:layout>
        <c:manualLayout>
          <c:xMode val="edge"/>
          <c:yMode val="edge"/>
          <c:x val="0.14186967014330171"/>
          <c:y val="3.8725774615369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692299736931"/>
          <c:y val="6.6058244591806314E-2"/>
          <c:w val="0.8612220405455490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PO4'!$C$2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PO4'!$B$3:$B$7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PO4'!$C$3:$C$7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8BB-815D-7DD129811541}"/>
            </c:ext>
          </c:extLst>
        </c:ser>
        <c:ser>
          <c:idx val="1"/>
          <c:order val="1"/>
          <c:tx>
            <c:strRef>
              <c:f>'Variability of PO4'!$D$2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'Variability of PO4'!$B$3:$B$7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PO4'!$D$3:$D$7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6-48BB-815D-7DD129811541}"/>
            </c:ext>
          </c:extLst>
        </c:ser>
        <c:ser>
          <c:idx val="2"/>
          <c:order val="2"/>
          <c:tx>
            <c:strRef>
              <c:f>'Variability of PO4'!$E$2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PO4'!$B$3:$B$7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PO4'!$E$3:$E$7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6-48BB-815D-7DD129811541}"/>
            </c:ext>
          </c:extLst>
        </c:ser>
        <c:ser>
          <c:idx val="3"/>
          <c:order val="3"/>
          <c:tx>
            <c:strRef>
              <c:f>'Variability of PO4'!$F$2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PO4'!$B$3:$B$7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PO4'!$F$3:$F$7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56-48BB-815D-7DD12981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PO4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354537766654685"/>
          <c:y val="0.23143392164723553"/>
          <c:w val="0.32602768783288794"/>
          <c:h val="0.36019388204951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Ca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2977801998896E-2"/>
          <c:y val="6.6058244591806314E-2"/>
          <c:w val="0.87169598574091944"/>
          <c:h val="0.82590737007974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in Ca'!$C$2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in Ca'!$B$3:$B$7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Ca'!$C$3:$C$7</c:f>
              <c:numCache>
                <c:formatCode>0.000</c:formatCode>
                <c:ptCount val="5"/>
                <c:pt idx="0">
                  <c:v>81.648699163513257</c:v>
                </c:pt>
                <c:pt idx="1">
                  <c:v>90.711487926136357</c:v>
                </c:pt>
                <c:pt idx="2">
                  <c:v>85.353811441100248</c:v>
                </c:pt>
                <c:pt idx="3">
                  <c:v>95.286900519031136</c:v>
                </c:pt>
                <c:pt idx="4">
                  <c:v>87.234573930348247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5-45CF-86AC-05088289EA8F}"/>
            </c:ext>
          </c:extLst>
        </c:ser>
        <c:ser>
          <c:idx val="1"/>
          <c:order val="1"/>
          <c:tx>
            <c:strRef>
              <c:f>'Variability in Ca'!$D$2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in Ca'!$B$3:$B$7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Ca'!$D$3:$D$7</c:f>
              <c:numCache>
                <c:formatCode>0.000</c:formatCode>
                <c:ptCount val="5"/>
                <c:pt idx="0">
                  <c:v>61.137309358235647</c:v>
                </c:pt>
                <c:pt idx="1">
                  <c:v>62.620127388535039</c:v>
                </c:pt>
                <c:pt idx="2">
                  <c:v>61.701812525009998</c:v>
                </c:pt>
                <c:pt idx="3">
                  <c:v>61.480633100697908</c:v>
                </c:pt>
                <c:pt idx="4">
                  <c:v>66.331879415347146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5-45CF-86AC-05088289EA8F}"/>
            </c:ext>
          </c:extLst>
        </c:ser>
        <c:ser>
          <c:idx val="2"/>
          <c:order val="2"/>
          <c:tx>
            <c:strRef>
              <c:f>'Variability in Ca'!$E$2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in Ca'!$B$3:$B$7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Ca'!$E$3:$E$7</c:f>
              <c:numCache>
                <c:formatCode>0.0</c:formatCode>
                <c:ptCount val="5"/>
                <c:pt idx="1">
                  <c:v>69.345683187946094</c:v>
                </c:pt>
                <c:pt idx="2">
                  <c:v>70.473544957774465</c:v>
                </c:pt>
                <c:pt idx="3">
                  <c:v>67.305375399361012</c:v>
                </c:pt>
                <c:pt idx="4">
                  <c:v>68.883846955290309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5-45CF-86AC-05088289EA8F}"/>
            </c:ext>
          </c:extLst>
        </c:ser>
        <c:ser>
          <c:idx val="3"/>
          <c:order val="3"/>
          <c:tx>
            <c:strRef>
              <c:f>'Variability in Ca'!$F$2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in Ca'!$B$3:$B$7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Ca'!$F$3:$F$7</c:f>
              <c:numCache>
                <c:formatCode>0.0</c:formatCode>
                <c:ptCount val="5"/>
                <c:pt idx="0">
                  <c:v>96.810638235294121</c:v>
                </c:pt>
                <c:pt idx="1">
                  <c:v>78.700963455149491</c:v>
                </c:pt>
                <c:pt idx="2">
                  <c:v>109.42813428280775</c:v>
                </c:pt>
                <c:pt idx="3">
                  <c:v>89.914732960223859</c:v>
                </c:pt>
                <c:pt idx="4">
                  <c:v>92.261201506591348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45-45CF-86AC-0508828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26596926136254"/>
          <c:y val="0.59365446637777719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Mg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1142215887637E-2"/>
          <c:y val="6.6058244591806314E-2"/>
          <c:w val="0.9031178213270306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in Mg'!$C$2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in Mg'!$B$3:$B$7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Mg'!$C$3:$C$7</c:f>
              <c:numCache>
                <c:formatCode>0.000</c:formatCode>
                <c:ptCount val="5"/>
                <c:pt idx="0">
                  <c:v>29.087287094204342</c:v>
                </c:pt>
                <c:pt idx="1">
                  <c:v>30.156395596590908</c:v>
                </c:pt>
                <c:pt idx="2">
                  <c:v>29.828321307554312</c:v>
                </c:pt>
                <c:pt idx="3">
                  <c:v>31.559730103806231</c:v>
                </c:pt>
                <c:pt idx="4">
                  <c:v>29.527560199004977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3-4BBB-B14B-924F60BB5D11}"/>
            </c:ext>
          </c:extLst>
        </c:ser>
        <c:ser>
          <c:idx val="1"/>
          <c:order val="1"/>
          <c:tx>
            <c:strRef>
              <c:f>'Variability in Mg'!$D$2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in Mg'!$B$3:$B$7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Mg'!$D$3:$D$7</c:f>
              <c:numCache>
                <c:formatCode>0.000</c:formatCode>
                <c:ptCount val="5"/>
                <c:pt idx="0">
                  <c:v>70.450340353665808</c:v>
                </c:pt>
                <c:pt idx="1">
                  <c:v>66.444028662420394</c:v>
                </c:pt>
                <c:pt idx="2">
                  <c:v>67.754743297318925</c:v>
                </c:pt>
                <c:pt idx="3">
                  <c:v>66.162966101694934</c:v>
                </c:pt>
                <c:pt idx="4">
                  <c:v>68.381173568818525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3-4BBB-B14B-924F60BB5D11}"/>
            </c:ext>
          </c:extLst>
        </c:ser>
        <c:ser>
          <c:idx val="2"/>
          <c:order val="2"/>
          <c:tx>
            <c:strRef>
              <c:f>'Variability in Mg'!$E$2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in Mg'!$B$3:$B$7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Mg'!$E$3:$E$7</c:f>
              <c:numCache>
                <c:formatCode>0.0</c:formatCode>
                <c:ptCount val="5"/>
                <c:pt idx="1">
                  <c:v>40.02816217287868</c:v>
                </c:pt>
                <c:pt idx="2">
                  <c:v>41.006506507699946</c:v>
                </c:pt>
                <c:pt idx="3">
                  <c:v>39.126994408945684</c:v>
                </c:pt>
                <c:pt idx="4">
                  <c:v>40.129349484118961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3-4BBB-B14B-924F60BB5D11}"/>
            </c:ext>
          </c:extLst>
        </c:ser>
        <c:ser>
          <c:idx val="3"/>
          <c:order val="3"/>
          <c:tx>
            <c:strRef>
              <c:f>'Variability in Mg'!$F$2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in Mg'!$B$3:$B$7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Mg'!$F$3:$F$7</c:f>
              <c:numCache>
                <c:formatCode>0.0</c:formatCode>
                <c:ptCount val="5"/>
                <c:pt idx="0">
                  <c:v>48.156576470588234</c:v>
                </c:pt>
                <c:pt idx="1">
                  <c:v>41.368455149501656</c:v>
                </c:pt>
                <c:pt idx="2">
                  <c:v>28.851108850457788</c:v>
                </c:pt>
                <c:pt idx="3">
                  <c:v>40.856474115530681</c:v>
                </c:pt>
                <c:pt idx="4">
                  <c:v>41.498239171374763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3-4BBB-B14B-924F60BB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Mg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903371175339944"/>
          <c:y val="0.68752670869244936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Si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74665489406225E-2"/>
          <c:y val="3.4767497153582273E-2"/>
          <c:w val="0.88845429805351217"/>
          <c:h val="0.8606748672333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Silica'!$C$2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Silica'!$B$3:$B$8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Silica'!$C$3:$C$8</c:f>
              <c:numCache>
                <c:formatCode>0.000</c:formatCode>
                <c:ptCount val="6"/>
                <c:pt idx="0">
                  <c:v>12.770362587386984</c:v>
                </c:pt>
                <c:pt idx="1">
                  <c:v>13.528881321069015</c:v>
                </c:pt>
                <c:pt idx="2">
                  <c:v>13.645818390147697</c:v>
                </c:pt>
                <c:pt idx="3">
                  <c:v>16.427535517603399</c:v>
                </c:pt>
                <c:pt idx="4">
                  <c:v>13.979331232171484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CB1-AB54-0A2991501C58}"/>
            </c:ext>
          </c:extLst>
        </c:ser>
        <c:ser>
          <c:idx val="1"/>
          <c:order val="1"/>
          <c:tx>
            <c:strRef>
              <c:f>'Variability Silica'!$D$2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Silica'!$B$3:$B$8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Silica'!$D$3:$D$8</c:f>
              <c:numCache>
                <c:formatCode>0.000</c:formatCode>
                <c:ptCount val="6"/>
                <c:pt idx="0">
                  <c:v>71.830779142184483</c:v>
                </c:pt>
                <c:pt idx="1">
                  <c:v>70.566425862316962</c:v>
                </c:pt>
                <c:pt idx="2">
                  <c:v>72.625444319196745</c:v>
                </c:pt>
                <c:pt idx="3">
                  <c:v>81.851006361582634</c:v>
                </c:pt>
                <c:pt idx="4">
                  <c:v>81.003763199104554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CB1-AB54-0A2991501C58}"/>
            </c:ext>
          </c:extLst>
        </c:ser>
        <c:ser>
          <c:idx val="2"/>
          <c:order val="2"/>
          <c:tx>
            <c:strRef>
              <c:f>'Variability Silica'!$E$2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Silica'!$B$3:$B$8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Silica'!$E$3:$E$8</c:f>
              <c:numCache>
                <c:formatCode>0.0</c:formatCode>
                <c:ptCount val="6"/>
                <c:pt idx="1">
                  <c:v>9.7512445626554776</c:v>
                </c:pt>
                <c:pt idx="2">
                  <c:v>12.373726754426254</c:v>
                </c:pt>
                <c:pt idx="3">
                  <c:v>12.000889615426663</c:v>
                </c:pt>
                <c:pt idx="4">
                  <c:v>11.093013865967745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CB1-AB54-0A2991501C58}"/>
            </c:ext>
          </c:extLst>
        </c:ser>
        <c:ser>
          <c:idx val="3"/>
          <c:order val="3"/>
          <c:tx>
            <c:strRef>
              <c:f>'Variability Silica'!$F$2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Silica'!$B$3:$B$8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Silica'!$F$3:$F$8</c:f>
              <c:numCache>
                <c:formatCode>0.0</c:formatCode>
                <c:ptCount val="6"/>
                <c:pt idx="2">
                  <c:v>10.175671788793236</c:v>
                </c:pt>
                <c:pt idx="3">
                  <c:v>7.6686282335615932</c:v>
                </c:pt>
                <c:pt idx="4">
                  <c:v>16.365603071391359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C0-4CB1-AB54-0A299150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</a:t>
                </a:r>
                <a:r>
                  <a:rPr lang="en-US" b="1" baseline="0">
                    <a:solidFill>
                      <a:schemeClr val="tx1"/>
                    </a:solidFill>
                  </a:rPr>
                  <a:t> (ft)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8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Silica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93892271432532"/>
          <c:y val="0.38852623317164164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Total Fe Al Mn SO4 Openin'!$B$1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Total Fe Al Mn SO4 Openin'!$A$2:$A$5</c:f>
              <c:strCache>
                <c:ptCount val="4"/>
                <c:pt idx="0">
                  <c:v>York Clay and Mining No. 4 (0 ft)</c:v>
                </c:pt>
                <c:pt idx="1">
                  <c:v>Sines No. 2 (0 ft)</c:v>
                </c:pt>
                <c:pt idx="2">
                  <c:v>Esco No. 40 Mine (0 ft)</c:v>
                </c:pt>
                <c:pt idx="3">
                  <c:v>Sunday Creek No. 9 and 12 (0 ft)</c:v>
                </c:pt>
              </c:strCache>
            </c:strRef>
          </c:cat>
          <c:val>
            <c:numRef>
              <c:f>'Water Total Fe Al Mn SO4 Openin'!$B$2:$B$5</c:f>
              <c:numCache>
                <c:formatCode>General</c:formatCode>
                <c:ptCount val="4"/>
                <c:pt idx="0">
                  <c:v>0.11766666666666666</c:v>
                </c:pt>
                <c:pt idx="1">
                  <c:v>0.8653333333333334</c:v>
                </c:pt>
                <c:pt idx="2">
                  <c:v>7.8000000000000007</c:v>
                </c:pt>
                <c:pt idx="3">
                  <c:v>59.400000000000006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BD7-B02A-60C1E3EB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4384"/>
        <c:axId val="1615833632"/>
      </c:barChart>
      <c:catAx>
        <c:axId val="1743604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5833632"/>
        <c:crosses val="autoZero"/>
        <c:auto val="1"/>
        <c:lblAlgn val="ctr"/>
        <c:lblOffset val="100"/>
        <c:noMultiLvlLbl val="0"/>
      </c:catAx>
      <c:valAx>
        <c:axId val="16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Total Fe Al Mn SO4 Openin'!$A$2:$A$5</c:f>
              <c:strCache>
                <c:ptCount val="4"/>
                <c:pt idx="0">
                  <c:v>York Clay and Mining No. 4 (0 ft)</c:v>
                </c:pt>
                <c:pt idx="1">
                  <c:v>Sines No. 2 (0 ft)</c:v>
                </c:pt>
                <c:pt idx="2">
                  <c:v>Esco No. 40 Mine (0 ft)</c:v>
                </c:pt>
                <c:pt idx="3">
                  <c:v>Sunday Creek No. 9 and 12 (0 ft)</c:v>
                </c:pt>
              </c:strCache>
            </c:strRef>
          </c:cat>
          <c:val>
            <c:numRef>
              <c:f>'Water Total Fe Al Mn SO4 Openin'!$C$2:$C$5</c:f>
              <c:numCache>
                <c:formatCode>General</c:formatCode>
                <c:ptCount val="4"/>
                <c:pt idx="0">
                  <c:v>0.252</c:v>
                </c:pt>
                <c:pt idx="1">
                  <c:v>3.036</c:v>
                </c:pt>
                <c:pt idx="2">
                  <c:v>5.0999999999999997E-2</c:v>
                </c:pt>
                <c:pt idx="3" formatCode="0.000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5-4305-9E6C-10536DB6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4384"/>
        <c:axId val="1615833632"/>
      </c:barChart>
      <c:catAx>
        <c:axId val="17436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33632"/>
        <c:crosses val="autoZero"/>
        <c:auto val="1"/>
        <c:lblAlgn val="ctr"/>
        <c:lblOffset val="100"/>
        <c:noMultiLvlLbl val="0"/>
      </c:catAx>
      <c:valAx>
        <c:axId val="16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Aluminum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Total Fe Al Mn SO4 Openin'!$A$2:$A$5</c:f>
              <c:strCache>
                <c:ptCount val="4"/>
                <c:pt idx="0">
                  <c:v>York Clay and Mining No. 4 (0 ft)</c:v>
                </c:pt>
                <c:pt idx="1">
                  <c:v>Sines No. 2 (0 ft)</c:v>
                </c:pt>
                <c:pt idx="2">
                  <c:v>Esco No. 40 Mine (0 ft)</c:v>
                </c:pt>
                <c:pt idx="3">
                  <c:v>Sunday Creek No. 9 and 12 (0 ft)</c:v>
                </c:pt>
              </c:strCache>
            </c:strRef>
          </c:cat>
          <c:val>
            <c:numRef>
              <c:f>'Water Total Fe Al Mn SO4 Openin'!$D$2:$D$5</c:f>
              <c:numCache>
                <c:formatCode>0.000</c:formatCode>
                <c:ptCount val="4"/>
                <c:pt idx="0">
                  <c:v>0.8</c:v>
                </c:pt>
                <c:pt idx="1">
                  <c:v>8.6128048577020238</c:v>
                </c:pt>
                <c:pt idx="2">
                  <c:v>0.4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6-46C2-9E7D-FB4C8E0E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4384"/>
        <c:axId val="1615833632"/>
      </c:barChart>
      <c:catAx>
        <c:axId val="1743604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5833632"/>
        <c:crosses val="autoZero"/>
        <c:auto val="1"/>
        <c:lblAlgn val="ctr"/>
        <c:lblOffset val="100"/>
        <c:noMultiLvlLbl val="0"/>
      </c:catAx>
      <c:valAx>
        <c:axId val="16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Manganese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Total Fe Al Mn SO4 Openin'!$A$2:$A$5</c:f>
              <c:strCache>
                <c:ptCount val="4"/>
                <c:pt idx="0">
                  <c:v>York Clay and Mining No. 4 (0 ft)</c:v>
                </c:pt>
                <c:pt idx="1">
                  <c:v>Sines No. 2 (0 ft)</c:v>
                </c:pt>
                <c:pt idx="2">
                  <c:v>Esco No. 40 Mine (0 ft)</c:v>
                </c:pt>
                <c:pt idx="3">
                  <c:v>Sunday Creek No. 9 and 12 (0 ft)</c:v>
                </c:pt>
              </c:strCache>
            </c:strRef>
          </c:cat>
          <c:val>
            <c:numRef>
              <c:f>'Water Total Fe Al Mn SO4 Openin'!$E$2:$E$5</c:f>
              <c:numCache>
                <c:formatCode>0.00</c:formatCode>
                <c:ptCount val="4"/>
                <c:pt idx="0">
                  <c:v>502.26807422133862</c:v>
                </c:pt>
                <c:pt idx="1">
                  <c:v>762.78304074145581</c:v>
                </c:pt>
                <c:pt idx="2" formatCode="0">
                  <c:v>280</c:v>
                </c:pt>
                <c:pt idx="3">
                  <c:v>518.39910891089119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D-46D1-914E-5DF9A7AC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4384"/>
        <c:axId val="1615833632"/>
      </c:barChart>
      <c:catAx>
        <c:axId val="17436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33632"/>
        <c:crosses val="autoZero"/>
        <c:auto val="1"/>
        <c:lblAlgn val="ctr"/>
        <c:lblOffset val="100"/>
        <c:noMultiLvlLbl val="0"/>
      </c:catAx>
      <c:valAx>
        <c:axId val="16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Sulfate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Fe</a:t>
            </a:r>
          </a:p>
        </c:rich>
      </c:tx>
      <c:layout>
        <c:manualLayout>
          <c:xMode val="edge"/>
          <c:yMode val="edge"/>
          <c:x val="8.7597092616549591E-2"/>
          <c:y val="4.5916121175174594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Fe conc'!$H$2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'Variations in Fe conc'!$A$3:$A$7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'Variations in Fe conc'!$H$3:$H$7</c:f>
              <c:numCache>
                <c:formatCode>0.0</c:formatCode>
                <c:ptCount val="5"/>
                <c:pt idx="0">
                  <c:v>59.4</c:v>
                </c:pt>
                <c:pt idx="1">
                  <c:v>30.6</c:v>
                </c:pt>
                <c:pt idx="2">
                  <c:v>34.624000000000002</c:v>
                </c:pt>
                <c:pt idx="3">
                  <c:v>18.064</c:v>
                </c:pt>
                <c:pt idx="4">
                  <c:v>35.555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C-45FE-BA4A-16566C4F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Fe conc'!$I$2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'Variations in Fe conc'!$A$3:$A$7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'Variations in Fe conc'!$I$3:$I$7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0.19</c:v>
                </c:pt>
                <c:pt idx="3">
                  <c:v>0.23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D-4864-AE64-71BAE026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(ft)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6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Fe</a:t>
            </a:r>
          </a:p>
        </c:rich>
      </c:tx>
      <c:layout>
        <c:manualLayout>
          <c:xMode val="edge"/>
          <c:yMode val="edge"/>
          <c:x val="8.7597092616549591E-2"/>
          <c:y val="4.5916121175174594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Fe conc'!$F$2</c:f>
              <c:strCache>
                <c:ptCount val="1"/>
                <c:pt idx="0">
                  <c:v>Esco No. 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'Variations in Fe conc'!$F$3:$F$7</c:f>
              <c:numCache>
                <c:formatCode>0.0</c:formatCode>
                <c:ptCount val="5"/>
                <c:pt idx="0">
                  <c:v>7.8</c:v>
                </c:pt>
                <c:pt idx="1">
                  <c:v>21.6</c:v>
                </c:pt>
                <c:pt idx="2">
                  <c:v>22</c:v>
                </c:pt>
                <c:pt idx="3">
                  <c:v>34.4</c:v>
                </c:pt>
                <c:pt idx="4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F-46BB-A496-E84C926E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Fe conc'!$G$2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'Variations in Fe conc'!$G$3:$G$7</c:f>
              <c:numCache>
                <c:formatCode>0.0</c:formatCode>
                <c:ptCount val="5"/>
                <c:pt idx="0">
                  <c:v>1.1599999999999999</c:v>
                </c:pt>
                <c:pt idx="1">
                  <c:v>0.75</c:v>
                </c:pt>
                <c:pt idx="2">
                  <c:v>0.71</c:v>
                </c:pt>
                <c:pt idx="3">
                  <c:v>0.14000000000000001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F-46BB-A496-E84C926E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(ft)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Fe</a:t>
            </a:r>
          </a:p>
        </c:rich>
      </c:tx>
      <c:layout>
        <c:manualLayout>
          <c:xMode val="edge"/>
          <c:yMode val="edge"/>
          <c:x val="8.7597092616549591E-2"/>
          <c:y val="4.5916121175174594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Fe conc'!$D$2</c:f>
              <c:strCache>
                <c:ptCount val="1"/>
                <c:pt idx="0">
                  <c:v>Sines No.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'Variations in Fe conc'!$D$3:$D$7</c:f>
              <c:numCache>
                <c:formatCode>0.000</c:formatCode>
                <c:ptCount val="5"/>
                <c:pt idx="0">
                  <c:v>5.0949999999999998</c:v>
                </c:pt>
                <c:pt idx="1">
                  <c:v>3.8410000000000002</c:v>
                </c:pt>
                <c:pt idx="2">
                  <c:v>3.5459999999999998</c:v>
                </c:pt>
                <c:pt idx="3">
                  <c:v>3.4049999999999998</c:v>
                </c:pt>
                <c:pt idx="4">
                  <c:v>3.1629999999999998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9-4D1D-A79B-1BE8C3DF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Fe conc'!$E$2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'Variations in Fe conc'!$E$3:$E$7</c:f>
              <c:numCache>
                <c:formatCode>0.000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9-4D1D-A79B-1BE8C3DF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(ft)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NO3</a:t>
            </a:r>
          </a:p>
        </c:rich>
      </c:tx>
      <c:layout>
        <c:manualLayout>
          <c:xMode val="edge"/>
          <c:yMode val="edge"/>
          <c:x val="0.14186967014330171"/>
          <c:y val="3.8725774615369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692299736931"/>
          <c:y val="6.6058244591806314E-2"/>
          <c:w val="0.8612220405455490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No3'!$C$2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No3'!$B$3:$B$7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No3'!$C$3:$C$7</c:f>
              <c:numCache>
                <c:formatCode>0.000</c:formatCode>
                <c:ptCount val="5"/>
                <c:pt idx="0">
                  <c:v>0.28999999999999998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A-4810-9EEE-FFBF10EFE2B0}"/>
            </c:ext>
          </c:extLst>
        </c:ser>
        <c:ser>
          <c:idx val="1"/>
          <c:order val="1"/>
          <c:tx>
            <c:strRef>
              <c:f>'Variability of No3'!$D$2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of No3'!$B$3:$B$7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No3'!$D$3:$D$7</c:f>
              <c:numCache>
                <c:formatCode>0.000</c:formatCode>
                <c:ptCount val="5"/>
                <c:pt idx="0">
                  <c:v>0.76</c:v>
                </c:pt>
                <c:pt idx="1">
                  <c:v>0.36</c:v>
                </c:pt>
                <c:pt idx="2">
                  <c:v>0.6</c:v>
                </c:pt>
                <c:pt idx="3">
                  <c:v>0.7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A-4810-9EEE-FFBF10EFE2B0}"/>
            </c:ext>
          </c:extLst>
        </c:ser>
        <c:ser>
          <c:idx val="2"/>
          <c:order val="2"/>
          <c:tx>
            <c:strRef>
              <c:f>'Variability of No3'!$E$2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No3'!$B$3:$B$7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No3'!$E$3:$E$7</c:f>
              <c:numCache>
                <c:formatCode>0.000</c:formatCode>
                <c:ptCount val="5"/>
                <c:pt idx="0">
                  <c:v>0.03</c:v>
                </c:pt>
                <c:pt idx="1">
                  <c:v>0.04</c:v>
                </c:pt>
                <c:pt idx="2">
                  <c:v>0.08</c:v>
                </c:pt>
                <c:pt idx="3">
                  <c:v>0.18</c:v>
                </c:pt>
                <c:pt idx="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A-4810-9EEE-FFBF10EFE2B0}"/>
            </c:ext>
          </c:extLst>
        </c:ser>
        <c:ser>
          <c:idx val="3"/>
          <c:order val="3"/>
          <c:tx>
            <c:strRef>
              <c:f>'Variability of No3'!$F$2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No3'!$B$3:$B$7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No3'!$F$3:$F$7</c:f>
              <c:numCache>
                <c:formatCode>0.000</c:formatCode>
                <c:ptCount val="5"/>
                <c:pt idx="0">
                  <c:v>0.04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A-4810-9EEE-FFBF10EF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NO3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69227631488011"/>
          <c:y val="3.6743565718331206E-2"/>
          <c:w val="0.32602768783288794"/>
          <c:h val="0.36019388204951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Fe</a:t>
            </a:r>
          </a:p>
        </c:rich>
      </c:tx>
      <c:layout>
        <c:manualLayout>
          <c:xMode val="edge"/>
          <c:yMode val="edge"/>
          <c:x val="8.7597092616549591E-2"/>
          <c:y val="4.5916121175174594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Fe conc'!$B$2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'Variations in Fe conc'!$B$3:$B$7</c:f>
              <c:numCache>
                <c:formatCode>0.000</c:formatCode>
                <c:ptCount val="5"/>
                <c:pt idx="0">
                  <c:v>6.2169999999999996</c:v>
                </c:pt>
                <c:pt idx="1">
                  <c:v>5.593</c:v>
                </c:pt>
                <c:pt idx="2">
                  <c:v>2.323</c:v>
                </c:pt>
                <c:pt idx="3">
                  <c:v>1.2070000000000001</c:v>
                </c:pt>
                <c:pt idx="4">
                  <c:v>1.845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93C-9787-CEC79703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Fe conc'!$C$2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'Variations in Fe conc'!$C$3:$C$7</c:f>
              <c:numCache>
                <c:formatCode>0.000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5-493C-9787-CEC79703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(ft)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786692322274233"/>
          <c:y val="0.10684272574336977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</a:t>
            </a:r>
          </a:p>
        </c:rich>
      </c:tx>
      <c:layout>
        <c:manualLayout>
          <c:xMode val="edge"/>
          <c:yMode val="edge"/>
          <c:x val="9.7879100322745979E-2"/>
          <c:y val="3.4767497153582273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74665489406225E-2"/>
          <c:y val="3.8244246868940499E-2"/>
          <c:w val="0.88845429805351217"/>
          <c:h val="0.85372136780261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Al conc'!$C$2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Al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Al conc'!$C$3:$C$7</c:f>
              <c:numCache>
                <c:formatCode>0.000</c:formatCode>
                <c:ptCount val="5"/>
                <c:pt idx="0">
                  <c:v>0.252</c:v>
                </c:pt>
                <c:pt idx="1">
                  <c:v>0.7</c:v>
                </c:pt>
                <c:pt idx="2">
                  <c:v>0.73199999999999998</c:v>
                </c:pt>
                <c:pt idx="3">
                  <c:v>0.115</c:v>
                </c:pt>
                <c:pt idx="4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D-417C-9CC5-CA8B9AC4390F}"/>
            </c:ext>
          </c:extLst>
        </c:ser>
        <c:ser>
          <c:idx val="1"/>
          <c:order val="1"/>
          <c:tx>
            <c:strRef>
              <c:f>'Variations in Al conc'!$D$2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Al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Al conc'!$D$3:$D$7</c:f>
              <c:numCache>
                <c:formatCode>0.000</c:formatCode>
                <c:ptCount val="5"/>
                <c:pt idx="0">
                  <c:v>3.036</c:v>
                </c:pt>
                <c:pt idx="1">
                  <c:v>2.4279999999999999</c:v>
                </c:pt>
                <c:pt idx="2">
                  <c:v>2.0720000000000001</c:v>
                </c:pt>
                <c:pt idx="3">
                  <c:v>3.496</c:v>
                </c:pt>
                <c:pt idx="4">
                  <c:v>2.028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D-417C-9CC5-CA8B9AC4390F}"/>
            </c:ext>
          </c:extLst>
        </c:ser>
        <c:ser>
          <c:idx val="2"/>
          <c:order val="2"/>
          <c:tx>
            <c:strRef>
              <c:f>'Variations in Al conc'!$E$2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Al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Al conc'!$E$3:$E$7</c:f>
              <c:numCache>
                <c:formatCode>0.0</c:formatCode>
                <c:ptCount val="5"/>
                <c:pt idx="0">
                  <c:v>5.0999999999999997E-2</c:v>
                </c:pt>
                <c:pt idx="1">
                  <c:v>0.56100000000000005</c:v>
                </c:pt>
                <c:pt idx="2">
                  <c:v>1.081</c:v>
                </c:pt>
                <c:pt idx="3">
                  <c:v>0.314</c:v>
                </c:pt>
                <c:pt idx="4">
                  <c:v>0.33100000000000002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D-417C-9CC5-CA8B9AC4390F}"/>
            </c:ext>
          </c:extLst>
        </c:ser>
        <c:ser>
          <c:idx val="3"/>
          <c:order val="3"/>
          <c:tx>
            <c:strRef>
              <c:f>'Variations in Al conc'!$F$2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Al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Al conc'!$F$3:$F$7</c:f>
              <c:numCache>
                <c:formatCode>0.0</c:formatCode>
                <c:ptCount val="5"/>
                <c:pt idx="0">
                  <c:v>0.69399999999999995</c:v>
                </c:pt>
                <c:pt idx="1">
                  <c:v>0.47799999999999998</c:v>
                </c:pt>
                <c:pt idx="2">
                  <c:v>0.21199999999999999</c:v>
                </c:pt>
                <c:pt idx="3">
                  <c:v>0.23400000000000001</c:v>
                </c:pt>
                <c:pt idx="4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D-417C-9CC5-CA8B9AC4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45554733951067"/>
          <c:y val="0.43024722975594043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Mn</a:t>
            </a:r>
          </a:p>
        </c:rich>
      </c:tx>
      <c:layout>
        <c:manualLayout>
          <c:xMode val="edge"/>
          <c:yMode val="edge"/>
          <c:x val="9.7879100322745979E-2"/>
          <c:y val="3.4767497153582273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74665489406225E-2"/>
          <c:y val="3.8244246868940499E-2"/>
          <c:w val="0.88845429805351217"/>
          <c:h val="0.85372136780261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Mn conc'!$C$2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Mn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Mn conc'!$C$3:$C$7</c:f>
              <c:numCache>
                <c:formatCode>0.000</c:formatCode>
                <c:ptCount val="5"/>
                <c:pt idx="0">
                  <c:v>0.8</c:v>
                </c:pt>
                <c:pt idx="1">
                  <c:v>2</c:v>
                </c:pt>
                <c:pt idx="2">
                  <c:v>2.6</c:v>
                </c:pt>
                <c:pt idx="3">
                  <c:v>1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9-41BC-B664-D6616A74B9CC}"/>
            </c:ext>
          </c:extLst>
        </c:ser>
        <c:ser>
          <c:idx val="1"/>
          <c:order val="1"/>
          <c:tx>
            <c:strRef>
              <c:f>'Variations in Mn conc'!$D$2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Mn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Mn conc'!$D$3:$D$7</c:f>
              <c:numCache>
                <c:formatCode>0.000</c:formatCode>
                <c:ptCount val="5"/>
                <c:pt idx="0">
                  <c:v>4.2</c:v>
                </c:pt>
                <c:pt idx="1">
                  <c:v>1.5</c:v>
                </c:pt>
                <c:pt idx="2">
                  <c:v>1.4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9-41BC-B664-D6616A74B9CC}"/>
            </c:ext>
          </c:extLst>
        </c:ser>
        <c:ser>
          <c:idx val="2"/>
          <c:order val="2"/>
          <c:tx>
            <c:strRef>
              <c:f>'Variations in Mn conc'!$E$2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Mn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Mn conc'!$E$3:$E$7</c:f>
              <c:numCache>
                <c:formatCode>0.0</c:formatCode>
                <c:ptCount val="5"/>
                <c:pt idx="0">
                  <c:v>0.4</c:v>
                </c:pt>
                <c:pt idx="1">
                  <c:v>2.2000000000000002</c:v>
                </c:pt>
                <c:pt idx="2">
                  <c:v>0.6</c:v>
                </c:pt>
                <c:pt idx="3">
                  <c:v>2.6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9-41BC-B664-D6616A74B9CC}"/>
            </c:ext>
          </c:extLst>
        </c:ser>
        <c:ser>
          <c:idx val="3"/>
          <c:order val="3"/>
          <c:tx>
            <c:strRef>
              <c:f>'Variations in Mn conc'!$F$2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Mn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Mn conc'!$F$3:$F$7</c:f>
              <c:numCache>
                <c:formatCode>0.0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1.2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9-41BC-B664-D6616A74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44611716006649"/>
          <c:y val="5.8235010212610114E-2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SO4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2977801998896E-2"/>
          <c:y val="6.6058244591806314E-2"/>
          <c:w val="0.87169598574091944"/>
          <c:h val="0.82590737007974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SO4'!$C$2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SO4'!$B$3:$B$7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SO4'!$C$3:$C$7</c:f>
              <c:numCache>
                <c:formatCode>0.000</c:formatCode>
                <c:ptCount val="5"/>
                <c:pt idx="0">
                  <c:v>502.26807422133862</c:v>
                </c:pt>
                <c:pt idx="1">
                  <c:v>496.75624499900971</c:v>
                </c:pt>
                <c:pt idx="2">
                  <c:v>498.50577506613757</c:v>
                </c:pt>
                <c:pt idx="3">
                  <c:v>495.29925636007829</c:v>
                </c:pt>
                <c:pt idx="4">
                  <c:v>493.56928236614505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AC5-8DEA-D08E4ED6916C}"/>
            </c:ext>
          </c:extLst>
        </c:ser>
        <c:ser>
          <c:idx val="1"/>
          <c:order val="1"/>
          <c:tx>
            <c:strRef>
              <c:f>'Variations in SO4'!$D$2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SO4'!$B$3:$B$7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SO4'!$D$3:$D$7</c:f>
              <c:numCache>
                <c:formatCode>0.000</c:formatCode>
                <c:ptCount val="5"/>
                <c:pt idx="0">
                  <c:v>762.78304074145581</c:v>
                </c:pt>
                <c:pt idx="1">
                  <c:v>760.59935335296052</c:v>
                </c:pt>
                <c:pt idx="2">
                  <c:v>757.72704062009416</c:v>
                </c:pt>
                <c:pt idx="3">
                  <c:v>758.95882606988607</c:v>
                </c:pt>
                <c:pt idx="4">
                  <c:v>752.68473707909152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8-4AC5-8DEA-D08E4ED6916C}"/>
            </c:ext>
          </c:extLst>
        </c:ser>
        <c:ser>
          <c:idx val="2"/>
          <c:order val="2"/>
          <c:tx>
            <c:strRef>
              <c:f>'Variations in SO4'!$E$2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SO4'!$B$3:$B$7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SO4'!$E$3:$E$7</c:f>
              <c:numCache>
                <c:formatCode>0.0</c:formatCode>
                <c:ptCount val="5"/>
                <c:pt idx="0">
                  <c:v>280</c:v>
                </c:pt>
                <c:pt idx="1">
                  <c:v>363.4535020080321</c:v>
                </c:pt>
                <c:pt idx="2">
                  <c:v>389.53770643482</c:v>
                </c:pt>
                <c:pt idx="3">
                  <c:v>372.68581467600887</c:v>
                </c:pt>
                <c:pt idx="4">
                  <c:v>315.04432426116841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8-4AC5-8DEA-D08E4ED6916C}"/>
            </c:ext>
          </c:extLst>
        </c:ser>
        <c:ser>
          <c:idx val="3"/>
          <c:order val="3"/>
          <c:tx>
            <c:strRef>
              <c:f>'Variations in SO4'!$F$2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SO4'!$B$3:$B$7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SO4'!$F$3:$F$7</c:f>
              <c:numCache>
                <c:formatCode>0.0</c:formatCode>
                <c:ptCount val="5"/>
                <c:pt idx="0">
                  <c:v>518.39910891089119</c:v>
                </c:pt>
                <c:pt idx="1">
                  <c:v>441.03764210404347</c:v>
                </c:pt>
                <c:pt idx="2">
                  <c:v>682.18329727111256</c:v>
                </c:pt>
                <c:pt idx="3">
                  <c:v>682.85401273885338</c:v>
                </c:pt>
                <c:pt idx="4">
                  <c:v>644.66597687892579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8-4AC5-8DEA-D08E4ED6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SO4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78706535395418"/>
          <c:y val="0.66318946068494156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</a:t>
            </a:r>
          </a:p>
        </c:rich>
      </c:tx>
      <c:layout>
        <c:manualLayout>
          <c:xMode val="edge"/>
          <c:yMode val="edge"/>
          <c:x val="0.12511135783070904"/>
          <c:y val="3.8725806756169864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692299736931"/>
          <c:y val="6.6058244591806314E-2"/>
          <c:w val="0.8612220405455490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Co'!$C$2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Co'!$B$3:$B$7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Co'!$C$3:$C$7</c:f>
              <c:numCache>
                <c:formatCode>0.000</c:formatCode>
                <c:ptCount val="5"/>
                <c:pt idx="0">
                  <c:v>1.3719702236254091E-2</c:v>
                </c:pt>
                <c:pt idx="1">
                  <c:v>1.6957211964377418E-2</c:v>
                </c:pt>
                <c:pt idx="2">
                  <c:v>2.2045297563419969E-2</c:v>
                </c:pt>
                <c:pt idx="3">
                  <c:v>3.1673614481235977E-2</c:v>
                </c:pt>
                <c:pt idx="4">
                  <c:v>2.363905713653984E-2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3-429D-A048-9C38CED31AF1}"/>
            </c:ext>
          </c:extLst>
        </c:ser>
        <c:ser>
          <c:idx val="1"/>
          <c:order val="1"/>
          <c:tx>
            <c:strRef>
              <c:f>'Variability of Co'!$D$2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of Co'!$B$3:$B$7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Co'!$D$3:$D$7</c:f>
              <c:numCache>
                <c:formatCode>0.000</c:formatCode>
                <c:ptCount val="5"/>
                <c:pt idx="0">
                  <c:v>0.24809587618445014</c:v>
                </c:pt>
                <c:pt idx="1">
                  <c:v>0.24951183067385985</c:v>
                </c:pt>
                <c:pt idx="2">
                  <c:v>0.24943557638470706</c:v>
                </c:pt>
                <c:pt idx="3">
                  <c:v>0.24918073958948397</c:v>
                </c:pt>
                <c:pt idx="4">
                  <c:v>0.2535970847838922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3-429D-A048-9C38CED31AF1}"/>
            </c:ext>
          </c:extLst>
        </c:ser>
        <c:ser>
          <c:idx val="2"/>
          <c:order val="2"/>
          <c:tx>
            <c:strRef>
              <c:f>'Variability of Co'!$E$2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Co'!$B$3:$B$7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Co'!$E$3:$E$7</c:f>
              <c:numCache>
                <c:formatCode>0.000</c:formatCode>
                <c:ptCount val="5"/>
                <c:pt idx="1">
                  <c:v>2.5605222446689568E-2</c:v>
                </c:pt>
                <c:pt idx="2">
                  <c:v>2.6102175389789928E-2</c:v>
                </c:pt>
                <c:pt idx="3">
                  <c:v>2.5828747241613503E-2</c:v>
                </c:pt>
                <c:pt idx="4">
                  <c:v>2.5595405534842443E-2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3-429D-A048-9C38CED31AF1}"/>
            </c:ext>
          </c:extLst>
        </c:ser>
        <c:ser>
          <c:idx val="3"/>
          <c:order val="3"/>
          <c:tx>
            <c:strRef>
              <c:f>'Variability of Co'!$F$2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Co'!$B$3:$B$7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Co'!$F$3:$F$7</c:f>
              <c:numCache>
                <c:formatCode>0.0</c:formatCode>
                <c:ptCount val="5"/>
                <c:pt idx="2" formatCode="0.000">
                  <c:v>4.5778269641863351E-2</c:v>
                </c:pt>
                <c:pt idx="3" formatCode="0.000">
                  <c:v>4.1274807971503666E-2</c:v>
                </c:pt>
                <c:pt idx="4" formatCode="0.000">
                  <c:v>4.1884383534753565E-2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3-429D-A048-9C38CED31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6451254176589"/>
          <c:y val="0.33762866124481972"/>
          <c:w val="0.32602768783288794"/>
          <c:h val="0.36019388204951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Cu</a:t>
            </a:r>
          </a:p>
        </c:rich>
      </c:tx>
      <c:layout>
        <c:manualLayout>
          <c:xMode val="edge"/>
          <c:yMode val="edge"/>
          <c:x val="0.12511135783070904"/>
          <c:y val="3.8725806756169864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692299736931"/>
          <c:y val="6.6058244591806314E-2"/>
          <c:w val="0.8612220405455490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Cu'!$C$2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Cu'!$B$3:$B$7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Cu'!$C$3:$C$7</c:f>
              <c:numCache>
                <c:formatCode>0.000</c:formatCode>
                <c:ptCount val="5"/>
                <c:pt idx="0">
                  <c:v>1.0459602704860261E-2</c:v>
                </c:pt>
                <c:pt idx="1">
                  <c:v>7.3781913948893557E-3</c:v>
                </c:pt>
                <c:pt idx="2">
                  <c:v>1.8456044766856309E-2</c:v>
                </c:pt>
                <c:pt idx="3">
                  <c:v>1.7980732365177454E-2</c:v>
                </c:pt>
                <c:pt idx="4">
                  <c:v>2.2738243825783603E-3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8-49B4-8A8E-6CAF250659A2}"/>
            </c:ext>
          </c:extLst>
        </c:ser>
        <c:ser>
          <c:idx val="1"/>
          <c:order val="1"/>
          <c:tx>
            <c:strRef>
              <c:f>'Variability of Cu'!$D$2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of Cu'!$B$3:$B$7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Cu'!$D$3:$D$7</c:f>
              <c:numCache>
                <c:formatCode>0.000</c:formatCode>
                <c:ptCount val="5"/>
                <c:pt idx="0">
                  <c:v>3.7638164416215578E-2</c:v>
                </c:pt>
                <c:pt idx="1">
                  <c:v>2.4356543087070352E-2</c:v>
                </c:pt>
                <c:pt idx="2">
                  <c:v>2.7636701660350316E-2</c:v>
                </c:pt>
                <c:pt idx="3">
                  <c:v>2.7580958942960265E-2</c:v>
                </c:pt>
                <c:pt idx="4">
                  <c:v>2.9416875986456575E-2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8-49B4-8A8E-6CAF250659A2}"/>
            </c:ext>
          </c:extLst>
        </c:ser>
        <c:ser>
          <c:idx val="2"/>
          <c:order val="2"/>
          <c:tx>
            <c:strRef>
              <c:f>'Variability of Cu'!$E$2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Cu'!$B$3:$B$7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Cu'!$E$3:$E$7</c:f>
              <c:numCache>
                <c:formatCode>0.000</c:formatCode>
                <c:ptCount val="5"/>
                <c:pt idx="1">
                  <c:v>7.4216998720929668E-3</c:v>
                </c:pt>
                <c:pt idx="2">
                  <c:v>6.5746335669400807E-3</c:v>
                </c:pt>
                <c:pt idx="3">
                  <c:v>6.9422110413979651E-3</c:v>
                </c:pt>
                <c:pt idx="4">
                  <c:v>1.165E-3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8-49B4-8A8E-6CAF250659A2}"/>
            </c:ext>
          </c:extLst>
        </c:ser>
        <c:ser>
          <c:idx val="3"/>
          <c:order val="3"/>
          <c:tx>
            <c:strRef>
              <c:f>'Variability of Cu'!$F$2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Cu'!$B$3:$B$7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Cu'!$F$3:$F$7</c:f>
              <c:numCache>
                <c:formatCode>0.0</c:formatCode>
                <c:ptCount val="5"/>
                <c:pt idx="2" formatCode="0.000">
                  <c:v>3.5418109800577548E-3</c:v>
                </c:pt>
                <c:pt idx="3" formatCode="0.000">
                  <c:v>1.6002874633172241E-4</c:v>
                </c:pt>
                <c:pt idx="4" formatCode="0.000">
                  <c:v>5.1269784491203346E-4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8-49B4-8A8E-6CAF2506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5.000000000000001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Cu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55033637858479"/>
          <c:y val="7.2142009074043001E-2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Ni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Zn'!$C$2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Zn'!$B$3:$B$7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Zn'!$C$3:$C$7</c:f>
              <c:numCache>
                <c:formatCode>0.000</c:formatCode>
                <c:ptCount val="5"/>
                <c:pt idx="0">
                  <c:v>8.4044265531339091E-2</c:v>
                </c:pt>
                <c:pt idx="1">
                  <c:v>0.10007005120649215</c:v>
                </c:pt>
                <c:pt idx="2">
                  <c:v>0.13226804111839402</c:v>
                </c:pt>
                <c:pt idx="3">
                  <c:v>0.17828612701636393</c:v>
                </c:pt>
                <c:pt idx="4">
                  <c:v>0.16087110356404702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4-4FCE-9D0A-D6A4991D8974}"/>
            </c:ext>
          </c:extLst>
        </c:ser>
        <c:ser>
          <c:idx val="1"/>
          <c:order val="1"/>
          <c:tx>
            <c:strRef>
              <c:f>'Variability of Zn'!$D$2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of Zn'!$B$3:$B$7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Zn'!$D$3:$D$7</c:f>
              <c:numCache>
                <c:formatCode>0.000</c:formatCode>
                <c:ptCount val="5"/>
                <c:pt idx="0">
                  <c:v>0.70164533653822225</c:v>
                </c:pt>
                <c:pt idx="1">
                  <c:v>0.6193922949496351</c:v>
                </c:pt>
                <c:pt idx="2">
                  <c:v>0.605856642726186</c:v>
                </c:pt>
                <c:pt idx="3">
                  <c:v>0.63691418819082468</c:v>
                </c:pt>
                <c:pt idx="4">
                  <c:v>0.19816664752458049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4-4FCE-9D0A-D6A4991D8974}"/>
            </c:ext>
          </c:extLst>
        </c:ser>
        <c:ser>
          <c:idx val="2"/>
          <c:order val="2"/>
          <c:tx>
            <c:strRef>
              <c:f>'Variability of Zn'!$E$2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Zn'!$B$3:$B$7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Zn'!$E$3:$E$7</c:f>
              <c:numCache>
                <c:formatCode>0.0</c:formatCode>
                <c:ptCount val="5"/>
                <c:pt idx="1">
                  <c:v>0.15833660035510513</c:v>
                </c:pt>
                <c:pt idx="2">
                  <c:v>0.14320374573944639</c:v>
                </c:pt>
                <c:pt idx="3">
                  <c:v>0.18452035126709512</c:v>
                </c:pt>
                <c:pt idx="4">
                  <c:v>0.15272999903425605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4-4FCE-9D0A-D6A4991D8974}"/>
            </c:ext>
          </c:extLst>
        </c:ser>
        <c:ser>
          <c:idx val="3"/>
          <c:order val="3"/>
          <c:tx>
            <c:strRef>
              <c:f>'Variability of Zn'!$F$2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Zn'!$B$3:$B$7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Zn'!$F$3:$F$7</c:f>
              <c:numCache>
                <c:formatCode>0.0</c:formatCode>
                <c:ptCount val="5"/>
                <c:pt idx="2">
                  <c:v>2.6054035742919641</c:v>
                </c:pt>
                <c:pt idx="3">
                  <c:v>0.11770099421493588</c:v>
                </c:pt>
                <c:pt idx="4">
                  <c:v>0.1503947172437638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4-4FCE-9D0A-D6A4991D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2.7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Ni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0.25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7590393858277"/>
          <c:y val="0.37461923431020877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Ni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Ni'!$C$2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Ni'!$B$3:$B$7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Ni'!$C$3:$C$7</c:f>
              <c:numCache>
                <c:formatCode>0.000</c:formatCode>
                <c:ptCount val="5"/>
                <c:pt idx="0">
                  <c:v>3.05829010344136E-2</c:v>
                </c:pt>
                <c:pt idx="1">
                  <c:v>3.5586658655880551E-2</c:v>
                </c:pt>
                <c:pt idx="2">
                  <c:v>4.2832652080268478E-2</c:v>
                </c:pt>
                <c:pt idx="3">
                  <c:v>5.3373537347022354E-2</c:v>
                </c:pt>
                <c:pt idx="4">
                  <c:v>3.5827180335771799E-2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D-4D6E-A09C-E8C4D6415323}"/>
            </c:ext>
          </c:extLst>
        </c:ser>
        <c:ser>
          <c:idx val="1"/>
          <c:order val="1"/>
          <c:tx>
            <c:strRef>
              <c:f>'Variations in Ni'!$D$2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Ni'!$B$3:$B$7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Ni'!$D$3:$D$7</c:f>
              <c:numCache>
                <c:formatCode>0.000</c:formatCode>
                <c:ptCount val="5"/>
                <c:pt idx="0">
                  <c:v>0.38783442480601094</c:v>
                </c:pt>
                <c:pt idx="1">
                  <c:v>0.38946686436574468</c:v>
                </c:pt>
                <c:pt idx="2">
                  <c:v>0.3854456236860459</c:v>
                </c:pt>
                <c:pt idx="3">
                  <c:v>0.38575987084933322</c:v>
                </c:pt>
                <c:pt idx="4">
                  <c:v>0.39650953717277027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D-4D6E-A09C-E8C4D6415323}"/>
            </c:ext>
          </c:extLst>
        </c:ser>
        <c:ser>
          <c:idx val="2"/>
          <c:order val="2"/>
          <c:tx>
            <c:strRef>
              <c:f>'Variations in Ni'!$E$2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Ni'!$B$3:$B$7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Ni'!$E$3:$E$7</c:f>
              <c:numCache>
                <c:formatCode>0.0</c:formatCode>
                <c:ptCount val="5"/>
                <c:pt idx="1">
                  <c:v>5.2923296579161352E-2</c:v>
                </c:pt>
                <c:pt idx="2">
                  <c:v>5.0776766163853772E-2</c:v>
                </c:pt>
                <c:pt idx="3">
                  <c:v>5.2396391600405844E-2</c:v>
                </c:pt>
                <c:pt idx="4">
                  <c:v>5.1624132437527746E-2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D-4D6E-A09C-E8C4D6415323}"/>
            </c:ext>
          </c:extLst>
        </c:ser>
        <c:ser>
          <c:idx val="3"/>
          <c:order val="3"/>
          <c:tx>
            <c:strRef>
              <c:f>'Variations in Ni'!$F$2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Ni'!$B$3:$B$7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Ni'!$F$3:$F$7</c:f>
              <c:numCache>
                <c:formatCode>0.0</c:formatCode>
                <c:ptCount val="5"/>
                <c:pt idx="2">
                  <c:v>9.9813505636800498E-2</c:v>
                </c:pt>
                <c:pt idx="3">
                  <c:v>6.02272557823849E-2</c:v>
                </c:pt>
                <c:pt idx="4">
                  <c:v>6.6819726237374019E-2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9D-4D6E-A09C-E8C4D641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Ni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74438592413926"/>
          <c:y val="0.37809598402556699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Na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Na'!$C$2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Na'!$B$3:$B$7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Na'!$C$3:$C$7</c:f>
              <c:numCache>
                <c:formatCode>0.000</c:formatCode>
                <c:ptCount val="5"/>
                <c:pt idx="0">
                  <c:v>39.51039130434782</c:v>
                </c:pt>
                <c:pt idx="1">
                  <c:v>41.998863636363637</c:v>
                </c:pt>
                <c:pt idx="2">
                  <c:v>42.091742475583011</c:v>
                </c:pt>
                <c:pt idx="3">
                  <c:v>64.509983564013851</c:v>
                </c:pt>
                <c:pt idx="4">
                  <c:v>39.71884417910448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4-4709-B030-D83CF273D6B8}"/>
            </c:ext>
          </c:extLst>
        </c:ser>
        <c:ser>
          <c:idx val="1"/>
          <c:order val="1"/>
          <c:tx>
            <c:strRef>
              <c:f>'Variations in Na'!$D$2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Na'!$B$3:$B$7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Na'!$D$3:$D$7</c:f>
              <c:numCache>
                <c:formatCode>0.000</c:formatCode>
                <c:ptCount val="5"/>
                <c:pt idx="0">
                  <c:v>59.872330816610372</c:v>
                </c:pt>
                <c:pt idx="1">
                  <c:v>54.852515923566884</c:v>
                </c:pt>
                <c:pt idx="2">
                  <c:v>57.142071628651458</c:v>
                </c:pt>
                <c:pt idx="3">
                  <c:v>54.056934197407777</c:v>
                </c:pt>
                <c:pt idx="4">
                  <c:v>59.649437175493247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4-4709-B030-D83CF273D6B8}"/>
            </c:ext>
          </c:extLst>
        </c:ser>
        <c:ser>
          <c:idx val="2"/>
          <c:order val="2"/>
          <c:tx>
            <c:strRef>
              <c:f>'Variations in Na'!$E$2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Na'!$B$3:$B$7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Na'!$E$3:$E$7</c:f>
              <c:numCache>
                <c:formatCode>0.0</c:formatCode>
                <c:ptCount val="5"/>
                <c:pt idx="1">
                  <c:v>28.996673366834166</c:v>
                </c:pt>
                <c:pt idx="2">
                  <c:v>29.100211180124226</c:v>
                </c:pt>
                <c:pt idx="3">
                  <c:v>29.669516773162936</c:v>
                </c:pt>
                <c:pt idx="4">
                  <c:v>27.857808517094885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4-4709-B030-D83CF273D6B8}"/>
            </c:ext>
          </c:extLst>
        </c:ser>
        <c:ser>
          <c:idx val="3"/>
          <c:order val="3"/>
          <c:tx>
            <c:strRef>
              <c:f>'Variations in Na'!$F$2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Na'!$B$3:$B$7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Na'!$F$3:$F$7</c:f>
              <c:numCache>
                <c:formatCode>0.0</c:formatCode>
                <c:ptCount val="5"/>
                <c:pt idx="0">
                  <c:v>96.51214705882353</c:v>
                </c:pt>
                <c:pt idx="1">
                  <c:v>87.333405315614613</c:v>
                </c:pt>
                <c:pt idx="2">
                  <c:v>151.15920244150561</c:v>
                </c:pt>
                <c:pt idx="3">
                  <c:v>106.95859044573255</c:v>
                </c:pt>
                <c:pt idx="4">
                  <c:v>162.4577333729805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4-4709-B030-D83CF273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1807887062169"/>
          <c:y val="2.6944262774386069E-2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K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in K'!$C$2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in K'!$B$3:$B$7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K'!$C$3:$C$7</c:f>
              <c:numCache>
                <c:formatCode>0.000</c:formatCode>
                <c:ptCount val="5"/>
                <c:pt idx="0">
                  <c:v>9.6494818761202943</c:v>
                </c:pt>
                <c:pt idx="1">
                  <c:v>8.7531285511363635</c:v>
                </c:pt>
                <c:pt idx="2">
                  <c:v>9.6226844727925034</c:v>
                </c:pt>
                <c:pt idx="3">
                  <c:v>12.174804498269896</c:v>
                </c:pt>
                <c:pt idx="4">
                  <c:v>13.571611144278608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D-454E-8FFF-7655D7D49473}"/>
            </c:ext>
          </c:extLst>
        </c:ser>
        <c:ser>
          <c:idx val="1"/>
          <c:order val="1"/>
          <c:tx>
            <c:strRef>
              <c:f>'Variability in K'!$D$2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in K'!$B$3:$B$7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K'!$D$3:$D$7</c:f>
              <c:numCache>
                <c:formatCode>0.000</c:formatCode>
                <c:ptCount val="5"/>
                <c:pt idx="0">
                  <c:v>7.2711364991059009</c:v>
                </c:pt>
                <c:pt idx="1">
                  <c:v>5.9804617834394911</c:v>
                </c:pt>
                <c:pt idx="2">
                  <c:v>5.2111324529811922</c:v>
                </c:pt>
                <c:pt idx="3">
                  <c:v>6.9534646061814565</c:v>
                </c:pt>
                <c:pt idx="4">
                  <c:v>5.4749799025578572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D-454E-8FFF-7655D7D49473}"/>
            </c:ext>
          </c:extLst>
        </c:ser>
        <c:ser>
          <c:idx val="2"/>
          <c:order val="2"/>
          <c:tx>
            <c:strRef>
              <c:f>'Variability in K'!$E$2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in K'!$B$3:$B$7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K'!$E$3:$E$7</c:f>
              <c:numCache>
                <c:formatCode>0.0</c:formatCode>
                <c:ptCount val="5"/>
                <c:pt idx="1">
                  <c:v>5.99676566217288</c:v>
                </c:pt>
                <c:pt idx="2">
                  <c:v>6.5005329359165431</c:v>
                </c:pt>
                <c:pt idx="3">
                  <c:v>5.4640934504792336</c:v>
                </c:pt>
                <c:pt idx="4">
                  <c:v>5.0678038640501724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D-454E-8FFF-7655D7D49473}"/>
            </c:ext>
          </c:extLst>
        </c:ser>
        <c:ser>
          <c:idx val="3"/>
          <c:order val="3"/>
          <c:tx>
            <c:strRef>
              <c:f>'Variability in K'!$F$2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in K'!$B$3:$B$7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K'!$F$3:$F$7</c:f>
              <c:numCache>
                <c:formatCode>0.0</c:formatCode>
                <c:ptCount val="5"/>
                <c:pt idx="0">
                  <c:v>10.845179411764706</c:v>
                </c:pt>
                <c:pt idx="1">
                  <c:v>5.9418106312292354</c:v>
                </c:pt>
                <c:pt idx="2">
                  <c:v>7.2127772126144469</c:v>
                </c:pt>
                <c:pt idx="3">
                  <c:v>7.5106801918848687</c:v>
                </c:pt>
                <c:pt idx="4">
                  <c:v>9.4171034790365749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3D-454E-8FFF-7655D7D4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1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Potassium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001880691701"/>
          <c:y val="0.70838720698459856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Cl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0703986925460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in Cl'!$C$2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in Cl'!$B$3:$B$7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Cl'!$C$3:$C$7</c:f>
              <c:numCache>
                <c:formatCode>0.000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10.1</c:v>
                </c:pt>
                <c:pt idx="3">
                  <c:v>7.8</c:v>
                </c:pt>
                <c:pt idx="4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D-488F-9AC4-C1A0E5651B40}"/>
            </c:ext>
          </c:extLst>
        </c:ser>
        <c:ser>
          <c:idx val="1"/>
          <c:order val="1"/>
          <c:tx>
            <c:strRef>
              <c:f>'Variability in Cl'!$D$2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in Cl'!$B$3:$B$7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Cl'!$D$3:$D$7</c:f>
              <c:numCache>
                <c:formatCode>0.000</c:formatCode>
                <c:ptCount val="5"/>
                <c:pt idx="0">
                  <c:v>14.6</c:v>
                </c:pt>
                <c:pt idx="1">
                  <c:v>18.2</c:v>
                </c:pt>
                <c:pt idx="2">
                  <c:v>21.2</c:v>
                </c:pt>
                <c:pt idx="3">
                  <c:v>14</c:v>
                </c:pt>
                <c:pt idx="4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D-488F-9AC4-C1A0E5651B40}"/>
            </c:ext>
          </c:extLst>
        </c:ser>
        <c:ser>
          <c:idx val="2"/>
          <c:order val="2"/>
          <c:tx>
            <c:strRef>
              <c:f>'Variability in Cl'!$E$2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in Cl'!$B$3:$B$7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Cl'!$E$3:$E$7</c:f>
              <c:numCache>
                <c:formatCode>0.0</c:formatCode>
                <c:ptCount val="5"/>
                <c:pt idx="0">
                  <c:v>10.4</c:v>
                </c:pt>
                <c:pt idx="1">
                  <c:v>13.2</c:v>
                </c:pt>
                <c:pt idx="2">
                  <c:v>16.399999999999999</c:v>
                </c:pt>
                <c:pt idx="3">
                  <c:v>9.9</c:v>
                </c:pt>
                <c:pt idx="4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D-488F-9AC4-C1A0E5651B40}"/>
            </c:ext>
          </c:extLst>
        </c:ser>
        <c:ser>
          <c:idx val="3"/>
          <c:order val="3"/>
          <c:tx>
            <c:strRef>
              <c:f>'Variability in Cl'!$F$2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in Cl'!$B$3:$B$7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Cl'!$F$3:$F$7</c:f>
              <c:numCache>
                <c:formatCode>0.0</c:formatCode>
                <c:ptCount val="5"/>
                <c:pt idx="0">
                  <c:v>0.5</c:v>
                </c:pt>
                <c:pt idx="1">
                  <c:v>2.2000000000000002</c:v>
                </c:pt>
                <c:pt idx="2">
                  <c:v>1</c:v>
                </c:pt>
                <c:pt idx="3">
                  <c:v>1.5</c:v>
                </c:pt>
                <c:pt idx="4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D-488F-9AC4-C1A0E565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</a:t>
                </a:r>
                <a:r>
                  <a:rPr lang="en-US" b="1" baseline="0">
                    <a:solidFill>
                      <a:schemeClr val="tx1"/>
                    </a:solidFill>
                  </a:rPr>
                  <a:t> opening (ft)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Chloride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408515489178673"/>
          <c:y val="2.8982052265391984E-2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6</xdr:col>
      <xdr:colOff>519113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10</xdr:row>
      <xdr:rowOff>28575</xdr:rowOff>
    </xdr:from>
    <xdr:to>
      <xdr:col>10</xdr:col>
      <xdr:colOff>414338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8</xdr:col>
      <xdr:colOff>109538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9</xdr:col>
      <xdr:colOff>176213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0</xdr:rowOff>
    </xdr:from>
    <xdr:to>
      <xdr:col>13</xdr:col>
      <xdr:colOff>28575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0</xdr:row>
      <xdr:rowOff>0</xdr:rowOff>
    </xdr:from>
    <xdr:to>
      <xdr:col>20</xdr:col>
      <xdr:colOff>381000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15</xdr:row>
      <xdr:rowOff>57150</xdr:rowOff>
    </xdr:from>
    <xdr:to>
      <xdr:col>12</xdr:col>
      <xdr:colOff>285750</xdr:colOff>
      <xdr:row>29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10</xdr:row>
      <xdr:rowOff>47625</xdr:rowOff>
    </xdr:from>
    <xdr:to>
      <xdr:col>13</xdr:col>
      <xdr:colOff>142874</xdr:colOff>
      <xdr:row>29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13</xdr:col>
      <xdr:colOff>100013</xdr:colOff>
      <xdr:row>49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13</xdr:col>
      <xdr:colOff>100013</xdr:colOff>
      <xdr:row>69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72</xdr:row>
      <xdr:rowOff>0</xdr:rowOff>
    </xdr:from>
    <xdr:to>
      <xdr:col>13</xdr:col>
      <xdr:colOff>100013</xdr:colOff>
      <xdr:row>90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747711</xdr:colOff>
      <xdr:row>7</xdr:row>
      <xdr:rowOff>38100</xdr:rowOff>
    </xdr:from>
    <xdr:to>
      <xdr:col>14</xdr:col>
      <xdr:colOff>285749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576263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576263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6</xdr:col>
      <xdr:colOff>519113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6</xdr:col>
      <xdr:colOff>519113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6</xdr:col>
      <xdr:colOff>519113</xdr:colOff>
      <xdr:row>24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6</xdr:col>
      <xdr:colOff>519113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6</xdr:col>
      <xdr:colOff>519113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6</xdr:col>
      <xdr:colOff>519113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</xdr:row>
      <xdr:rowOff>152399</xdr:rowOff>
    </xdr:from>
    <xdr:to>
      <xdr:col>5</xdr:col>
      <xdr:colOff>233363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</xdr:row>
      <xdr:rowOff>152399</xdr:rowOff>
    </xdr:from>
    <xdr:to>
      <xdr:col>5</xdr:col>
      <xdr:colOff>233363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47"/>
  <sheetViews>
    <sheetView workbookViewId="0">
      <selection activeCell="AP4" sqref="AP4"/>
    </sheetView>
  </sheetViews>
  <sheetFormatPr defaultRowHeight="15" x14ac:dyDescent="0.25"/>
  <cols>
    <col min="1" max="1" width="8.85546875" style="510" bestFit="1" customWidth="1"/>
    <col min="2" max="2" width="6.85546875" style="510" bestFit="1" customWidth="1"/>
    <col min="3" max="3" width="8.140625" style="510" bestFit="1" customWidth="1"/>
    <col min="4" max="5" width="6.85546875" style="510" bestFit="1" customWidth="1"/>
    <col min="6" max="7" width="6.85546875" style="510" customWidth="1"/>
    <col min="8" max="8" width="7.28515625" style="510" bestFit="1" customWidth="1"/>
    <col min="9" max="9" width="5.7109375" style="510" bestFit="1" customWidth="1"/>
    <col min="10" max="10" width="8.140625" style="510" bestFit="1" customWidth="1"/>
    <col min="11" max="11" width="6" style="510" bestFit="1" customWidth="1"/>
    <col min="12" max="12" width="7.7109375" style="510" bestFit="1" customWidth="1"/>
    <col min="13" max="13" width="5.7109375" style="510" bestFit="1" customWidth="1"/>
    <col min="14" max="14" width="6.85546875" style="59" bestFit="1" customWidth="1"/>
    <col min="15" max="15" width="7.42578125" style="59" bestFit="1" customWidth="1"/>
    <col min="16" max="16" width="8.140625" style="59" bestFit="1" customWidth="1"/>
    <col min="17" max="17" width="6.42578125" style="59" customWidth="1"/>
    <col min="18" max="18" width="7.42578125" style="59" bestFit="1" customWidth="1"/>
    <col min="19" max="20" width="17.42578125" style="59" bestFit="1" customWidth="1"/>
    <col min="21" max="21" width="8.140625" style="59" bestFit="1" customWidth="1"/>
    <col min="22" max="22" width="7.7109375" style="59" bestFit="1" customWidth="1"/>
    <col min="23" max="23" width="7.7109375" style="59" customWidth="1"/>
    <col min="24" max="26" width="7.28515625" style="59" bestFit="1" customWidth="1"/>
    <col min="27" max="27" width="10.28515625" style="59" bestFit="1" customWidth="1"/>
    <col min="28" max="28" width="7.28515625" style="59" bestFit="1" customWidth="1"/>
    <col min="29" max="29" width="10.28515625" style="59" bestFit="1" customWidth="1"/>
    <col min="30" max="30" width="8.28515625" style="59" bestFit="1" customWidth="1"/>
    <col min="31" max="32" width="7.28515625" style="59" bestFit="1" customWidth="1"/>
    <col min="33" max="33" width="11.5703125" style="59" bestFit="1" customWidth="1"/>
    <col min="34" max="34" width="10.5703125" style="59" customWidth="1"/>
    <col min="35" max="35" width="14.28515625" style="59" customWidth="1"/>
    <col min="36" max="36" width="8.140625" style="1" bestFit="1" customWidth="1"/>
    <col min="37" max="37" width="6" style="1" bestFit="1" customWidth="1"/>
    <col min="38" max="38" width="6.7109375" style="275" bestFit="1" customWidth="1"/>
    <col min="39" max="39" width="5" style="1" bestFit="1" customWidth="1"/>
    <col min="40" max="40" width="9.5703125" style="1" bestFit="1" customWidth="1"/>
    <col min="41" max="41" width="10.140625" style="1" bestFit="1" customWidth="1"/>
    <col min="42" max="42" width="11.140625" style="1" bestFit="1" customWidth="1"/>
    <col min="43" max="43" width="8.28515625" style="1" bestFit="1" customWidth="1"/>
    <col min="44" max="44" width="9.7109375" style="1" bestFit="1" customWidth="1"/>
    <col min="45" max="45" width="6.7109375" style="275" bestFit="1" customWidth="1"/>
    <col min="46" max="46" width="6" style="1" bestFit="1" customWidth="1"/>
    <col min="47" max="47" width="6.85546875" style="1" bestFit="1" customWidth="1"/>
    <col min="48" max="48" width="5.7109375" style="1" bestFit="1" customWidth="1"/>
    <col min="49" max="49" width="7.140625" style="1" bestFit="1" customWidth="1"/>
    <col min="50" max="50" width="5.7109375" style="1" bestFit="1" customWidth="1"/>
    <col min="51" max="51" width="7.85546875" style="275" bestFit="1" customWidth="1"/>
    <col min="52" max="52" width="8.140625" style="1" bestFit="1" customWidth="1"/>
    <col min="53" max="53" width="12.140625" style="1" bestFit="1" customWidth="1"/>
    <col min="54" max="54" width="10" style="1" bestFit="1" customWidth="1"/>
    <col min="55" max="55" width="9.7109375" style="1" bestFit="1" customWidth="1"/>
    <col min="56" max="56" width="11.7109375" style="1" bestFit="1" customWidth="1"/>
    <col min="57" max="57" width="8.140625" style="1" bestFit="1" customWidth="1"/>
    <col min="58" max="58" width="5" style="1" bestFit="1" customWidth="1"/>
    <col min="59" max="59" width="6.85546875" style="1" bestFit="1" customWidth="1"/>
    <col min="60" max="60" width="5.7109375" style="1" bestFit="1" customWidth="1"/>
    <col min="61" max="61" width="7.7109375" style="1" bestFit="1" customWidth="1"/>
    <col min="62" max="62" width="5.7109375" style="1" bestFit="1" customWidth="1"/>
    <col min="63" max="63" width="7.42578125" style="1" bestFit="1" customWidth="1"/>
    <col min="64" max="64" width="5.7109375" style="1" bestFit="1" customWidth="1"/>
    <col min="65" max="65" width="7.42578125" style="1" bestFit="1" customWidth="1"/>
    <col min="66" max="66" width="5.7109375" style="1" bestFit="1" customWidth="1"/>
    <col min="67" max="67" width="8.140625" style="1" bestFit="1" customWidth="1"/>
    <col min="68" max="68" width="6.85546875" style="1" bestFit="1" customWidth="1"/>
    <col min="69" max="69" width="8.140625" style="275" bestFit="1" customWidth="1"/>
    <col min="70" max="70" width="6.85546875" style="1" bestFit="1" customWidth="1"/>
    <col min="71" max="71" width="7.7109375" style="275" bestFit="1" customWidth="1"/>
    <col min="72" max="72" width="5.7109375" style="1" bestFit="1" customWidth="1"/>
    <col min="73" max="73" width="7.140625" style="1" bestFit="1" customWidth="1"/>
    <col min="74" max="74" width="6.42578125" style="1" bestFit="1" customWidth="1"/>
    <col min="75" max="75" width="6.85546875" style="1" bestFit="1" customWidth="1"/>
    <col min="76" max="76" width="5.7109375" style="1" bestFit="1" customWidth="1"/>
    <col min="77" max="77" width="8.140625" style="275" bestFit="1" customWidth="1"/>
    <col min="78" max="78" width="5.7109375" style="1" bestFit="1" customWidth="1"/>
    <col min="79" max="79" width="7.85546875" style="1" bestFit="1" customWidth="1"/>
    <col min="80" max="80" width="5.7109375" style="1" bestFit="1" customWidth="1"/>
    <col min="81" max="81" width="8.7109375" style="1" bestFit="1" customWidth="1"/>
    <col min="82" max="82" width="5.7109375" style="1" bestFit="1" customWidth="1"/>
    <col min="83" max="83" width="8.140625" style="275" bestFit="1" customWidth="1"/>
    <col min="84" max="84" width="5.7109375" style="1" bestFit="1" customWidth="1"/>
    <col min="85" max="85" width="8.140625" style="1" bestFit="1" customWidth="1"/>
    <col min="86" max="86" width="5.7109375" style="1" bestFit="1" customWidth="1"/>
    <col min="87" max="87" width="8.5703125" style="1" bestFit="1" customWidth="1"/>
    <col min="88" max="88" width="5.7109375" style="1" bestFit="1" customWidth="1"/>
    <col min="89" max="89" width="8.7109375" style="1" bestFit="1" customWidth="1"/>
    <col min="90" max="90" width="5.7109375" style="1" bestFit="1" customWidth="1"/>
    <col min="91" max="91" width="8.140625" style="1" bestFit="1" customWidth="1"/>
    <col min="92" max="92" width="5" style="1" bestFit="1" customWidth="1"/>
    <col min="93" max="93" width="7.7109375" style="1" bestFit="1" customWidth="1"/>
    <col min="94" max="94" width="5.7109375" style="1" bestFit="1" customWidth="1"/>
    <col min="95" max="95" width="8.7109375" style="1" bestFit="1" customWidth="1"/>
    <col min="96" max="96" width="5" style="1" bestFit="1" customWidth="1"/>
    <col min="97" max="97" width="8.140625" style="1" bestFit="1" customWidth="1"/>
    <col min="98" max="98" width="5.7109375" style="1" bestFit="1" customWidth="1"/>
    <col min="99" max="99" width="9.140625" style="275" bestFit="1" customWidth="1"/>
    <col min="100" max="100" width="5.7109375" style="1" bestFit="1" customWidth="1"/>
    <col min="101" max="101" width="8.28515625" style="1" bestFit="1" customWidth="1"/>
    <col min="102" max="102" width="5.7109375" style="1" bestFit="1" customWidth="1"/>
    <col min="103" max="103" width="7.7109375" style="1" bestFit="1" customWidth="1"/>
    <col min="104" max="104" width="5.7109375" style="1" bestFit="1" customWidth="1"/>
  </cols>
  <sheetData>
    <row r="1" spans="1:104" ht="15.75" thickBot="1" x14ac:dyDescent="0.3">
      <c r="B1" s="596" t="s">
        <v>67</v>
      </c>
      <c r="C1" s="596"/>
      <c r="D1" s="596"/>
      <c r="E1" s="596"/>
      <c r="F1" s="596"/>
      <c r="G1" s="596"/>
      <c r="H1" s="596"/>
      <c r="I1" s="596"/>
      <c r="J1" s="596"/>
      <c r="K1" s="596"/>
      <c r="L1" s="596"/>
      <c r="M1" s="511"/>
      <c r="N1" s="596" t="s">
        <v>68</v>
      </c>
      <c r="O1" s="596"/>
      <c r="P1" s="596"/>
      <c r="Q1" s="596" t="s">
        <v>133</v>
      </c>
      <c r="R1" s="596"/>
      <c r="S1" s="596"/>
      <c r="T1" s="596"/>
      <c r="AJ1" s="288"/>
      <c r="AK1" s="278"/>
      <c r="AL1" s="288"/>
      <c r="AM1" s="278"/>
      <c r="AN1" s="288"/>
      <c r="AO1" s="278"/>
      <c r="AP1" s="303"/>
      <c r="AQ1" s="288"/>
      <c r="AR1" s="278"/>
      <c r="AS1" s="288"/>
      <c r="AT1" s="278"/>
      <c r="AU1" s="288"/>
      <c r="AV1" s="278"/>
      <c r="AW1" s="288"/>
      <c r="AX1" s="278"/>
      <c r="AY1" s="288"/>
      <c r="AZ1" s="278"/>
      <c r="BA1" s="303"/>
      <c r="BB1" s="288"/>
      <c r="BC1" s="278"/>
      <c r="BD1" s="303"/>
      <c r="BE1" s="288"/>
      <c r="BF1" s="278"/>
      <c r="BG1" s="288"/>
      <c r="BH1" s="278"/>
      <c r="BI1" s="288"/>
      <c r="BJ1" s="278"/>
      <c r="BK1" s="288"/>
      <c r="BL1" s="278"/>
      <c r="BM1" s="288"/>
      <c r="BN1" s="278"/>
      <c r="BO1" s="288"/>
      <c r="BP1" s="278"/>
      <c r="BQ1" s="288"/>
      <c r="BR1" s="278"/>
      <c r="BS1" s="288"/>
      <c r="BT1" s="278"/>
      <c r="BU1" s="288"/>
      <c r="BV1" s="278"/>
      <c r="BW1" s="288"/>
      <c r="BX1" s="278"/>
      <c r="BY1" s="288"/>
      <c r="BZ1" s="278"/>
      <c r="CA1" s="288"/>
      <c r="CB1" s="278"/>
      <c r="CC1" s="278"/>
      <c r="CD1" s="278"/>
      <c r="CE1" s="278"/>
      <c r="CF1" s="278"/>
      <c r="CG1" s="278"/>
      <c r="CH1" s="278"/>
      <c r="CI1" s="278"/>
      <c r="CJ1" s="278"/>
      <c r="CK1" s="278"/>
      <c r="CL1" s="278"/>
      <c r="CM1" s="288"/>
      <c r="CN1" s="278"/>
      <c r="CO1" s="288"/>
      <c r="CP1" s="278"/>
      <c r="CQ1" s="288"/>
      <c r="CR1" s="278"/>
      <c r="CS1" s="288"/>
      <c r="CT1" s="278"/>
      <c r="CU1" s="288"/>
      <c r="CV1" s="278"/>
      <c r="CW1" s="288"/>
      <c r="CX1" s="278"/>
      <c r="CY1" s="288"/>
      <c r="CZ1" s="278"/>
    </row>
    <row r="2" spans="1:104" ht="18" x14ac:dyDescent="0.25">
      <c r="A2" s="597" t="s">
        <v>1</v>
      </c>
      <c r="B2" s="512" t="s">
        <v>23</v>
      </c>
      <c r="C2" s="513" t="s">
        <v>71</v>
      </c>
      <c r="D2" s="512" t="s">
        <v>24</v>
      </c>
      <c r="E2" s="513" t="s">
        <v>71</v>
      </c>
      <c r="F2" s="512" t="s">
        <v>129</v>
      </c>
      <c r="G2" s="513" t="s">
        <v>71</v>
      </c>
      <c r="H2" s="512" t="s">
        <v>20</v>
      </c>
      <c r="I2" s="513" t="s">
        <v>71</v>
      </c>
      <c r="J2" s="512" t="s">
        <v>21</v>
      </c>
      <c r="K2" s="513" t="s">
        <v>71</v>
      </c>
      <c r="L2" s="512" t="s">
        <v>22</v>
      </c>
      <c r="M2" s="513" t="s">
        <v>71</v>
      </c>
      <c r="N2" s="514" t="s">
        <v>7</v>
      </c>
      <c r="O2" s="514" t="s">
        <v>12</v>
      </c>
      <c r="P2" s="515" t="s">
        <v>71</v>
      </c>
      <c r="Q2" s="516" t="s">
        <v>76</v>
      </c>
      <c r="R2" s="516" t="s">
        <v>78</v>
      </c>
      <c r="S2" s="516" t="s">
        <v>63</v>
      </c>
      <c r="T2" s="516" t="s">
        <v>64</v>
      </c>
      <c r="U2" s="517" t="s">
        <v>134</v>
      </c>
      <c r="V2" s="517" t="s">
        <v>135</v>
      </c>
      <c r="W2" s="517" t="s">
        <v>136</v>
      </c>
      <c r="X2" s="517" t="s">
        <v>137</v>
      </c>
      <c r="Y2" s="517" t="s">
        <v>138</v>
      </c>
      <c r="Z2" s="517" t="s">
        <v>139</v>
      </c>
      <c r="AA2" s="514" t="s">
        <v>140</v>
      </c>
      <c r="AB2" s="514" t="s">
        <v>141</v>
      </c>
      <c r="AC2" s="514" t="s">
        <v>142</v>
      </c>
      <c r="AD2" s="514" t="s">
        <v>143</v>
      </c>
      <c r="AE2" s="514" t="s">
        <v>144</v>
      </c>
      <c r="AF2" s="514" t="s">
        <v>145</v>
      </c>
      <c r="AG2" s="518" t="s">
        <v>13</v>
      </c>
      <c r="AH2" s="504" t="s">
        <v>131</v>
      </c>
      <c r="AI2" s="504" t="s">
        <v>132</v>
      </c>
      <c r="AJ2" s="289" t="s">
        <v>81</v>
      </c>
      <c r="AK2" s="290" t="s">
        <v>71</v>
      </c>
      <c r="AL2" s="289" t="s">
        <v>82</v>
      </c>
      <c r="AM2" s="290" t="s">
        <v>71</v>
      </c>
      <c r="AN2" s="289" t="s">
        <v>83</v>
      </c>
      <c r="AO2" s="290" t="s">
        <v>71</v>
      </c>
      <c r="AP2" s="240" t="s">
        <v>126</v>
      </c>
      <c r="AQ2" s="289" t="s">
        <v>84</v>
      </c>
      <c r="AR2" s="290" t="s">
        <v>71</v>
      </c>
      <c r="AS2" s="289" t="s">
        <v>85</v>
      </c>
      <c r="AT2" s="290" t="s">
        <v>71</v>
      </c>
      <c r="AU2" s="289" t="s">
        <v>86</v>
      </c>
      <c r="AV2" s="290" t="s">
        <v>71</v>
      </c>
      <c r="AW2" s="289" t="s">
        <v>87</v>
      </c>
      <c r="AX2" s="290" t="s">
        <v>71</v>
      </c>
      <c r="AY2" s="289" t="s">
        <v>88</v>
      </c>
      <c r="AZ2" s="290" t="s">
        <v>71</v>
      </c>
      <c r="BA2" s="240" t="s">
        <v>127</v>
      </c>
      <c r="BB2" s="289" t="s">
        <v>89</v>
      </c>
      <c r="BC2" s="290" t="s">
        <v>71</v>
      </c>
      <c r="BD2" s="240" t="s">
        <v>125</v>
      </c>
      <c r="BE2" s="289" t="s">
        <v>90</v>
      </c>
      <c r="BF2" s="290" t="s">
        <v>71</v>
      </c>
      <c r="BG2" s="289" t="s">
        <v>91</v>
      </c>
      <c r="BH2" s="290" t="s">
        <v>71</v>
      </c>
      <c r="BI2" s="289" t="s">
        <v>92</v>
      </c>
      <c r="BJ2" s="290" t="s">
        <v>71</v>
      </c>
      <c r="BK2" s="289" t="s">
        <v>93</v>
      </c>
      <c r="BL2" s="290" t="s">
        <v>71</v>
      </c>
      <c r="BM2" s="289" t="s">
        <v>94</v>
      </c>
      <c r="BN2" s="290" t="s">
        <v>71</v>
      </c>
      <c r="BO2" s="289" t="s">
        <v>95</v>
      </c>
      <c r="BP2" s="290" t="s">
        <v>71</v>
      </c>
      <c r="BQ2" s="289" t="s">
        <v>96</v>
      </c>
      <c r="BR2" s="290" t="s">
        <v>71</v>
      </c>
      <c r="BS2" s="289" t="s">
        <v>97</v>
      </c>
      <c r="BT2" s="290" t="s">
        <v>71</v>
      </c>
      <c r="BU2" s="289" t="s">
        <v>98</v>
      </c>
      <c r="BV2" s="290" t="s">
        <v>71</v>
      </c>
      <c r="BW2" s="289" t="s">
        <v>99</v>
      </c>
      <c r="BX2" s="290" t="s">
        <v>71</v>
      </c>
      <c r="BY2" s="289" t="s">
        <v>100</v>
      </c>
      <c r="BZ2" s="290" t="s">
        <v>71</v>
      </c>
      <c r="CA2" s="289" t="s">
        <v>101</v>
      </c>
      <c r="CB2" s="290" t="s">
        <v>71</v>
      </c>
      <c r="CC2" s="289" t="s">
        <v>102</v>
      </c>
      <c r="CD2" s="290" t="s">
        <v>71</v>
      </c>
      <c r="CE2" s="289" t="s">
        <v>103</v>
      </c>
      <c r="CF2" s="290" t="s">
        <v>71</v>
      </c>
      <c r="CG2" s="289" t="s">
        <v>104</v>
      </c>
      <c r="CH2" s="290" t="s">
        <v>71</v>
      </c>
      <c r="CI2" s="289" t="s">
        <v>105</v>
      </c>
      <c r="CJ2" s="290" t="s">
        <v>71</v>
      </c>
      <c r="CK2" s="289" t="s">
        <v>106</v>
      </c>
      <c r="CL2" s="290" t="s">
        <v>71</v>
      </c>
      <c r="CM2" s="289" t="s">
        <v>107</v>
      </c>
      <c r="CN2" s="290" t="s">
        <v>71</v>
      </c>
      <c r="CO2" s="289" t="s">
        <v>108</v>
      </c>
      <c r="CP2" s="290" t="s">
        <v>71</v>
      </c>
      <c r="CQ2" s="289" t="s">
        <v>109</v>
      </c>
      <c r="CR2" s="290" t="s">
        <v>71</v>
      </c>
      <c r="CS2" s="289" t="s">
        <v>110</v>
      </c>
      <c r="CT2" s="290" t="s">
        <v>71</v>
      </c>
      <c r="CU2" s="289" t="s">
        <v>111</v>
      </c>
      <c r="CV2" s="290" t="s">
        <v>71</v>
      </c>
      <c r="CW2" s="289" t="s">
        <v>112</v>
      </c>
      <c r="CX2" s="290" t="s">
        <v>71</v>
      </c>
      <c r="CY2" s="289" t="s">
        <v>113</v>
      </c>
      <c r="CZ2" s="290" t="s">
        <v>71</v>
      </c>
    </row>
    <row r="3" spans="1:104" ht="18.75" thickBot="1" x14ac:dyDescent="0.3">
      <c r="A3" s="597"/>
      <c r="B3" s="512" t="s">
        <v>15</v>
      </c>
      <c r="C3" s="513"/>
      <c r="D3" s="512" t="s">
        <v>15</v>
      </c>
      <c r="E3" s="513"/>
      <c r="F3" s="512" t="s">
        <v>15</v>
      </c>
      <c r="G3" s="513"/>
      <c r="H3" s="512" t="s">
        <v>15</v>
      </c>
      <c r="I3" s="513"/>
      <c r="J3" s="512" t="s">
        <v>15</v>
      </c>
      <c r="K3" s="513"/>
      <c r="L3" s="512" t="s">
        <v>15</v>
      </c>
      <c r="M3" s="513"/>
      <c r="N3" s="514" t="s">
        <v>15</v>
      </c>
      <c r="O3" s="514" t="s">
        <v>15</v>
      </c>
      <c r="P3" s="515"/>
      <c r="Q3" s="516" t="s">
        <v>15</v>
      </c>
      <c r="R3" s="516" t="s">
        <v>15</v>
      </c>
      <c r="S3" s="516" t="s">
        <v>77</v>
      </c>
      <c r="T3" s="516" t="s">
        <v>77</v>
      </c>
      <c r="U3" s="517" t="s">
        <v>16</v>
      </c>
      <c r="V3" s="517" t="s">
        <v>16</v>
      </c>
      <c r="W3" s="517" t="s">
        <v>16</v>
      </c>
      <c r="X3" s="517" t="s">
        <v>16</v>
      </c>
      <c r="Y3" s="517" t="s">
        <v>16</v>
      </c>
      <c r="Z3" s="517" t="s">
        <v>16</v>
      </c>
      <c r="AA3" s="514" t="s">
        <v>16</v>
      </c>
      <c r="AB3" s="514" t="s">
        <v>16</v>
      </c>
      <c r="AC3" s="514" t="s">
        <v>16</v>
      </c>
      <c r="AD3" s="514" t="s">
        <v>16</v>
      </c>
      <c r="AE3" s="514" t="s">
        <v>16</v>
      </c>
      <c r="AF3" s="514" t="s">
        <v>16</v>
      </c>
      <c r="AG3" s="518" t="s">
        <v>17</v>
      </c>
      <c r="AH3" s="504"/>
      <c r="AI3" s="504"/>
      <c r="AJ3" s="291" t="s">
        <v>122</v>
      </c>
      <c r="AK3" s="292"/>
      <c r="AL3" s="291" t="s">
        <v>122</v>
      </c>
      <c r="AM3" s="292"/>
      <c r="AN3" s="291" t="s">
        <v>122</v>
      </c>
      <c r="AO3" s="292"/>
      <c r="AP3" s="235" t="s">
        <v>122</v>
      </c>
      <c r="AQ3" s="291" t="s">
        <v>122</v>
      </c>
      <c r="AR3" s="292"/>
      <c r="AS3" s="291" t="s">
        <v>122</v>
      </c>
      <c r="AT3" s="292"/>
      <c r="AU3" s="291" t="s">
        <v>122</v>
      </c>
      <c r="AV3" s="292"/>
      <c r="AW3" s="291" t="s">
        <v>122</v>
      </c>
      <c r="AX3" s="292"/>
      <c r="AY3" s="291" t="s">
        <v>122</v>
      </c>
      <c r="AZ3" s="292"/>
      <c r="BA3" s="235" t="s">
        <v>122</v>
      </c>
      <c r="BB3" s="291" t="s">
        <v>122</v>
      </c>
      <c r="BC3" s="292"/>
      <c r="BD3" s="235" t="s">
        <v>122</v>
      </c>
      <c r="BE3" s="291" t="s">
        <v>122</v>
      </c>
      <c r="BF3" s="292"/>
      <c r="BG3" s="291" t="s">
        <v>122</v>
      </c>
      <c r="BH3" s="292"/>
      <c r="BI3" s="291" t="s">
        <v>122</v>
      </c>
      <c r="BJ3" s="292"/>
      <c r="BK3" s="291" t="s">
        <v>122</v>
      </c>
      <c r="BL3" s="292"/>
      <c r="BM3" s="291" t="s">
        <v>122</v>
      </c>
      <c r="BN3" s="292"/>
      <c r="BO3" s="291" t="s">
        <v>122</v>
      </c>
      <c r="BP3" s="292"/>
      <c r="BQ3" s="291" t="s">
        <v>122</v>
      </c>
      <c r="BR3" s="292"/>
      <c r="BS3" s="291" t="s">
        <v>122</v>
      </c>
      <c r="BT3" s="292"/>
      <c r="BU3" s="291" t="s">
        <v>122</v>
      </c>
      <c r="BV3" s="292"/>
      <c r="BW3" s="291" t="s">
        <v>122</v>
      </c>
      <c r="BX3" s="292"/>
      <c r="BY3" s="291" t="s">
        <v>122</v>
      </c>
      <c r="BZ3" s="292"/>
      <c r="CA3" s="291" t="s">
        <v>122</v>
      </c>
      <c r="CB3" s="292"/>
      <c r="CC3" s="291"/>
      <c r="CD3" s="292"/>
      <c r="CE3" s="291"/>
      <c r="CF3" s="292"/>
      <c r="CG3" s="291"/>
      <c r="CH3" s="292"/>
      <c r="CI3" s="291"/>
      <c r="CJ3" s="292"/>
      <c r="CK3" s="291"/>
      <c r="CL3" s="292"/>
      <c r="CM3" s="291" t="s">
        <v>122</v>
      </c>
      <c r="CN3" s="292"/>
      <c r="CO3" s="291" t="s">
        <v>122</v>
      </c>
      <c r="CP3" s="292"/>
      <c r="CQ3" s="291" t="s">
        <v>122</v>
      </c>
      <c r="CR3" s="292"/>
      <c r="CS3" s="291" t="s">
        <v>122</v>
      </c>
      <c r="CT3" s="292"/>
      <c r="CU3" s="291" t="s">
        <v>122</v>
      </c>
      <c r="CV3" s="292"/>
      <c r="CW3" s="291" t="s">
        <v>122</v>
      </c>
      <c r="CX3" s="292"/>
      <c r="CY3" s="291" t="s">
        <v>122</v>
      </c>
      <c r="CZ3" s="292"/>
    </row>
    <row r="4" spans="1:104" x14ac:dyDescent="0.25">
      <c r="A4" s="511" t="s">
        <v>25</v>
      </c>
      <c r="B4" s="519">
        <v>5.0037699768232198E-2</v>
      </c>
      <c r="C4" s="520">
        <v>1.2285267150169126</v>
      </c>
      <c r="D4" s="26">
        <v>39.51039130434782</v>
      </c>
      <c r="E4" s="210"/>
      <c r="F4" s="22">
        <v>1.2396559450308704</v>
      </c>
      <c r="G4" s="210"/>
      <c r="H4" s="7">
        <v>9.6494818761202943</v>
      </c>
      <c r="I4" s="7"/>
      <c r="J4" s="7">
        <v>29.087287094204342</v>
      </c>
      <c r="K4" s="7"/>
      <c r="L4" s="7">
        <v>81.648699163513257</v>
      </c>
      <c r="M4" s="7"/>
      <c r="N4" s="521">
        <v>0.11766666666666666</v>
      </c>
      <c r="O4" s="8">
        <v>502.26807422133862</v>
      </c>
      <c r="P4" s="8">
        <v>0.76224229290816636</v>
      </c>
      <c r="Q4" s="522">
        <v>9.4</v>
      </c>
      <c r="R4" s="354">
        <v>0.28999999999999998</v>
      </c>
      <c r="S4" s="523">
        <v>40.299999999999997</v>
      </c>
      <c r="T4" s="523">
        <v>29.9</v>
      </c>
      <c r="U4" s="8">
        <v>7.1482428240331715E-3</v>
      </c>
      <c r="V4" s="354">
        <v>1.7178431001890357</v>
      </c>
      <c r="W4" s="359">
        <v>6.8869774723937238E-2</v>
      </c>
      <c r="X4" s="354">
        <v>0.24742261220821268</v>
      </c>
      <c r="Y4" s="8">
        <v>2.394015398699946</v>
      </c>
      <c r="Z4" s="8">
        <v>4.0753031776148365</v>
      </c>
      <c r="AA4" s="50">
        <v>6.19298245614035E-3</v>
      </c>
      <c r="AB4" s="8">
        <f>Q4/35.5</f>
        <v>0.26478873239436623</v>
      </c>
      <c r="AC4" s="50"/>
      <c r="AD4" s="50">
        <f>R4/62</f>
        <v>4.6774193548387091E-3</v>
      </c>
      <c r="AE4" s="8"/>
      <c r="AF4" s="8">
        <v>10.463918212944554</v>
      </c>
      <c r="AG4" s="22">
        <v>9.230420975916271</v>
      </c>
      <c r="AH4" s="505">
        <v>10.733384364693759</v>
      </c>
      <c r="AI4" s="505">
        <v>-7.5284414125206158</v>
      </c>
      <c r="AJ4" s="364">
        <v>2.9187512445546564</v>
      </c>
      <c r="AK4" s="111">
        <v>0.2033873747281339</v>
      </c>
      <c r="AL4" s="369">
        <v>1470.0908917300906</v>
      </c>
      <c r="AM4" s="202">
        <v>106.64145746579507</v>
      </c>
      <c r="AN4" s="369">
        <v>3989.5641160177856</v>
      </c>
      <c r="AO4" s="202">
        <v>80.929640403131856</v>
      </c>
      <c r="AP4" s="336">
        <f>N4*1000</f>
        <v>117.66666666666666</v>
      </c>
      <c r="AQ4" s="369">
        <v>12770.362587386984</v>
      </c>
      <c r="AR4" s="202">
        <v>399.83290261606459</v>
      </c>
      <c r="AS4" s="369">
        <v>168.53724886314123</v>
      </c>
      <c r="AT4" s="202">
        <v>2.039116499787923</v>
      </c>
      <c r="AU4" s="372" t="s">
        <v>115</v>
      </c>
      <c r="AV4" s="111"/>
      <c r="AW4" s="372" t="s">
        <v>119</v>
      </c>
      <c r="AX4" s="377"/>
      <c r="AY4" s="369">
        <v>1606.1031305246606</v>
      </c>
      <c r="AZ4" s="111">
        <v>37.951726894661626</v>
      </c>
      <c r="BA4" s="336">
        <f>'-ITER'!BU4</f>
        <v>1606.1031305246606</v>
      </c>
      <c r="BB4" s="369">
        <v>6216.7055037551609</v>
      </c>
      <c r="BC4" s="202">
        <v>129.42011955741791</v>
      </c>
      <c r="BD4" s="575">
        <f>N4*1000</f>
        <v>117.66666666666666</v>
      </c>
      <c r="BE4" s="369">
        <v>13.719702236254092</v>
      </c>
      <c r="BF4" s="111">
        <v>0.17186006248596822</v>
      </c>
      <c r="BG4" s="369">
        <v>30.582901034413599</v>
      </c>
      <c r="BH4" s="111">
        <v>0.37467620328966794</v>
      </c>
      <c r="BI4" s="369">
        <v>10.459602704860261</v>
      </c>
      <c r="BJ4" s="111">
        <v>0.12892953822260544</v>
      </c>
      <c r="BK4" s="256">
        <v>84.044265531339093</v>
      </c>
      <c r="BL4" s="111">
        <v>1.2499083554249906</v>
      </c>
      <c r="BM4" s="372" t="s">
        <v>116</v>
      </c>
      <c r="BN4" s="111"/>
      <c r="BO4" s="364">
        <v>1.4953537895872107</v>
      </c>
      <c r="BP4" s="111">
        <v>4.3975619207287542E-2</v>
      </c>
      <c r="BQ4" s="386" t="s">
        <v>115</v>
      </c>
      <c r="BR4" s="111"/>
      <c r="BS4" s="387">
        <v>16.986294786873589</v>
      </c>
      <c r="BT4" s="111">
        <v>0.19181236979645749</v>
      </c>
      <c r="BU4" s="369">
        <v>398.75654736858814</v>
      </c>
      <c r="BV4" s="111">
        <v>11.200467470112203</v>
      </c>
      <c r="BW4" s="252" t="s">
        <v>116</v>
      </c>
      <c r="BX4" s="111"/>
      <c r="BY4" s="388" t="s">
        <v>117</v>
      </c>
      <c r="BZ4" s="111"/>
      <c r="CA4" s="388" t="s">
        <v>116</v>
      </c>
      <c r="CB4" s="111"/>
      <c r="CC4" s="388" t="s">
        <v>116</v>
      </c>
      <c r="CD4" s="111"/>
      <c r="CE4" s="387">
        <v>7.6320620784106854</v>
      </c>
      <c r="CF4" s="111">
        <v>0.14844073705426827</v>
      </c>
      <c r="CG4" s="388" t="s">
        <v>118</v>
      </c>
      <c r="CH4" s="111"/>
      <c r="CI4" s="386" t="s">
        <v>121</v>
      </c>
      <c r="CJ4" s="111"/>
      <c r="CK4" s="387">
        <v>29.080305342429945</v>
      </c>
      <c r="CL4" s="111">
        <v>0.37026883913787423</v>
      </c>
      <c r="CM4" s="388" t="s">
        <v>119</v>
      </c>
      <c r="CN4" s="111"/>
      <c r="CO4" s="386" t="s">
        <v>115</v>
      </c>
      <c r="CP4" s="111"/>
      <c r="CQ4" s="388" t="s">
        <v>117</v>
      </c>
      <c r="CR4" s="111"/>
      <c r="CS4" s="388" t="s">
        <v>120</v>
      </c>
      <c r="CT4" s="111"/>
      <c r="CU4" s="364">
        <v>1.7786966615149542</v>
      </c>
      <c r="CV4" s="395">
        <v>1.041772570242528E-2</v>
      </c>
      <c r="CW4" s="388" t="s">
        <v>118</v>
      </c>
      <c r="CX4" s="111"/>
      <c r="CY4" s="388" t="s">
        <v>120</v>
      </c>
      <c r="CZ4" s="111"/>
    </row>
    <row r="5" spans="1:104" x14ac:dyDescent="0.25">
      <c r="A5" s="511" t="s">
        <v>26</v>
      </c>
      <c r="B5" s="519">
        <v>5.301604378056371E-2</v>
      </c>
      <c r="C5" s="520">
        <v>0.9719469837945014</v>
      </c>
      <c r="D5" s="26">
        <v>41.998863636363637</v>
      </c>
      <c r="E5" s="210"/>
      <c r="F5" s="22">
        <v>1.6254367897727273</v>
      </c>
      <c r="G5" s="210"/>
      <c r="H5" s="7">
        <v>8.7531285511363635</v>
      </c>
      <c r="I5" s="7"/>
      <c r="J5" s="7">
        <v>30.156395596590908</v>
      </c>
      <c r="K5" s="7"/>
      <c r="L5" s="7">
        <v>90.711487926136357</v>
      </c>
      <c r="M5" s="7"/>
      <c r="N5" s="521">
        <v>0.13900000000000001</v>
      </c>
      <c r="O5" s="8">
        <v>496.75624499900971</v>
      </c>
      <c r="P5" s="8">
        <v>1.7134184652734736</v>
      </c>
      <c r="Q5" s="522">
        <v>9.4</v>
      </c>
      <c r="R5" s="354">
        <v>0.15</v>
      </c>
      <c r="S5" s="523">
        <v>54.9</v>
      </c>
      <c r="T5" s="523">
        <v>25.9</v>
      </c>
      <c r="U5" s="8">
        <v>7.5737205400805297E-3</v>
      </c>
      <c r="V5" s="354">
        <v>1.8260375494071146</v>
      </c>
      <c r="W5" s="359">
        <v>9.030204387626263E-2</v>
      </c>
      <c r="X5" s="354">
        <v>0.22443919361888112</v>
      </c>
      <c r="Y5" s="8">
        <v>2.4820078680321735</v>
      </c>
      <c r="Z5" s="8">
        <v>4.52765100704449</v>
      </c>
      <c r="AA5" s="50">
        <v>7.3157894736842113E-3</v>
      </c>
      <c r="AB5" s="8">
        <f t="shared" ref="AB5:AB23" si="0">Q5/35.5</f>
        <v>0.26478873239436623</v>
      </c>
      <c r="AC5" s="50"/>
      <c r="AD5" s="50">
        <f t="shared" ref="AD5:AD23" si="1">R5/62</f>
        <v>2.4193548387096775E-3</v>
      </c>
      <c r="AE5" s="8"/>
      <c r="AF5" s="8">
        <v>10.349088437479368</v>
      </c>
      <c r="AG5" s="22">
        <v>10.570072839893943</v>
      </c>
      <c r="AH5" s="505">
        <v>10.616296524712444</v>
      </c>
      <c r="AI5" s="505">
        <v>-0.21817652672346199</v>
      </c>
      <c r="AJ5" s="365">
        <v>3.8438925318391655</v>
      </c>
      <c r="AK5" s="111">
        <v>0.22548152927389595</v>
      </c>
      <c r="AL5" s="370">
        <v>1354.6385421796647</v>
      </c>
      <c r="AM5" s="202">
        <v>22.853094974406368</v>
      </c>
      <c r="AN5" s="370">
        <v>10351.635919697532</v>
      </c>
      <c r="AO5" s="202">
        <v>318.37456386471945</v>
      </c>
      <c r="AP5" s="337">
        <f t="shared" ref="AP5:AP43" si="2">N5*1000</f>
        <v>139</v>
      </c>
      <c r="AQ5" s="370">
        <v>13528.881321069015</v>
      </c>
      <c r="AR5" s="202">
        <v>665.7613193589234</v>
      </c>
      <c r="AS5" s="370">
        <v>192.5416030405151</v>
      </c>
      <c r="AT5" s="202">
        <v>7.5431272221845029</v>
      </c>
      <c r="AU5" s="373" t="s">
        <v>115</v>
      </c>
      <c r="AV5" s="111"/>
      <c r="AW5" s="375" t="s">
        <v>119</v>
      </c>
      <c r="AX5" s="378"/>
      <c r="AY5" s="370">
        <v>1804.7292186576269</v>
      </c>
      <c r="AZ5" s="111">
        <v>41.91880928624014</v>
      </c>
      <c r="BA5" s="336">
        <f>'-ITER'!BU5</f>
        <v>1804.7292186576269</v>
      </c>
      <c r="BB5" s="370">
        <v>5593.2153871105202</v>
      </c>
      <c r="BC5" s="202">
        <v>215.36338855160832</v>
      </c>
      <c r="BD5" s="575">
        <f t="shared" ref="BD5:BD23" si="3">N5*1000</f>
        <v>139</v>
      </c>
      <c r="BE5" s="370">
        <v>16.957211964377418</v>
      </c>
      <c r="BF5" s="111">
        <v>0.21294629525465034</v>
      </c>
      <c r="BG5" s="376">
        <v>35.586658655880548</v>
      </c>
      <c r="BH5" s="111">
        <v>0.3671908715821911</v>
      </c>
      <c r="BI5" s="370">
        <v>7.378191394889356</v>
      </c>
      <c r="BJ5" s="111">
        <v>6.897103210435368E-2</v>
      </c>
      <c r="BK5" s="37">
        <v>100.07005120649215</v>
      </c>
      <c r="BL5" s="111">
        <v>0.52472427320044912</v>
      </c>
      <c r="BM5" s="370">
        <v>1.4039118118669691</v>
      </c>
      <c r="BN5" s="111">
        <v>6.2571328410076593E-2</v>
      </c>
      <c r="BO5" s="365">
        <v>2.5146385187529661</v>
      </c>
      <c r="BP5" s="111">
        <v>6.2642999332332541E-2</v>
      </c>
      <c r="BQ5" s="368" t="s">
        <v>115</v>
      </c>
      <c r="BR5" s="111"/>
      <c r="BS5" s="384">
        <v>17.699399994254318</v>
      </c>
      <c r="BT5" s="111">
        <v>0.27849565998283693</v>
      </c>
      <c r="BU5" s="370">
        <v>417.08422940452027</v>
      </c>
      <c r="BV5" s="111">
        <v>2.7201803810064451</v>
      </c>
      <c r="BW5" s="255" t="s">
        <v>116</v>
      </c>
      <c r="BX5" s="111"/>
      <c r="BY5" s="389" t="s">
        <v>117</v>
      </c>
      <c r="BZ5" s="111"/>
      <c r="CA5" s="389" t="s">
        <v>116</v>
      </c>
      <c r="CB5" s="111"/>
      <c r="CC5" s="389" t="s">
        <v>116</v>
      </c>
      <c r="CD5" s="111"/>
      <c r="CE5" s="391">
        <v>4.5970784145775996</v>
      </c>
      <c r="CF5" s="111">
        <v>5.9493613035632623E-2</v>
      </c>
      <c r="CG5" s="389" t="s">
        <v>118</v>
      </c>
      <c r="CH5" s="111"/>
      <c r="CI5" s="368" t="s">
        <v>121</v>
      </c>
      <c r="CJ5" s="111"/>
      <c r="CK5" s="384">
        <v>32.721997057827359</v>
      </c>
      <c r="CL5" s="111">
        <v>0.53026492785449397</v>
      </c>
      <c r="CM5" s="389" t="s">
        <v>119</v>
      </c>
      <c r="CN5" s="111"/>
      <c r="CO5" s="368" t="s">
        <v>115</v>
      </c>
      <c r="CP5" s="111"/>
      <c r="CQ5" s="389" t="s">
        <v>117</v>
      </c>
      <c r="CR5" s="111"/>
      <c r="CS5" s="389" t="s">
        <v>120</v>
      </c>
      <c r="CT5" s="111"/>
      <c r="CU5" s="383">
        <v>3.7178652088339037</v>
      </c>
      <c r="CV5" s="396">
        <v>4.9698892862621094E-2</v>
      </c>
      <c r="CW5" s="389" t="s">
        <v>118</v>
      </c>
      <c r="CX5" s="111"/>
      <c r="CY5" s="389" t="s">
        <v>120</v>
      </c>
      <c r="CZ5" s="111"/>
    </row>
    <row r="6" spans="1:104" x14ac:dyDescent="0.25">
      <c r="A6" s="511" t="s">
        <v>27</v>
      </c>
      <c r="B6" s="519">
        <v>5.8911714998831841E-2</v>
      </c>
      <c r="C6" s="520">
        <v>0.45395256810807505</v>
      </c>
      <c r="D6" s="26">
        <v>42.091742475583011</v>
      </c>
      <c r="E6" s="210"/>
      <c r="F6" s="22">
        <v>1.4504046242774564</v>
      </c>
      <c r="G6" s="210"/>
      <c r="H6" s="22">
        <v>9.6226844727925034</v>
      </c>
      <c r="I6" s="7"/>
      <c r="J6" s="7">
        <v>29.828321307554312</v>
      </c>
      <c r="K6" s="7"/>
      <c r="L6" s="7">
        <v>85.353811441100248</v>
      </c>
      <c r="M6" s="7"/>
      <c r="N6" s="521">
        <v>0.14633333333333332</v>
      </c>
      <c r="O6" s="8">
        <v>498.50577506613757</v>
      </c>
      <c r="P6" s="8">
        <v>0.60389791168216211</v>
      </c>
      <c r="Q6" s="522">
        <v>10.1</v>
      </c>
      <c r="R6" s="354">
        <v>0.17</v>
      </c>
      <c r="S6" s="523">
        <v>57.7</v>
      </c>
      <c r="T6" s="523">
        <v>26.7</v>
      </c>
      <c r="U6" s="8">
        <v>8.4159592855474058E-3</v>
      </c>
      <c r="V6" s="354">
        <v>1.8300757598079571</v>
      </c>
      <c r="W6" s="359">
        <v>8.0578034682080912E-2</v>
      </c>
      <c r="X6" s="354">
        <v>0.24673549930237187</v>
      </c>
      <c r="Y6" s="8">
        <v>2.4550058689345113</v>
      </c>
      <c r="Z6" s="8">
        <v>4.2602351605240951</v>
      </c>
      <c r="AA6" s="50">
        <v>7.701754385964911E-3</v>
      </c>
      <c r="AB6" s="8">
        <f t="shared" si="0"/>
        <v>0.28450704225352114</v>
      </c>
      <c r="AC6" s="50">
        <v>7.9682937004589061E-4</v>
      </c>
      <c r="AD6" s="50">
        <f t="shared" si="1"/>
        <v>2.7419354838709681E-3</v>
      </c>
      <c r="AE6" s="8"/>
      <c r="AF6" s="8">
        <v>10.385536980544533</v>
      </c>
      <c r="AG6" s="22">
        <v>9.8324209275318193</v>
      </c>
      <c r="AH6" s="505">
        <v>10.672785958281924</v>
      </c>
      <c r="AI6" s="505">
        <v>-4.0983006678732927</v>
      </c>
      <c r="AJ6" s="365">
        <v>5.0788626369727252</v>
      </c>
      <c r="AK6" s="111">
        <v>0.41866897075303217</v>
      </c>
      <c r="AL6" s="370">
        <v>1439.9586481267847</v>
      </c>
      <c r="AM6" s="202">
        <v>69.845149133256029</v>
      </c>
      <c r="AN6" s="370">
        <v>7185.5290919649606</v>
      </c>
      <c r="AO6" s="202">
        <v>111.00142728002699</v>
      </c>
      <c r="AP6" s="337">
        <f t="shared" si="2"/>
        <v>146.33333333333331</v>
      </c>
      <c r="AQ6" s="370">
        <v>13645.818390147697</v>
      </c>
      <c r="AR6" s="202">
        <v>884.40028253101718</v>
      </c>
      <c r="AS6" s="370">
        <v>182.20695816049709</v>
      </c>
      <c r="AT6" s="202">
        <v>1.084464311515889</v>
      </c>
      <c r="AU6" s="373" t="s">
        <v>115</v>
      </c>
      <c r="AV6" s="111"/>
      <c r="AW6" s="375" t="s">
        <v>119</v>
      </c>
      <c r="AX6" s="378"/>
      <c r="AY6" s="370">
        <v>1965.2325911490441</v>
      </c>
      <c r="AZ6" s="111">
        <v>29.204169161367375</v>
      </c>
      <c r="BA6" s="336">
        <f>'-ITER'!BU6</f>
        <v>1965.2325911490441</v>
      </c>
      <c r="BB6" s="370">
        <v>2323.3063300121867</v>
      </c>
      <c r="BC6" s="202">
        <v>14.455653540638936</v>
      </c>
      <c r="BD6" s="575">
        <f t="shared" si="3"/>
        <v>146.33333333333331</v>
      </c>
      <c r="BE6" s="370">
        <v>22.045297563419968</v>
      </c>
      <c r="BF6" s="111">
        <v>0.16304249084770192</v>
      </c>
      <c r="BG6" s="376">
        <v>42.832652080268481</v>
      </c>
      <c r="BH6" s="111">
        <v>0.54066128026630667</v>
      </c>
      <c r="BI6" s="376">
        <v>18.456044766856309</v>
      </c>
      <c r="BJ6" s="111">
        <v>0.23887984876044249</v>
      </c>
      <c r="BK6" s="37">
        <v>132.26804111839402</v>
      </c>
      <c r="BL6" s="111">
        <v>1.8323324519707671</v>
      </c>
      <c r="BM6" s="370">
        <v>2.2606602787905077</v>
      </c>
      <c r="BN6" s="111">
        <v>0.1093621841460545</v>
      </c>
      <c r="BO6" s="365">
        <v>4.1803542108098668</v>
      </c>
      <c r="BP6" s="111">
        <v>0.23479862142682695</v>
      </c>
      <c r="BQ6" s="365">
        <v>1.1205333568767273</v>
      </c>
      <c r="BR6" s="111">
        <v>8.2370075658120309E-2</v>
      </c>
      <c r="BS6" s="384">
        <v>18.281793067369868</v>
      </c>
      <c r="BT6" s="111">
        <v>0.16415506656654799</v>
      </c>
      <c r="BU6" s="370">
        <v>416.85326507373719</v>
      </c>
      <c r="BV6" s="111">
        <v>4.5969899936785081</v>
      </c>
      <c r="BW6" s="255" t="s">
        <v>116</v>
      </c>
      <c r="BX6" s="111"/>
      <c r="BY6" s="389" t="s">
        <v>117</v>
      </c>
      <c r="BZ6" s="111"/>
      <c r="CA6" s="389" t="s">
        <v>116</v>
      </c>
      <c r="CB6" s="111"/>
      <c r="CC6" s="389" t="s">
        <v>116</v>
      </c>
      <c r="CD6" s="111"/>
      <c r="CE6" s="391">
        <v>3.0353817791037909</v>
      </c>
      <c r="CF6" s="111">
        <v>1.6722388215961323E-2</v>
      </c>
      <c r="CG6" s="389" t="s">
        <v>118</v>
      </c>
      <c r="CH6" s="111"/>
      <c r="CI6" s="365">
        <v>1.0121614032303401</v>
      </c>
      <c r="CJ6" s="111">
        <v>1.3397611561365309E-2</v>
      </c>
      <c r="CK6" s="384">
        <v>43.554000423755234</v>
      </c>
      <c r="CL6" s="111">
        <v>0.65294166386769559</v>
      </c>
      <c r="CM6" s="389" t="s">
        <v>119</v>
      </c>
      <c r="CN6" s="111"/>
      <c r="CO6" s="368" t="s">
        <v>115</v>
      </c>
      <c r="CP6" s="111"/>
      <c r="CQ6" s="389" t="s">
        <v>117</v>
      </c>
      <c r="CR6" s="111"/>
      <c r="CS6" s="389" t="s">
        <v>120</v>
      </c>
      <c r="CT6" s="111"/>
      <c r="CU6" s="383">
        <v>5.6441402670922791</v>
      </c>
      <c r="CV6" s="396">
        <v>6.3817761493594818E-2</v>
      </c>
      <c r="CW6" s="389" t="s">
        <v>118</v>
      </c>
      <c r="CX6" s="111"/>
      <c r="CY6" s="389" t="s">
        <v>120</v>
      </c>
      <c r="CZ6" s="111"/>
    </row>
    <row r="7" spans="1:104" x14ac:dyDescent="0.25">
      <c r="A7" s="511" t="s">
        <v>28</v>
      </c>
      <c r="B7" s="519">
        <v>6.3866327891569E-2</v>
      </c>
      <c r="C7" s="520">
        <v>0.9432938189877017</v>
      </c>
      <c r="D7" s="26">
        <v>64.509983564013851</v>
      </c>
      <c r="E7" s="210"/>
      <c r="F7" s="22">
        <v>1.7510294117647061</v>
      </c>
      <c r="G7" s="210"/>
      <c r="H7" s="22">
        <v>12.174804498269896</v>
      </c>
      <c r="I7" s="7"/>
      <c r="J7" s="7">
        <v>31.559730103806231</v>
      </c>
      <c r="K7" s="7"/>
      <c r="L7" s="7">
        <v>95.286900519031136</v>
      </c>
      <c r="M7" s="7"/>
      <c r="N7" s="521">
        <v>0.16466666666666666</v>
      </c>
      <c r="O7" s="8">
        <v>495.29925636007829</v>
      </c>
      <c r="P7" s="8">
        <v>0.29468415924832819</v>
      </c>
      <c r="Q7" s="522">
        <v>7.8</v>
      </c>
      <c r="R7" s="354">
        <v>0.18</v>
      </c>
      <c r="S7" s="523">
        <v>45.3</v>
      </c>
      <c r="T7" s="523">
        <v>34.700000000000003</v>
      </c>
      <c r="U7" s="8">
        <v>9.123761127367E-3</v>
      </c>
      <c r="V7" s="354">
        <v>2.8047818940875588</v>
      </c>
      <c r="W7" s="359">
        <v>9.7279411764705892E-2</v>
      </c>
      <c r="X7" s="354">
        <v>0.3121744743146127</v>
      </c>
      <c r="Y7" s="8">
        <v>2.5975086505190315</v>
      </c>
      <c r="Z7" s="8">
        <v>4.7560219874734786</v>
      </c>
      <c r="AA7" s="50">
        <v>8.6666666666666663E-3</v>
      </c>
      <c r="AB7" s="8">
        <f t="shared" si="0"/>
        <v>0.21971830985915491</v>
      </c>
      <c r="AC7" s="50"/>
      <c r="AD7" s="50">
        <f t="shared" si="1"/>
        <v>2.9032258064516127E-3</v>
      </c>
      <c r="AE7" s="8"/>
      <c r="AF7" s="8">
        <v>10.318734507501631</v>
      </c>
      <c r="AG7" s="38">
        <v>11.633139296563371</v>
      </c>
      <c r="AH7" s="505">
        <v>10.541356043167237</v>
      </c>
      <c r="AI7" s="505">
        <v>4.923599101892334</v>
      </c>
      <c r="AJ7" s="365">
        <v>5.9136755742276677</v>
      </c>
      <c r="AK7" s="111">
        <v>0.34890303966255304</v>
      </c>
      <c r="AL7" s="370">
        <v>1419.9843675594918</v>
      </c>
      <c r="AM7" s="202">
        <v>50.187276340574051</v>
      </c>
      <c r="AN7" s="370">
        <v>8379.8176244601291</v>
      </c>
      <c r="AO7" s="202">
        <v>186.23012511182594</v>
      </c>
      <c r="AP7" s="337">
        <f t="shared" si="2"/>
        <v>164.66666666666666</v>
      </c>
      <c r="AQ7" s="370">
        <v>16427.535517603399</v>
      </c>
      <c r="AR7" s="202">
        <v>1023.7846890335881</v>
      </c>
      <c r="AS7" s="370">
        <v>188.10368280600355</v>
      </c>
      <c r="AT7" s="202">
        <v>4.6774767571320455</v>
      </c>
      <c r="AU7" s="373" t="s">
        <v>115</v>
      </c>
      <c r="AV7" s="111"/>
      <c r="AW7" s="375" t="s">
        <v>119</v>
      </c>
      <c r="AX7" s="379"/>
      <c r="AY7" s="370">
        <v>2277.3568913924682</v>
      </c>
      <c r="AZ7" s="111">
        <v>27.930203139223373</v>
      </c>
      <c r="BA7" s="336">
        <f>'-ITER'!BU7</f>
        <v>2277.3568913924682</v>
      </c>
      <c r="BB7" s="370">
        <v>1206.8408289985234</v>
      </c>
      <c r="BC7" s="202">
        <v>31.726109772876526</v>
      </c>
      <c r="BD7" s="575">
        <f t="shared" si="3"/>
        <v>164.66666666666666</v>
      </c>
      <c r="BE7" s="370">
        <v>31.673614481235976</v>
      </c>
      <c r="BF7" s="111">
        <v>0.44977550968057456</v>
      </c>
      <c r="BG7" s="376">
        <v>53.373537347022356</v>
      </c>
      <c r="BH7" s="111">
        <v>0.83121050131539642</v>
      </c>
      <c r="BI7" s="376">
        <v>17.980732365177452</v>
      </c>
      <c r="BJ7" s="111">
        <v>0.39957202961658056</v>
      </c>
      <c r="BK7" s="37">
        <v>178.28612701636393</v>
      </c>
      <c r="BL7" s="111">
        <v>2.4939751841653233</v>
      </c>
      <c r="BM7" s="384">
        <v>2.8621808736759768</v>
      </c>
      <c r="BN7" s="111">
        <v>7.1034425060552214E-2</v>
      </c>
      <c r="BO7" s="365">
        <v>5.2075357043988015</v>
      </c>
      <c r="BP7" s="111">
        <v>0.31511469852626983</v>
      </c>
      <c r="BQ7" s="365">
        <v>1.1995430151085926</v>
      </c>
      <c r="BR7" s="111">
        <v>8.3717795158073163E-2</v>
      </c>
      <c r="BS7" s="384">
        <v>18.764728415583345</v>
      </c>
      <c r="BT7" s="111">
        <v>0.15690944618063254</v>
      </c>
      <c r="BU7" s="370">
        <v>418.46058247629327</v>
      </c>
      <c r="BV7" s="111">
        <v>5.1449626256752028</v>
      </c>
      <c r="BW7" s="255" t="s">
        <v>116</v>
      </c>
      <c r="BX7" s="111"/>
      <c r="BY7" s="389" t="s">
        <v>117</v>
      </c>
      <c r="BZ7" s="111"/>
      <c r="CA7" s="389" t="s">
        <v>116</v>
      </c>
      <c r="CB7" s="111"/>
      <c r="CC7" s="389" t="s">
        <v>116</v>
      </c>
      <c r="CD7" s="111"/>
      <c r="CE7" s="391">
        <v>277.7786680935406</v>
      </c>
      <c r="CF7" s="111">
        <v>1.8983374597922016</v>
      </c>
      <c r="CG7" s="389" t="s">
        <v>118</v>
      </c>
      <c r="CH7" s="111"/>
      <c r="CI7" s="365">
        <v>1.7953866175770132</v>
      </c>
      <c r="CJ7" s="111">
        <v>1.3827614388302996E-2</v>
      </c>
      <c r="CK7" s="384">
        <v>50.056573714725282</v>
      </c>
      <c r="CL7" s="111">
        <v>0.53536024471840793</v>
      </c>
      <c r="CM7" s="389" t="s">
        <v>119</v>
      </c>
      <c r="CN7" s="111"/>
      <c r="CO7" s="368" t="s">
        <v>115</v>
      </c>
      <c r="CP7" s="111"/>
      <c r="CQ7" s="389" t="s">
        <v>117</v>
      </c>
      <c r="CR7" s="111"/>
      <c r="CS7" s="389" t="s">
        <v>120</v>
      </c>
      <c r="CT7" s="111"/>
      <c r="CU7" s="383">
        <v>6.2535807796192984</v>
      </c>
      <c r="CV7" s="396">
        <v>8.901944585338803E-2</v>
      </c>
      <c r="CW7" s="389" t="s">
        <v>118</v>
      </c>
      <c r="CX7" s="111"/>
      <c r="CY7" s="389" t="s">
        <v>120</v>
      </c>
      <c r="CZ7" s="111"/>
    </row>
    <row r="8" spans="1:104" s="509" customFormat="1" ht="15.75" thickBot="1" x14ac:dyDescent="0.3">
      <c r="A8" s="542" t="s">
        <v>29</v>
      </c>
      <c r="B8" s="543">
        <v>6.010249246175705E-2</v>
      </c>
      <c r="C8" s="544">
        <v>1.9731098450471793</v>
      </c>
      <c r="D8" s="27">
        <v>39.71884417910448</v>
      </c>
      <c r="E8" s="211"/>
      <c r="F8" s="23">
        <v>1.7203450746268658</v>
      </c>
      <c r="G8" s="211"/>
      <c r="H8" s="23">
        <v>13.571611144278608</v>
      </c>
      <c r="I8" s="11"/>
      <c r="J8" s="11">
        <v>29.527560199004977</v>
      </c>
      <c r="K8" s="11"/>
      <c r="L8" s="11">
        <v>87.234573930348247</v>
      </c>
      <c r="M8" s="11"/>
      <c r="N8" s="211">
        <v>0.14599999999999999</v>
      </c>
      <c r="O8" s="11">
        <v>493.56928236614505</v>
      </c>
      <c r="P8" s="11">
        <v>0.31235382219945917</v>
      </c>
      <c r="Q8" s="545">
        <v>9.5</v>
      </c>
      <c r="R8" s="546">
        <v>0.15</v>
      </c>
      <c r="S8" s="547">
        <v>42.5</v>
      </c>
      <c r="T8" s="547">
        <v>30.3</v>
      </c>
      <c r="U8" s="356">
        <v>8.586070351679579E-3</v>
      </c>
      <c r="V8" s="355">
        <v>1.7269062686567165</v>
      </c>
      <c r="W8" s="360">
        <v>9.557472636815921E-2</v>
      </c>
      <c r="X8" s="355">
        <v>0.34799002934047712</v>
      </c>
      <c r="Y8" s="356">
        <v>2.430251868230862</v>
      </c>
      <c r="Z8" s="356">
        <v>4.3541090057573371</v>
      </c>
      <c r="AA8" s="54">
        <v>7.684210526315789E-3</v>
      </c>
      <c r="AB8" s="356">
        <f t="shared" si="0"/>
        <v>0.26760563380281688</v>
      </c>
      <c r="AC8" s="54"/>
      <c r="AD8" s="548">
        <f t="shared" si="1"/>
        <v>2.4193548387096775E-3</v>
      </c>
      <c r="AE8" s="53"/>
      <c r="AF8" s="11">
        <v>10.282693382628022</v>
      </c>
      <c r="AG8" s="23">
        <v>9.8998746824415456</v>
      </c>
      <c r="AH8" s="508">
        <v>10.552718371269549</v>
      </c>
      <c r="AI8" s="326">
        <v>-3.1919849337125781</v>
      </c>
      <c r="AJ8" s="366">
        <v>5.1522471632498084</v>
      </c>
      <c r="AK8" s="199">
        <v>0.3514924061389087</v>
      </c>
      <c r="AL8" s="371">
        <v>1328.5455672097626</v>
      </c>
      <c r="AM8" s="203">
        <v>29.426888318797463</v>
      </c>
      <c r="AN8" s="371">
        <v>7161.5385833197788</v>
      </c>
      <c r="AO8" s="274">
        <v>163.46756648291179</v>
      </c>
      <c r="AP8" s="338">
        <f t="shared" si="2"/>
        <v>146</v>
      </c>
      <c r="AQ8" s="371">
        <v>13979.331232171484</v>
      </c>
      <c r="AR8" s="203">
        <v>1129.1249967643819</v>
      </c>
      <c r="AS8" s="371">
        <v>191.73970867789035</v>
      </c>
      <c r="AT8" s="203">
        <v>7.2447245840085692</v>
      </c>
      <c r="AU8" s="374" t="s">
        <v>115</v>
      </c>
      <c r="AV8" s="199"/>
      <c r="AW8" s="374" t="s">
        <v>119</v>
      </c>
      <c r="AX8" s="380"/>
      <c r="AY8" s="371">
        <v>2089.4864285335361</v>
      </c>
      <c r="AZ8" s="199">
        <v>53.00608577937718</v>
      </c>
      <c r="BA8" s="336">
        <f>'-ITER'!BU8</f>
        <v>2089.4864285335361</v>
      </c>
      <c r="BB8" s="371">
        <v>1845.343074431526</v>
      </c>
      <c r="BC8" s="203">
        <v>26.707592124738632</v>
      </c>
      <c r="BD8" s="575">
        <f t="shared" si="3"/>
        <v>146</v>
      </c>
      <c r="BE8" s="381">
        <v>23.63905713653984</v>
      </c>
      <c r="BF8" s="199">
        <v>0.20975292070655321</v>
      </c>
      <c r="BG8" s="382">
        <v>35.8271803357718</v>
      </c>
      <c r="BH8" s="199">
        <v>0.24159505391310079</v>
      </c>
      <c r="BI8" s="382">
        <v>2.2738243825783604</v>
      </c>
      <c r="BJ8" s="199">
        <v>3.1700100369557255E-2</v>
      </c>
      <c r="BK8" s="261">
        <v>160.87110356404702</v>
      </c>
      <c r="BL8" s="199">
        <v>0.72553272993089646</v>
      </c>
      <c r="BM8" s="371">
        <v>2.1636501640925792</v>
      </c>
      <c r="BN8" s="199">
        <v>0.10340527008178915</v>
      </c>
      <c r="BO8" s="366">
        <v>3.9606908372859047</v>
      </c>
      <c r="BP8" s="199">
        <v>0.22434582543107884</v>
      </c>
      <c r="BQ8" s="366">
        <v>1.0575334045682887</v>
      </c>
      <c r="BR8" s="199">
        <v>5.8182232192031093E-2</v>
      </c>
      <c r="BS8" s="381">
        <v>18.099217677689225</v>
      </c>
      <c r="BT8" s="199">
        <v>0.31918171063164152</v>
      </c>
      <c r="BU8" s="371">
        <v>424.15101714010501</v>
      </c>
      <c r="BV8" s="199">
        <v>7.9530600408741519</v>
      </c>
      <c r="BW8" s="265" t="s">
        <v>116</v>
      </c>
      <c r="BX8" s="199"/>
      <c r="BY8" s="390" t="s">
        <v>117</v>
      </c>
      <c r="BZ8" s="199"/>
      <c r="CA8" s="390" t="s">
        <v>116</v>
      </c>
      <c r="CB8" s="199"/>
      <c r="CC8" s="390" t="s">
        <v>116</v>
      </c>
      <c r="CD8" s="199"/>
      <c r="CE8" s="392">
        <v>2.4183897605698483</v>
      </c>
      <c r="CF8" s="199">
        <v>7.4967889798212173E-2</v>
      </c>
      <c r="CG8" s="390" t="s">
        <v>118</v>
      </c>
      <c r="CH8" s="199"/>
      <c r="CI8" s="367" t="s">
        <v>121</v>
      </c>
      <c r="CJ8" s="199"/>
      <c r="CK8" s="381">
        <v>48.696042140059362</v>
      </c>
      <c r="CL8" s="199">
        <v>0.75825091707956971</v>
      </c>
      <c r="CM8" s="390" t="s">
        <v>119</v>
      </c>
      <c r="CN8" s="199"/>
      <c r="CO8" s="367" t="s">
        <v>115</v>
      </c>
      <c r="CP8" s="199"/>
      <c r="CQ8" s="390" t="s">
        <v>117</v>
      </c>
      <c r="CR8" s="199"/>
      <c r="CS8" s="390" t="s">
        <v>120</v>
      </c>
      <c r="CT8" s="199"/>
      <c r="CU8" s="393">
        <v>4.8688940118100934</v>
      </c>
      <c r="CV8" s="397">
        <v>4.6503344243108556E-2</v>
      </c>
      <c r="CW8" s="390" t="s">
        <v>118</v>
      </c>
      <c r="CX8" s="199"/>
      <c r="CY8" s="390" t="s">
        <v>120</v>
      </c>
      <c r="CZ8" s="199"/>
    </row>
    <row r="9" spans="1:104" x14ac:dyDescent="0.25">
      <c r="A9" s="536" t="s">
        <v>0</v>
      </c>
      <c r="B9" s="537">
        <v>0.2166183757191735</v>
      </c>
      <c r="C9" s="538">
        <v>1.6706728565976832</v>
      </c>
      <c r="D9" s="506">
        <v>59.872330816610372</v>
      </c>
      <c r="E9" s="209"/>
      <c r="F9" s="117">
        <v>1.1753343930061593</v>
      </c>
      <c r="G9" s="209"/>
      <c r="H9" s="106">
        <v>7.2711364991059009</v>
      </c>
      <c r="I9" s="106"/>
      <c r="J9" s="106">
        <v>70.450340353665808</v>
      </c>
      <c r="K9" s="106"/>
      <c r="L9" s="106">
        <v>61.137309358235647</v>
      </c>
      <c r="M9" s="106"/>
      <c r="N9" s="539">
        <v>0.8653333333333334</v>
      </c>
      <c r="O9" s="119">
        <v>762.78304074145581</v>
      </c>
      <c r="P9" s="119">
        <v>0.28835101832135129</v>
      </c>
      <c r="Q9" s="540">
        <v>14.6</v>
      </c>
      <c r="R9" s="353">
        <v>0.76</v>
      </c>
      <c r="S9" s="541">
        <v>153.4</v>
      </c>
      <c r="T9" s="541">
        <v>0</v>
      </c>
      <c r="U9" s="119">
        <v>3.0945482245596213E-2</v>
      </c>
      <c r="V9" s="119">
        <v>2.6031448181134946</v>
      </c>
      <c r="W9" s="507">
        <v>6.5296355167008852E-2</v>
      </c>
      <c r="X9" s="119">
        <v>0.18643939741297183</v>
      </c>
      <c r="Y9" s="119">
        <v>5.7983819221124122</v>
      </c>
      <c r="Z9" s="119">
        <v>3.0515252986391639</v>
      </c>
      <c r="AA9" s="126">
        <v>4.554385964912281E-2</v>
      </c>
      <c r="AB9" s="119">
        <f t="shared" si="0"/>
        <v>0.41126760563380282</v>
      </c>
      <c r="AC9" s="126"/>
      <c r="AD9" s="126">
        <f t="shared" si="1"/>
        <v>1.2258064516129033E-2</v>
      </c>
      <c r="AE9" s="119"/>
      <c r="AF9" s="119">
        <v>15.891313348780329</v>
      </c>
      <c r="AG9" s="117">
        <v>17.872631629895704</v>
      </c>
      <c r="AH9" s="503">
        <v>16.314839018930261</v>
      </c>
      <c r="AI9" s="503">
        <v>4.5566184961944209</v>
      </c>
      <c r="AJ9" s="364">
        <v>21.679902804605035</v>
      </c>
      <c r="AK9" s="6">
        <v>0.61566779966580987</v>
      </c>
      <c r="AL9" s="369">
        <v>1240.0391554428686</v>
      </c>
      <c r="AM9" s="201">
        <v>46.895252305436173</v>
      </c>
      <c r="AN9" s="369">
        <v>50804.320171406813</v>
      </c>
      <c r="AO9" s="201">
        <v>958.80022870039056</v>
      </c>
      <c r="AP9" s="339">
        <f t="shared" si="2"/>
        <v>865.33333333333337</v>
      </c>
      <c r="AQ9" s="369">
        <v>71830.779142184489</v>
      </c>
      <c r="AR9" s="201">
        <v>6457.8531463764657</v>
      </c>
      <c r="AS9" s="369">
        <v>132.32898878746025</v>
      </c>
      <c r="AT9" s="201">
        <v>0.84846273006793171</v>
      </c>
      <c r="AU9" s="372" t="s">
        <v>115</v>
      </c>
      <c r="AV9" s="6"/>
      <c r="AW9" s="369">
        <v>9.3921166464609485</v>
      </c>
      <c r="AX9" s="377">
        <v>0.1897336153950599</v>
      </c>
      <c r="AY9" s="369">
        <v>8612.8048577020236</v>
      </c>
      <c r="AZ9" s="6">
        <v>71.036514342841514</v>
      </c>
      <c r="BA9" s="336">
        <f>'-ITER'!BU9</f>
        <v>8612.8048577020236</v>
      </c>
      <c r="BB9" s="369">
        <v>5095.2581807707438</v>
      </c>
      <c r="BC9" s="201">
        <v>133.68660936329894</v>
      </c>
      <c r="BD9" s="575">
        <f t="shared" si="3"/>
        <v>865.33333333333337</v>
      </c>
      <c r="BE9" s="369">
        <v>248.09587618445013</v>
      </c>
      <c r="BF9" s="201">
        <v>4.587140873018611</v>
      </c>
      <c r="BG9" s="369">
        <v>387.83442480601093</v>
      </c>
      <c r="BH9" s="6">
        <v>6.546683688080055</v>
      </c>
      <c r="BI9" s="369">
        <v>37.638164416215581</v>
      </c>
      <c r="BJ9" s="6">
        <v>0.66018643545534272</v>
      </c>
      <c r="BK9" s="248">
        <v>701.6453365382223</v>
      </c>
      <c r="BL9" s="6">
        <v>6.9296902727235796</v>
      </c>
      <c r="BM9" s="369">
        <v>6.9688225668893677</v>
      </c>
      <c r="BN9" s="6">
        <v>0.12520136124200351</v>
      </c>
      <c r="BO9" s="364">
        <v>12.482974494042894</v>
      </c>
      <c r="BP9" s="6">
        <v>0.38216622638547371</v>
      </c>
      <c r="BQ9" s="364">
        <v>3.146587836760113</v>
      </c>
      <c r="BR9" s="6">
        <v>0.22436870743953069</v>
      </c>
      <c r="BS9" s="387">
        <v>10.796754991482004</v>
      </c>
      <c r="BT9" s="6">
        <v>0.29020908185706601</v>
      </c>
      <c r="BU9" s="369">
        <v>225.50636309027507</v>
      </c>
      <c r="BV9" s="6">
        <v>4.7746836361243359</v>
      </c>
      <c r="BW9" s="246" t="s">
        <v>116</v>
      </c>
      <c r="BX9" s="6"/>
      <c r="BY9" s="388" t="s">
        <v>117</v>
      </c>
      <c r="BZ9" s="6"/>
      <c r="CA9" s="388" t="s">
        <v>116</v>
      </c>
      <c r="CB9" s="6"/>
      <c r="CC9" s="388" t="s">
        <v>116</v>
      </c>
      <c r="CD9" s="6"/>
      <c r="CE9" s="387">
        <v>12.260466448197828</v>
      </c>
      <c r="CF9" s="6">
        <v>0.15021977695723898</v>
      </c>
      <c r="CG9" s="388" t="s">
        <v>118</v>
      </c>
      <c r="CH9" s="6"/>
      <c r="CI9" s="364">
        <v>1.0341279172891666</v>
      </c>
      <c r="CJ9" s="6">
        <v>2.622102531535183E-2</v>
      </c>
      <c r="CK9" s="387">
        <v>25.081467268050183</v>
      </c>
      <c r="CL9" s="6">
        <v>0.23501626647670698</v>
      </c>
      <c r="CM9" s="388" t="s">
        <v>119</v>
      </c>
      <c r="CN9" s="6"/>
      <c r="CO9" s="386" t="s">
        <v>115</v>
      </c>
      <c r="CP9" s="6"/>
      <c r="CQ9" s="388" t="s">
        <v>117</v>
      </c>
      <c r="CR9" s="6"/>
      <c r="CS9" s="388" t="s">
        <v>120</v>
      </c>
      <c r="CT9" s="6"/>
      <c r="CU9" s="364">
        <v>5.2767000898386298</v>
      </c>
      <c r="CV9" s="395">
        <v>6.1196499734416772E-2</v>
      </c>
      <c r="CW9" s="388" t="s">
        <v>118</v>
      </c>
      <c r="CX9" s="6"/>
      <c r="CY9" s="387">
        <v>1.3439587247043392</v>
      </c>
      <c r="CZ9" s="6">
        <v>3.3439359231158795E-2</v>
      </c>
    </row>
    <row r="10" spans="1:104" x14ac:dyDescent="0.25">
      <c r="A10" s="511" t="s">
        <v>30</v>
      </c>
      <c r="B10" s="519">
        <v>0.22096848945665928</v>
      </c>
      <c r="C10" s="520">
        <v>5.0893266760182341</v>
      </c>
      <c r="D10" s="348">
        <v>54.852515923566884</v>
      </c>
      <c r="E10" s="210"/>
      <c r="F10" s="22">
        <v>0.98842356687898103</v>
      </c>
      <c r="G10" s="210"/>
      <c r="H10" s="7">
        <v>5.9804617834394911</v>
      </c>
      <c r="I10" s="7"/>
      <c r="J10" s="7">
        <v>66.444028662420394</v>
      </c>
      <c r="K10" s="7"/>
      <c r="L10" s="7">
        <v>62.620127388535039</v>
      </c>
      <c r="M10" s="7"/>
      <c r="N10" s="521">
        <v>0.87966666666666671</v>
      </c>
      <c r="O10" s="8">
        <v>760.59935335296052</v>
      </c>
      <c r="P10" s="8">
        <v>1.0558744652475252</v>
      </c>
      <c r="Q10" s="522">
        <v>18.2</v>
      </c>
      <c r="R10" s="354">
        <v>0.36</v>
      </c>
      <c r="S10" s="523">
        <v>150.19999999999999</v>
      </c>
      <c r="T10" s="523">
        <v>0</v>
      </c>
      <c r="U10" s="8">
        <v>3.156692706523704E-2</v>
      </c>
      <c r="V10" s="8">
        <v>2.3848919966768212</v>
      </c>
      <c r="W10" s="362">
        <v>5.4912420382165615E-2</v>
      </c>
      <c r="X10" s="8">
        <v>0.15334517393434594</v>
      </c>
      <c r="Y10" s="8">
        <v>5.4686443343555879</v>
      </c>
      <c r="Z10" s="8">
        <v>3.1255366802363382</v>
      </c>
      <c r="AA10" s="50">
        <v>4.6298245614035088E-2</v>
      </c>
      <c r="AB10" s="8">
        <f t="shared" si="0"/>
        <v>0.51267605633802815</v>
      </c>
      <c r="AC10" s="50"/>
      <c r="AD10" s="50">
        <f t="shared" si="1"/>
        <v>5.8064516129032254E-3</v>
      </c>
      <c r="AE10" s="8"/>
      <c r="AF10" s="8">
        <v>15.845819861520011</v>
      </c>
      <c r="AG10" s="22">
        <v>17.272110435697741</v>
      </c>
      <c r="AH10" s="505">
        <v>16.364302369470941</v>
      </c>
      <c r="AI10" s="505">
        <v>2.6988849003758886</v>
      </c>
      <c r="AJ10" s="365">
        <v>21.010986197526869</v>
      </c>
      <c r="AK10" s="111">
        <v>0.37218133153586919</v>
      </c>
      <c r="AL10" s="370">
        <v>1270.4030471248172</v>
      </c>
      <c r="AM10" s="202">
        <v>19.772677635304234</v>
      </c>
      <c r="AN10" s="370">
        <v>50414.718984087202</v>
      </c>
      <c r="AO10" s="202">
        <v>464.30106008992811</v>
      </c>
      <c r="AP10" s="337">
        <f t="shared" si="2"/>
        <v>879.66666666666674</v>
      </c>
      <c r="AQ10" s="370">
        <v>70566.425862316959</v>
      </c>
      <c r="AR10" s="202">
        <v>5754.5318940001016</v>
      </c>
      <c r="AS10" s="370">
        <v>132.81841197181666</v>
      </c>
      <c r="AT10" s="202">
        <v>2.7027725793411204</v>
      </c>
      <c r="AU10" s="373" t="s">
        <v>115</v>
      </c>
      <c r="AV10" s="111"/>
      <c r="AW10" s="376">
        <v>9.0663105210902639</v>
      </c>
      <c r="AX10" s="378">
        <v>0.21792923674196418</v>
      </c>
      <c r="AY10" s="370">
        <v>8711.67127777723</v>
      </c>
      <c r="AZ10" s="111">
        <v>119.28466923666579</v>
      </c>
      <c r="BA10" s="336">
        <f>'-ITER'!BU10</f>
        <v>8711.67127777723</v>
      </c>
      <c r="BB10" s="370">
        <v>3841.4982963284233</v>
      </c>
      <c r="BC10" s="202">
        <v>52.990609442529646</v>
      </c>
      <c r="BD10" s="575">
        <f t="shared" si="3"/>
        <v>879.66666666666674</v>
      </c>
      <c r="BE10" s="370">
        <v>249.51183067385983</v>
      </c>
      <c r="BF10" s="147">
        <v>3.7617105251544785</v>
      </c>
      <c r="BG10" s="376">
        <v>389.4668643657447</v>
      </c>
      <c r="BH10" s="111">
        <v>6.9971497928271722</v>
      </c>
      <c r="BI10" s="370">
        <v>24.356543087070353</v>
      </c>
      <c r="BJ10" s="111">
        <v>0.44986729862252495</v>
      </c>
      <c r="BK10" s="253">
        <v>619.39229494963513</v>
      </c>
      <c r="BL10" s="111">
        <v>15.434846512595664</v>
      </c>
      <c r="BM10" s="370">
        <v>7.1957930467346518</v>
      </c>
      <c r="BN10" s="111">
        <v>3.321840770107088E-2</v>
      </c>
      <c r="BO10" s="365">
        <v>13.342722244131595</v>
      </c>
      <c r="BP10" s="111">
        <v>0.13535979137475265</v>
      </c>
      <c r="BQ10" s="365">
        <v>3.1945918814280247</v>
      </c>
      <c r="BR10" s="111">
        <v>0.15743045523585492</v>
      </c>
      <c r="BS10" s="384">
        <v>10.832508014839153</v>
      </c>
      <c r="BT10" s="111">
        <v>0.24745449282073495</v>
      </c>
      <c r="BU10" s="370">
        <v>227.41133823955039</v>
      </c>
      <c r="BV10" s="111">
        <v>2.6576842677226931</v>
      </c>
      <c r="BW10" s="255" t="s">
        <v>116</v>
      </c>
      <c r="BX10" s="111"/>
      <c r="BY10" s="389" t="s">
        <v>117</v>
      </c>
      <c r="BZ10" s="111"/>
      <c r="CA10" s="389" t="s">
        <v>116</v>
      </c>
      <c r="CB10" s="111"/>
      <c r="CC10" s="389" t="s">
        <v>116</v>
      </c>
      <c r="CD10" s="111"/>
      <c r="CE10" s="391">
        <v>18.366729434558767</v>
      </c>
      <c r="CF10" s="111">
        <v>0.48495619406049917</v>
      </c>
      <c r="CG10" s="389" t="s">
        <v>118</v>
      </c>
      <c r="CH10" s="111"/>
      <c r="CI10" s="368" t="s">
        <v>121</v>
      </c>
      <c r="CJ10" s="111"/>
      <c r="CK10" s="384">
        <v>26.225543863978913</v>
      </c>
      <c r="CL10" s="111">
        <v>0.74764844794450402</v>
      </c>
      <c r="CM10" s="389" t="s">
        <v>119</v>
      </c>
      <c r="CN10" s="111"/>
      <c r="CO10" s="368" t="s">
        <v>115</v>
      </c>
      <c r="CP10" s="111"/>
      <c r="CQ10" s="389" t="s">
        <v>117</v>
      </c>
      <c r="CR10" s="111"/>
      <c r="CS10" s="389" t="s">
        <v>120</v>
      </c>
      <c r="CT10" s="111"/>
      <c r="CU10" s="383">
        <v>4.8135833595323128</v>
      </c>
      <c r="CV10" s="396">
        <v>0.11052477095367857</v>
      </c>
      <c r="CW10" s="389" t="s">
        <v>118</v>
      </c>
      <c r="CX10" s="111"/>
      <c r="CY10" s="391">
        <v>1.4779008339739077</v>
      </c>
      <c r="CZ10" s="111">
        <v>2.6864516038478049E-2</v>
      </c>
    </row>
    <row r="11" spans="1:104" x14ac:dyDescent="0.25">
      <c r="A11" s="511" t="s">
        <v>31</v>
      </c>
      <c r="B11" s="519">
        <v>0.22376743612598465</v>
      </c>
      <c r="C11" s="520">
        <v>2.9435347632899997</v>
      </c>
      <c r="D11" s="348">
        <v>57.142071628651458</v>
      </c>
      <c r="E11" s="210"/>
      <c r="F11" s="22">
        <v>0.63134873949579828</v>
      </c>
      <c r="G11" s="210"/>
      <c r="H11" s="7">
        <v>5.2111324529811922</v>
      </c>
      <c r="I11" s="7"/>
      <c r="J11" s="7">
        <v>67.754743297318925</v>
      </c>
      <c r="K11" s="7"/>
      <c r="L11" s="7">
        <v>61.701812525009998</v>
      </c>
      <c r="M11" s="7"/>
      <c r="N11" s="521">
        <v>0.86166666666666669</v>
      </c>
      <c r="O11" s="8">
        <v>757.72704062009416</v>
      </c>
      <c r="P11" s="8">
        <v>0.52802081484861008</v>
      </c>
      <c r="Q11" s="522">
        <v>21.2</v>
      </c>
      <c r="R11" s="354">
        <v>0.6</v>
      </c>
      <c r="S11" s="523">
        <v>159</v>
      </c>
      <c r="T11" s="523">
        <v>0</v>
      </c>
      <c r="U11" s="8">
        <v>3.1966776589426378E-2</v>
      </c>
      <c r="V11" s="8">
        <v>2.4844378968978895</v>
      </c>
      <c r="W11" s="362">
        <v>3.5074929971988793E-2</v>
      </c>
      <c r="X11" s="8">
        <v>0.13361878084567161</v>
      </c>
      <c r="Y11" s="8">
        <v>5.5765220820838621</v>
      </c>
      <c r="Z11" s="8">
        <v>3.0797011492393311</v>
      </c>
      <c r="AA11" s="50">
        <v>4.5350877192982454E-2</v>
      </c>
      <c r="AB11" s="8">
        <f t="shared" si="0"/>
        <v>0.59718309859154928</v>
      </c>
      <c r="AC11" s="50"/>
      <c r="AD11" s="50">
        <f t="shared" si="1"/>
        <v>9.6774193548387101E-3</v>
      </c>
      <c r="AE11" s="8"/>
      <c r="AF11" s="8">
        <v>15.785980012918628</v>
      </c>
      <c r="AG11" s="22">
        <v>17.20916346984809</v>
      </c>
      <c r="AH11" s="505">
        <v>16.392840530865016</v>
      </c>
      <c r="AI11" s="505">
        <v>2.4293876608244847</v>
      </c>
      <c r="AJ11" s="365">
        <v>20.37779679316278</v>
      </c>
      <c r="AK11" s="111">
        <v>1.207372844298398</v>
      </c>
      <c r="AL11" s="370">
        <v>1282.9321931145232</v>
      </c>
      <c r="AM11" s="202">
        <v>44.639284151902501</v>
      </c>
      <c r="AN11" s="370">
        <v>48917.825766074515</v>
      </c>
      <c r="AO11" s="202">
        <v>245.71342992029332</v>
      </c>
      <c r="AP11" s="337">
        <f t="shared" si="2"/>
        <v>861.66666666666674</v>
      </c>
      <c r="AQ11" s="370">
        <v>72625.444319196744</v>
      </c>
      <c r="AR11" s="202">
        <v>2886.5216939332299</v>
      </c>
      <c r="AS11" s="370">
        <v>132.98741386058609</v>
      </c>
      <c r="AT11" s="202">
        <v>2.0667683400281938</v>
      </c>
      <c r="AU11" s="373" t="s">
        <v>115</v>
      </c>
      <c r="AV11" s="111"/>
      <c r="AW11" s="376">
        <v>8.9376566073183543</v>
      </c>
      <c r="AX11" s="378">
        <v>0.11685228652196489</v>
      </c>
      <c r="AY11" s="370">
        <v>8473.205057488145</v>
      </c>
      <c r="AZ11" s="111">
        <v>80.124165933709705</v>
      </c>
      <c r="BA11" s="336">
        <f>'-ITER'!BU11</f>
        <v>8473.205057488145</v>
      </c>
      <c r="BB11" s="370">
        <v>3545.7229809986238</v>
      </c>
      <c r="BC11" s="202">
        <v>83.283972325772737</v>
      </c>
      <c r="BD11" s="575">
        <f t="shared" si="3"/>
        <v>861.66666666666674</v>
      </c>
      <c r="BE11" s="370">
        <v>249.43557638470708</v>
      </c>
      <c r="BF11" s="147">
        <v>4.0689581742028267</v>
      </c>
      <c r="BG11" s="376">
        <v>385.44562368604591</v>
      </c>
      <c r="BH11" s="111">
        <v>5.4277552351506291</v>
      </c>
      <c r="BI11" s="376">
        <v>27.636701660350315</v>
      </c>
      <c r="BJ11" s="111">
        <v>0.45054065759900169</v>
      </c>
      <c r="BK11" s="253">
        <v>605.85664272618601</v>
      </c>
      <c r="BL11" s="111">
        <v>11.62848979301574</v>
      </c>
      <c r="BM11" s="370">
        <v>7.210139802379179</v>
      </c>
      <c r="BN11" s="111">
        <v>0.14991070267078618</v>
      </c>
      <c r="BO11" s="365">
        <v>13.311150724634215</v>
      </c>
      <c r="BP11" s="111">
        <v>0.43042436553638053</v>
      </c>
      <c r="BQ11" s="365">
        <v>3.2247531454951175</v>
      </c>
      <c r="BR11" s="111">
        <v>8.5005641267468859E-2</v>
      </c>
      <c r="BS11" s="384">
        <v>10.517287195129715</v>
      </c>
      <c r="BT11" s="111">
        <v>6.5732465476414592E-2</v>
      </c>
      <c r="BU11" s="370">
        <v>224.78363445264645</v>
      </c>
      <c r="BV11" s="111">
        <v>6.9418028634063482</v>
      </c>
      <c r="BW11" s="255" t="s">
        <v>116</v>
      </c>
      <c r="BX11" s="111"/>
      <c r="BY11" s="389" t="s">
        <v>117</v>
      </c>
      <c r="BZ11" s="111"/>
      <c r="CA11" s="389" t="s">
        <v>116</v>
      </c>
      <c r="CB11" s="111"/>
      <c r="CC11" s="389" t="s">
        <v>116</v>
      </c>
      <c r="CD11" s="111"/>
      <c r="CE11" s="391">
        <v>90.572257108341347</v>
      </c>
      <c r="CF11" s="111">
        <v>0.78574958521697913</v>
      </c>
      <c r="CG11" s="389" t="s">
        <v>118</v>
      </c>
      <c r="CH11" s="111"/>
      <c r="CI11" s="365">
        <v>1.7764598775811533</v>
      </c>
      <c r="CJ11" s="111">
        <v>2.2313517338038186E-2</v>
      </c>
      <c r="CK11" s="384">
        <v>26.948596459270355</v>
      </c>
      <c r="CL11" s="111">
        <v>0.30042271964506123</v>
      </c>
      <c r="CM11" s="389" t="s">
        <v>119</v>
      </c>
      <c r="CN11" s="111"/>
      <c r="CO11" s="368" t="s">
        <v>115</v>
      </c>
      <c r="CP11" s="111"/>
      <c r="CQ11" s="389" t="s">
        <v>117</v>
      </c>
      <c r="CR11" s="111"/>
      <c r="CS11" s="389" t="s">
        <v>120</v>
      </c>
      <c r="CT11" s="111"/>
      <c r="CU11" s="383">
        <v>4.9379529598392349</v>
      </c>
      <c r="CV11" s="396">
        <v>4.3706583878598569E-2</v>
      </c>
      <c r="CW11" s="389" t="s">
        <v>118</v>
      </c>
      <c r="CX11" s="111"/>
      <c r="CY11" s="391">
        <v>1.5097138521537647</v>
      </c>
      <c r="CZ11" s="111">
        <v>2.2875602362577348E-2</v>
      </c>
    </row>
    <row r="12" spans="1:104" x14ac:dyDescent="0.25">
      <c r="A12" s="511" t="s">
        <v>32</v>
      </c>
      <c r="B12" s="519">
        <v>0.22336001570435943</v>
      </c>
      <c r="C12" s="520">
        <v>5.1322567957631922</v>
      </c>
      <c r="D12" s="348">
        <v>54.056934197407777</v>
      </c>
      <c r="E12" s="210"/>
      <c r="F12" s="22">
        <v>0.55027417746759733</v>
      </c>
      <c r="G12" s="210"/>
      <c r="H12" s="7">
        <v>6.9534646061814565</v>
      </c>
      <c r="I12" s="7"/>
      <c r="J12" s="7">
        <v>66.162966101694934</v>
      </c>
      <c r="K12" s="7"/>
      <c r="L12" s="7">
        <v>61.480633100697908</v>
      </c>
      <c r="M12" s="7"/>
      <c r="N12" s="521">
        <v>0.89166666666666661</v>
      </c>
      <c r="O12" s="8">
        <v>758.95882606988607</v>
      </c>
      <c r="P12" s="8">
        <v>1.0125259795960158</v>
      </c>
      <c r="Q12" s="522">
        <v>14</v>
      </c>
      <c r="R12" s="354">
        <v>0.7</v>
      </c>
      <c r="S12" s="523">
        <v>158.1</v>
      </c>
      <c r="T12" s="523">
        <v>0</v>
      </c>
      <c r="U12" s="8">
        <v>3.1908573672051348E-2</v>
      </c>
      <c r="V12" s="8">
        <v>2.3503014868438163</v>
      </c>
      <c r="W12" s="362">
        <v>3.0570787637088741E-2</v>
      </c>
      <c r="X12" s="8">
        <v>0.17829396426106298</v>
      </c>
      <c r="Y12" s="8">
        <v>5.4455116133082253</v>
      </c>
      <c r="Z12" s="8">
        <v>3.06866149741442</v>
      </c>
      <c r="AA12" s="50">
        <v>4.6929824561403509E-2</v>
      </c>
      <c r="AB12" s="8">
        <f t="shared" si="0"/>
        <v>0.39436619718309857</v>
      </c>
      <c r="AC12" s="50"/>
      <c r="AD12" s="50">
        <f t="shared" si="1"/>
        <v>1.1290322580645161E-2</v>
      </c>
      <c r="AE12" s="8"/>
      <c r="AF12" s="8">
        <v>15.811642209789293</v>
      </c>
      <c r="AG12" s="38">
        <v>16.951420824035687</v>
      </c>
      <c r="AH12" s="505">
        <v>16.217298729553036</v>
      </c>
      <c r="AI12" s="505">
        <v>2.2132964563090023</v>
      </c>
      <c r="AJ12" s="365">
        <v>22.002496204348617</v>
      </c>
      <c r="AK12" s="111">
        <v>0.92797000329383206</v>
      </c>
      <c r="AL12" s="370">
        <v>1252.6863579829042</v>
      </c>
      <c r="AM12" s="202">
        <v>84.08574430286626</v>
      </c>
      <c r="AN12" s="370">
        <v>48775.438885627031</v>
      </c>
      <c r="AO12" s="202">
        <v>708.17689600109702</v>
      </c>
      <c r="AP12" s="337">
        <f t="shared" si="2"/>
        <v>891.66666666666663</v>
      </c>
      <c r="AQ12" s="370">
        <v>81851.006361582637</v>
      </c>
      <c r="AR12" s="202">
        <v>4705.686771974908</v>
      </c>
      <c r="AS12" s="370">
        <v>132.90359491196784</v>
      </c>
      <c r="AT12" s="202">
        <v>3.1274354263739825</v>
      </c>
      <c r="AU12" s="373" t="s">
        <v>115</v>
      </c>
      <c r="AV12" s="111"/>
      <c r="AW12" s="376">
        <v>8.7857221438580506</v>
      </c>
      <c r="AX12" s="379">
        <v>9.5739001958175557E-2</v>
      </c>
      <c r="AY12" s="370">
        <v>8448.256670626306</v>
      </c>
      <c r="AZ12" s="111">
        <v>89.386725574472834</v>
      </c>
      <c r="BA12" s="336">
        <f>'-ITER'!BU12</f>
        <v>8448.256670626306</v>
      </c>
      <c r="BB12" s="370">
        <v>3404.9052003662623</v>
      </c>
      <c r="BC12" s="202">
        <v>51.888760097880407</v>
      </c>
      <c r="BD12" s="575">
        <f t="shared" si="3"/>
        <v>891.66666666666663</v>
      </c>
      <c r="BE12" s="370">
        <v>249.18073958948398</v>
      </c>
      <c r="BF12" s="202">
        <v>4.0037793572638298</v>
      </c>
      <c r="BG12" s="376">
        <v>385.7598708493332</v>
      </c>
      <c r="BH12" s="111">
        <v>4.4208132794978496</v>
      </c>
      <c r="BI12" s="376">
        <v>27.580958942960265</v>
      </c>
      <c r="BJ12" s="111">
        <v>0.16087122415852004</v>
      </c>
      <c r="BK12" s="37">
        <v>636.91418819082469</v>
      </c>
      <c r="BL12" s="111">
        <v>6.0393666001211708</v>
      </c>
      <c r="BM12" s="384">
        <v>7.2856351217477489</v>
      </c>
      <c r="BN12" s="111">
        <v>0.22185605681768855</v>
      </c>
      <c r="BO12" s="365">
        <v>13.331255375027823</v>
      </c>
      <c r="BP12" s="111">
        <v>0.26117631047891043</v>
      </c>
      <c r="BQ12" s="365">
        <v>3.2566893080389887</v>
      </c>
      <c r="BR12" s="111">
        <v>0.10047448180502153</v>
      </c>
      <c r="BS12" s="384">
        <v>10.511974893227288</v>
      </c>
      <c r="BT12" s="111">
        <v>0.22813255199420868</v>
      </c>
      <c r="BU12" s="370">
        <v>226.54223617513657</v>
      </c>
      <c r="BV12" s="111">
        <v>1.8483526125446974</v>
      </c>
      <c r="BW12" s="255" t="s">
        <v>116</v>
      </c>
      <c r="BX12" s="111"/>
      <c r="BY12" s="389" t="s">
        <v>117</v>
      </c>
      <c r="BZ12" s="111"/>
      <c r="CA12" s="389" t="s">
        <v>116</v>
      </c>
      <c r="CB12" s="111"/>
      <c r="CC12" s="389" t="s">
        <v>116</v>
      </c>
      <c r="CD12" s="111"/>
      <c r="CE12" s="391">
        <v>11.665887125273807</v>
      </c>
      <c r="CF12" s="111">
        <v>5.2525848989714616E-2</v>
      </c>
      <c r="CG12" s="389" t="s">
        <v>118</v>
      </c>
      <c r="CH12" s="111"/>
      <c r="CI12" s="368" t="s">
        <v>121</v>
      </c>
      <c r="CJ12" s="111"/>
      <c r="CK12" s="384">
        <v>29.965739150917841</v>
      </c>
      <c r="CL12" s="111">
        <v>0.11329827031487022</v>
      </c>
      <c r="CM12" s="389" t="s">
        <v>119</v>
      </c>
      <c r="CN12" s="111"/>
      <c r="CO12" s="368" t="s">
        <v>115</v>
      </c>
      <c r="CP12" s="111"/>
      <c r="CQ12" s="389" t="s">
        <v>117</v>
      </c>
      <c r="CR12" s="111"/>
      <c r="CS12" s="389" t="s">
        <v>120</v>
      </c>
      <c r="CT12" s="111"/>
      <c r="CU12" s="383">
        <v>4.3048644451858227</v>
      </c>
      <c r="CV12" s="396">
        <v>7.082392875140496E-2</v>
      </c>
      <c r="CW12" s="389" t="s">
        <v>118</v>
      </c>
      <c r="CX12" s="111"/>
      <c r="CY12" s="391">
        <v>1.5300941578098257</v>
      </c>
      <c r="CZ12" s="111">
        <v>6.2018146624791435E-3</v>
      </c>
    </row>
    <row r="13" spans="1:104" ht="15.75" thickBot="1" x14ac:dyDescent="0.3">
      <c r="A13" s="542" t="s">
        <v>33</v>
      </c>
      <c r="B13" s="543">
        <v>0.23434218477570223</v>
      </c>
      <c r="C13" s="544">
        <v>5.8635039775154425</v>
      </c>
      <c r="D13" s="349">
        <v>59.649437175493247</v>
      </c>
      <c r="E13" s="211"/>
      <c r="F13" s="23">
        <v>1.0093538367844095</v>
      </c>
      <c r="G13" s="211"/>
      <c r="H13" s="11">
        <v>5.4749799025578572</v>
      </c>
      <c r="I13" s="11"/>
      <c r="J13" s="11">
        <v>68.381173568818525</v>
      </c>
      <c r="K13" s="11"/>
      <c r="L13" s="11">
        <v>66.331879415347146</v>
      </c>
      <c r="M13" s="11"/>
      <c r="N13" s="211">
        <v>0.86900000000000011</v>
      </c>
      <c r="O13" s="11">
        <v>752.68473707909152</v>
      </c>
      <c r="P13" s="11">
        <v>1.3884426433622918</v>
      </c>
      <c r="Q13" s="545">
        <v>17.399999999999999</v>
      </c>
      <c r="R13" s="546">
        <v>0.72</v>
      </c>
      <c r="S13" s="547">
        <v>159.9</v>
      </c>
      <c r="T13" s="547">
        <v>0</v>
      </c>
      <c r="U13" s="356">
        <v>3.3477454967957461E-2</v>
      </c>
      <c r="V13" s="356">
        <v>2.5934537902388368</v>
      </c>
      <c r="W13" s="363">
        <v>5.6075213154689413E-2</v>
      </c>
      <c r="X13" s="356">
        <v>0.14038410006558608</v>
      </c>
      <c r="Y13" s="356">
        <v>5.6280801291208657</v>
      </c>
      <c r="Z13" s="356">
        <v>3.3108000706437308</v>
      </c>
      <c r="AA13" s="54">
        <v>4.5736842105263166E-2</v>
      </c>
      <c r="AB13" s="356">
        <f t="shared" si="0"/>
        <v>0.49014084507042249</v>
      </c>
      <c r="AC13" s="54"/>
      <c r="AD13" s="548">
        <f t="shared" si="1"/>
        <v>1.1612903225806451E-2</v>
      </c>
      <c r="AE13" s="53"/>
      <c r="AF13" s="11">
        <v>15.680932022481073</v>
      </c>
      <c r="AG13" s="23">
        <v>17.519452957004237</v>
      </c>
      <c r="AH13" s="508">
        <v>16.182685770777301</v>
      </c>
      <c r="AI13" s="508">
        <v>3.966416484794197</v>
      </c>
      <c r="AJ13" s="366">
        <v>21.511650987787196</v>
      </c>
      <c r="AK13" s="31">
        <v>0.94647693783295095</v>
      </c>
      <c r="AL13" s="371">
        <v>1071.6780065443422</v>
      </c>
      <c r="AM13" s="562">
        <v>64.087593105059383</v>
      </c>
      <c r="AN13" s="371">
        <v>48124.751574430818</v>
      </c>
      <c r="AO13" s="562">
        <v>773.03976049326991</v>
      </c>
      <c r="AP13" s="338">
        <f t="shared" si="2"/>
        <v>869.00000000000011</v>
      </c>
      <c r="AQ13" s="371">
        <v>81003.763199104549</v>
      </c>
      <c r="AR13" s="562">
        <v>3861.2087158709619</v>
      </c>
      <c r="AS13" s="371">
        <v>145.55992799278201</v>
      </c>
      <c r="AT13" s="562">
        <v>2.0575652009001741</v>
      </c>
      <c r="AU13" s="374" t="s">
        <v>115</v>
      </c>
      <c r="AV13" s="31"/>
      <c r="AW13" s="374" t="s">
        <v>119</v>
      </c>
      <c r="AX13" s="563"/>
      <c r="AY13" s="371">
        <v>8222.2475621452795</v>
      </c>
      <c r="AZ13" s="31">
        <v>45.556662512266172</v>
      </c>
      <c r="BA13" s="336">
        <f>'-ITER'!BU13</f>
        <v>8222.2475621452795</v>
      </c>
      <c r="BB13" s="371">
        <v>3163.4076312071047</v>
      </c>
      <c r="BC13" s="562">
        <v>80.48974167239318</v>
      </c>
      <c r="BD13" s="575">
        <f t="shared" si="3"/>
        <v>869.00000000000011</v>
      </c>
      <c r="BE13" s="371">
        <v>253.5970847838922</v>
      </c>
      <c r="BF13" s="268">
        <v>4.5385668989036425</v>
      </c>
      <c r="BG13" s="382">
        <v>396.50953717277025</v>
      </c>
      <c r="BH13" s="199">
        <v>6.3548517308189094</v>
      </c>
      <c r="BI13" s="382">
        <v>29.416875986456574</v>
      </c>
      <c r="BJ13" s="199">
        <v>0.53534026317084626</v>
      </c>
      <c r="BK13" s="259">
        <v>198.1666475245805</v>
      </c>
      <c r="BL13" s="199">
        <v>6.0137468437667065</v>
      </c>
      <c r="BM13" s="371">
        <v>7.4279878820608811</v>
      </c>
      <c r="BN13" s="199">
        <v>6.1929730780096552E-2</v>
      </c>
      <c r="BO13" s="366">
        <v>13.491901802274485</v>
      </c>
      <c r="BP13" s="199">
        <v>0.73859861324624676</v>
      </c>
      <c r="BQ13" s="366">
        <v>3.3118255663596545</v>
      </c>
      <c r="BR13" s="199">
        <v>0.17270191384212363</v>
      </c>
      <c r="BS13" s="381">
        <v>10.674545691473259</v>
      </c>
      <c r="BT13" s="199">
        <v>5.9611105290089277E-2</v>
      </c>
      <c r="BU13" s="371">
        <v>237.08192075340935</v>
      </c>
      <c r="BV13" s="199">
        <v>9.0439676960014523</v>
      </c>
      <c r="BW13" s="265" t="s">
        <v>116</v>
      </c>
      <c r="BX13" s="199"/>
      <c r="BY13" s="390" t="s">
        <v>117</v>
      </c>
      <c r="BZ13" s="199"/>
      <c r="CA13" s="390" t="s">
        <v>116</v>
      </c>
      <c r="CB13" s="199"/>
      <c r="CC13" s="390" t="s">
        <v>116</v>
      </c>
      <c r="CD13" s="199"/>
      <c r="CE13" s="392">
        <v>6.3700766919195484</v>
      </c>
      <c r="CF13" s="199">
        <v>0.12427840535620374</v>
      </c>
      <c r="CG13" s="390" t="s">
        <v>118</v>
      </c>
      <c r="CH13" s="199"/>
      <c r="CI13" s="366">
        <v>1.5490840487833866</v>
      </c>
      <c r="CJ13" s="199">
        <v>5.0175924497607459E-2</v>
      </c>
      <c r="CK13" s="381">
        <v>27.818762541378977</v>
      </c>
      <c r="CL13" s="199">
        <v>0.43615613213383503</v>
      </c>
      <c r="CM13" s="390" t="s">
        <v>119</v>
      </c>
      <c r="CN13" s="199"/>
      <c r="CO13" s="367" t="s">
        <v>115</v>
      </c>
      <c r="CP13" s="199"/>
      <c r="CQ13" s="390" t="s">
        <v>117</v>
      </c>
      <c r="CR13" s="199"/>
      <c r="CS13" s="390" t="s">
        <v>120</v>
      </c>
      <c r="CT13" s="199"/>
      <c r="CU13" s="393">
        <v>5.2457165295251995</v>
      </c>
      <c r="CV13" s="397">
        <v>9.8776019193804285E-2</v>
      </c>
      <c r="CW13" s="390" t="s">
        <v>118</v>
      </c>
      <c r="CX13" s="199"/>
      <c r="CY13" s="392">
        <v>1.6017708250960783</v>
      </c>
      <c r="CZ13" s="199">
        <v>3.8276915839197241E-2</v>
      </c>
    </row>
    <row r="14" spans="1:104" ht="15.75" thickBot="1" x14ac:dyDescent="0.3">
      <c r="A14" s="549" t="s">
        <v>34</v>
      </c>
      <c r="B14" s="550"/>
      <c r="C14" s="550"/>
      <c r="D14" s="551"/>
      <c r="E14" s="552"/>
      <c r="F14" s="553"/>
      <c r="G14" s="552"/>
      <c r="H14" s="486"/>
      <c r="I14" s="486"/>
      <c r="J14" s="486"/>
      <c r="K14" s="486"/>
      <c r="L14" s="486"/>
      <c r="M14" s="486"/>
      <c r="N14" s="554"/>
      <c r="O14" s="554"/>
      <c r="P14" s="554"/>
      <c r="Q14" s="555">
        <v>10.4</v>
      </c>
      <c r="R14" s="556">
        <v>0.03</v>
      </c>
      <c r="S14" s="557">
        <v>120.1</v>
      </c>
      <c r="T14" s="557">
        <v>3.1</v>
      </c>
      <c r="U14" s="558"/>
      <c r="V14" s="558"/>
      <c r="W14" s="559"/>
      <c r="X14" s="558"/>
      <c r="Y14" s="558"/>
      <c r="Z14" s="558"/>
      <c r="AA14" s="560"/>
      <c r="AB14" s="119">
        <f t="shared" si="0"/>
        <v>0.29295774647887324</v>
      </c>
      <c r="AC14" s="560"/>
      <c r="AD14" s="126">
        <f t="shared" si="1"/>
        <v>4.8387096774193548E-4</v>
      </c>
      <c r="AE14" s="554"/>
      <c r="AF14" s="486"/>
      <c r="AG14" s="553"/>
      <c r="AH14" s="503"/>
      <c r="AI14" s="503"/>
      <c r="AJ14" s="479"/>
      <c r="AK14" s="465"/>
      <c r="AL14" s="473"/>
      <c r="AM14" s="467"/>
      <c r="AN14" s="473"/>
      <c r="AO14" s="467"/>
      <c r="AP14" s="561">
        <f t="shared" si="2"/>
        <v>0</v>
      </c>
      <c r="AQ14" s="473"/>
      <c r="AR14" s="467"/>
      <c r="AS14" s="473"/>
      <c r="AT14" s="467">
        <v>0</v>
      </c>
      <c r="AU14" s="473"/>
      <c r="AV14" s="465"/>
      <c r="AW14" s="473"/>
      <c r="AX14" s="471"/>
      <c r="AY14" s="473"/>
      <c r="AZ14" s="465">
        <v>0</v>
      </c>
      <c r="BA14" s="336">
        <f>'-ITER'!BU14</f>
        <v>0</v>
      </c>
      <c r="BB14" s="473"/>
      <c r="BC14" s="465">
        <v>0</v>
      </c>
      <c r="BD14" s="575">
        <f t="shared" si="3"/>
        <v>0</v>
      </c>
      <c r="BE14" s="450"/>
      <c r="BF14" s="448">
        <v>0</v>
      </c>
      <c r="BG14" s="450"/>
      <c r="BH14" s="422">
        <v>0</v>
      </c>
      <c r="BI14" s="450"/>
      <c r="BJ14" s="422">
        <v>0</v>
      </c>
      <c r="BK14" s="453"/>
      <c r="BL14" s="422"/>
      <c r="BM14" s="450"/>
      <c r="BN14" s="422"/>
      <c r="BO14" s="449"/>
      <c r="BP14" s="422"/>
      <c r="BQ14" s="449"/>
      <c r="BR14" s="422"/>
      <c r="BS14" s="454"/>
      <c r="BT14" s="422"/>
      <c r="BU14" s="450"/>
      <c r="BV14" s="422"/>
      <c r="BW14" s="455"/>
      <c r="BX14" s="422"/>
      <c r="BY14" s="454"/>
      <c r="BZ14" s="422"/>
      <c r="CA14" s="454"/>
      <c r="CB14" s="422"/>
      <c r="CC14" s="456"/>
      <c r="CD14" s="422"/>
      <c r="CE14" s="454"/>
      <c r="CF14" s="422">
        <v>0</v>
      </c>
      <c r="CG14" s="454"/>
      <c r="CH14" s="422"/>
      <c r="CI14" s="449"/>
      <c r="CJ14" s="422"/>
      <c r="CK14" s="454"/>
      <c r="CL14" s="422"/>
      <c r="CM14" s="456"/>
      <c r="CN14" s="422"/>
      <c r="CO14" s="457"/>
      <c r="CP14" s="422"/>
      <c r="CQ14" s="456"/>
      <c r="CR14" s="422"/>
      <c r="CS14" s="456"/>
      <c r="CT14" s="422"/>
      <c r="CU14" s="450"/>
      <c r="CV14" s="458"/>
      <c r="CW14" s="454"/>
      <c r="CX14" s="422"/>
      <c r="CY14" s="454"/>
      <c r="CZ14" s="422"/>
    </row>
    <row r="15" spans="1:104" x14ac:dyDescent="0.25">
      <c r="A15" s="511" t="s">
        <v>35</v>
      </c>
      <c r="B15" s="529">
        <v>8.0534430511147642E-2</v>
      </c>
      <c r="C15" s="520">
        <v>1.9572004190134731</v>
      </c>
      <c r="D15" s="348">
        <v>28.996673366834166</v>
      </c>
      <c r="E15" s="210"/>
      <c r="F15" s="22">
        <v>0.48729936558287085</v>
      </c>
      <c r="G15" s="210"/>
      <c r="H15" s="7">
        <v>5.99676566217288</v>
      </c>
      <c r="I15" s="7"/>
      <c r="J15" s="7">
        <v>40.02816217287868</v>
      </c>
      <c r="K15" s="7"/>
      <c r="L15" s="7">
        <v>69.345683187946094</v>
      </c>
      <c r="M15" s="7"/>
      <c r="N15" s="210">
        <v>0.18099999999999997</v>
      </c>
      <c r="O15" s="7">
        <v>363.4535020080321</v>
      </c>
      <c r="P15" s="7">
        <v>0.95373791920120921</v>
      </c>
      <c r="Q15" s="524">
        <v>13.2</v>
      </c>
      <c r="R15" s="525">
        <v>0.04</v>
      </c>
      <c r="S15" s="526">
        <v>107.2</v>
      </c>
      <c r="T15" s="526">
        <v>2.8</v>
      </c>
      <c r="U15" s="8">
        <v>1.1504918644449663E-2</v>
      </c>
      <c r="V15" s="8">
        <v>1.2607249289927898</v>
      </c>
      <c r="W15" s="362">
        <v>2.707218697682616E-2</v>
      </c>
      <c r="X15" s="8">
        <v>0.15376322210699692</v>
      </c>
      <c r="Y15" s="8">
        <v>3.2944989442698502</v>
      </c>
      <c r="Z15" s="8">
        <v>3.4612270121260842</v>
      </c>
      <c r="AA15" s="60">
        <v>9.5263157894736831E-3</v>
      </c>
      <c r="AB15" s="8">
        <f t="shared" si="0"/>
        <v>0.37183098591549296</v>
      </c>
      <c r="AC15" s="60"/>
      <c r="AD15" s="50">
        <f t="shared" si="1"/>
        <v>6.4516129032258064E-4</v>
      </c>
      <c r="AF15" s="7">
        <v>7.5719479585006688</v>
      </c>
      <c r="AG15" s="22">
        <v>8.3165138895487836</v>
      </c>
      <c r="AH15" s="505">
        <v>7.9444241057064842</v>
      </c>
      <c r="AI15" s="505">
        <v>2.2882430518514392</v>
      </c>
      <c r="AJ15" s="365">
        <v>1.7633737018103406</v>
      </c>
      <c r="AK15" s="111">
        <v>0.14636351502794162</v>
      </c>
      <c r="AL15" s="370">
        <v>1210.6615698496041</v>
      </c>
      <c r="AM15" s="202">
        <v>66.673429248417435</v>
      </c>
      <c r="AN15" s="370">
        <v>411.8821872052423</v>
      </c>
      <c r="AO15" s="202">
        <v>18.355348669828885</v>
      </c>
      <c r="AP15" s="340">
        <f>N15*1000</f>
        <v>180.99999999999997</v>
      </c>
      <c r="AQ15" s="370">
        <v>9751.2445626554781</v>
      </c>
      <c r="AR15" s="202">
        <v>413.91612201035491</v>
      </c>
      <c r="AS15" s="370">
        <v>148.30148003328321</v>
      </c>
      <c r="AT15" s="202">
        <v>4.1747101603532863</v>
      </c>
      <c r="AU15" s="373" t="s">
        <v>115</v>
      </c>
      <c r="AV15" s="111"/>
      <c r="AW15" s="375" t="s">
        <v>119</v>
      </c>
      <c r="AX15" s="378"/>
      <c r="AY15" s="370">
        <v>1636.5802475261019</v>
      </c>
      <c r="AZ15" s="111">
        <v>35.381345188129607</v>
      </c>
      <c r="BA15" s="336">
        <f>'-ITER'!BU15</f>
        <v>1636.5802475261019</v>
      </c>
      <c r="BB15" s="370">
        <v>69.7104289622538</v>
      </c>
      <c r="BC15" s="111">
        <v>3.900152752531572</v>
      </c>
      <c r="BD15" s="575">
        <f t="shared" si="3"/>
        <v>180.99999999999997</v>
      </c>
      <c r="BE15" s="370">
        <v>25.605222446689567</v>
      </c>
      <c r="BF15" s="147">
        <v>0.2319275149816957</v>
      </c>
      <c r="BG15" s="376">
        <v>52.923296579161352</v>
      </c>
      <c r="BH15" s="111">
        <v>0.7777497923122797</v>
      </c>
      <c r="BI15" s="365">
        <v>7.421699872092967</v>
      </c>
      <c r="BJ15" s="111">
        <v>0.41081625130671429</v>
      </c>
      <c r="BK15" s="253">
        <v>158.33660035510513</v>
      </c>
      <c r="BL15" s="111">
        <v>1.1935753829692741</v>
      </c>
      <c r="BM15" s="373" t="s">
        <v>116</v>
      </c>
      <c r="BN15" s="111"/>
      <c r="BO15" s="368" t="s">
        <v>73</v>
      </c>
      <c r="BP15" s="111"/>
      <c r="BQ15" s="368" t="s">
        <v>115</v>
      </c>
      <c r="BR15" s="111"/>
      <c r="BS15" s="384">
        <v>7.9778648947490503</v>
      </c>
      <c r="BT15" s="111">
        <v>0.15233702200471722</v>
      </c>
      <c r="BU15" s="370">
        <v>501.73489679096497</v>
      </c>
      <c r="BV15" s="111">
        <v>7.5520374215212049</v>
      </c>
      <c r="BW15" s="255" t="s">
        <v>116</v>
      </c>
      <c r="BX15" s="111"/>
      <c r="BY15" s="389" t="s">
        <v>117</v>
      </c>
      <c r="BZ15" s="111"/>
      <c r="CA15" s="389" t="s">
        <v>116</v>
      </c>
      <c r="CB15" s="111"/>
      <c r="CC15" s="389" t="s">
        <v>116</v>
      </c>
      <c r="CD15" s="111"/>
      <c r="CE15" s="391">
        <v>5.3984143530686621</v>
      </c>
      <c r="CF15" s="111">
        <v>0.15150385402653663</v>
      </c>
      <c r="CG15" s="389" t="s">
        <v>118</v>
      </c>
      <c r="CH15" s="111"/>
      <c r="CI15" s="368" t="s">
        <v>121</v>
      </c>
      <c r="CJ15" s="111"/>
      <c r="CK15" s="384">
        <v>14.492156326756582</v>
      </c>
      <c r="CL15" s="111">
        <v>0.29376126912001616</v>
      </c>
      <c r="CM15" s="389" t="s">
        <v>119</v>
      </c>
      <c r="CN15" s="111"/>
      <c r="CO15" s="368" t="s">
        <v>115</v>
      </c>
      <c r="CP15" s="111"/>
      <c r="CQ15" s="389" t="s">
        <v>117</v>
      </c>
      <c r="CR15" s="111"/>
      <c r="CS15" s="389" t="s">
        <v>120</v>
      </c>
      <c r="CT15" s="111"/>
      <c r="CU15" s="375" t="s">
        <v>119</v>
      </c>
      <c r="CV15" s="379"/>
      <c r="CW15" s="389" t="s">
        <v>118</v>
      </c>
      <c r="CX15" s="111"/>
      <c r="CY15" s="389" t="s">
        <v>120</v>
      </c>
      <c r="CZ15" s="111"/>
    </row>
    <row r="16" spans="1:104" x14ac:dyDescent="0.25">
      <c r="A16" s="511" t="s">
        <v>36</v>
      </c>
      <c r="B16" s="529">
        <v>7.9292579048101955E-2</v>
      </c>
      <c r="C16" s="520">
        <v>1.014172576007252</v>
      </c>
      <c r="D16" s="348">
        <v>29.100211180124226</v>
      </c>
      <c r="E16" s="210"/>
      <c r="F16" s="22">
        <v>0.83811902632886248</v>
      </c>
      <c r="G16" s="210"/>
      <c r="H16" s="7">
        <v>6.5005329359165431</v>
      </c>
      <c r="I16" s="7"/>
      <c r="J16" s="7">
        <v>41.006506507699946</v>
      </c>
      <c r="K16" s="7"/>
      <c r="L16" s="7">
        <v>70.473544957774465</v>
      </c>
      <c r="M16" s="7"/>
      <c r="N16" s="210">
        <v>0.17099999999999996</v>
      </c>
      <c r="O16" s="7">
        <v>389.53770643482</v>
      </c>
      <c r="P16" s="7">
        <v>0.21450733025076377</v>
      </c>
      <c r="Q16" s="524">
        <v>16.399999999999999</v>
      </c>
      <c r="R16" s="525">
        <v>0.08</v>
      </c>
      <c r="S16" s="526">
        <v>108.8</v>
      </c>
      <c r="T16" s="526">
        <v>5.2</v>
      </c>
      <c r="U16" s="8">
        <v>1.1327511292585994E-2</v>
      </c>
      <c r="V16" s="8">
        <v>1.2652265730488794</v>
      </c>
      <c r="W16" s="362">
        <v>4.656216812938125E-2</v>
      </c>
      <c r="X16" s="8">
        <v>0.16668033169016777</v>
      </c>
      <c r="Y16" s="8">
        <v>3.3750211117448514</v>
      </c>
      <c r="Z16" s="8">
        <v>3.5175215851147725</v>
      </c>
      <c r="AA16" s="60">
        <v>8.9999999999999976E-3</v>
      </c>
      <c r="AB16" s="8">
        <f t="shared" si="0"/>
        <v>0.46197183098591543</v>
      </c>
      <c r="AC16" s="60"/>
      <c r="AD16" s="50">
        <f t="shared" si="1"/>
        <v>1.2903225806451613E-3</v>
      </c>
      <c r="AF16" s="7">
        <v>8.1153688840587499</v>
      </c>
      <c r="AG16" s="22">
        <v>8.4465912402181313</v>
      </c>
      <c r="AH16" s="505">
        <v>8.5786310376253105</v>
      </c>
      <c r="AI16" s="505">
        <v>-0.77555402950019214</v>
      </c>
      <c r="AJ16" s="365">
        <v>3.3738032323803244</v>
      </c>
      <c r="AK16" s="111">
        <v>0.14611644965471521</v>
      </c>
      <c r="AL16" s="370">
        <v>1528.947283917254</v>
      </c>
      <c r="AM16" s="202">
        <v>55.450290086546872</v>
      </c>
      <c r="AN16" s="370"/>
      <c r="AO16" s="202">
        <v>176.20052533587685</v>
      </c>
      <c r="AP16" s="340">
        <f t="shared" si="2"/>
        <v>170.99999999999997</v>
      </c>
      <c r="AQ16" s="370">
        <v>12373.726754426254</v>
      </c>
      <c r="AR16" s="202">
        <v>763.88576540777956</v>
      </c>
      <c r="AS16" s="370">
        <v>223.92240611835055</v>
      </c>
      <c r="AT16" s="202">
        <v>3.4264661423793168</v>
      </c>
      <c r="AU16" s="370">
        <v>8.6765153151616463</v>
      </c>
      <c r="AV16" s="111">
        <v>0.16890687425169137</v>
      </c>
      <c r="AW16" s="376">
        <v>1.7629520450230765</v>
      </c>
      <c r="AX16" s="378">
        <v>3.7796831764201295E-2</v>
      </c>
      <c r="AY16" s="370">
        <v>1728.3323867030144</v>
      </c>
      <c r="AZ16" s="111">
        <v>32.49982931006862</v>
      </c>
      <c r="BA16" s="336">
        <f>'-ITER'!BU16</f>
        <v>1728.3323867030144</v>
      </c>
      <c r="BB16" s="370">
        <v>40</v>
      </c>
      <c r="BC16" s="111">
        <v>2.5</v>
      </c>
      <c r="BD16" s="575">
        <f t="shared" si="3"/>
        <v>170.99999999999997</v>
      </c>
      <c r="BE16" s="370">
        <v>26.102175389789927</v>
      </c>
      <c r="BF16" s="147">
        <v>0.41602510496648298</v>
      </c>
      <c r="BG16" s="376">
        <v>50.776766163853772</v>
      </c>
      <c r="BH16" s="111">
        <v>0.49895049382546985</v>
      </c>
      <c r="BI16" s="383">
        <v>6.5746335669400811</v>
      </c>
      <c r="BJ16" s="111">
        <v>0.10722909748769918</v>
      </c>
      <c r="BK16" s="253">
        <v>143.20374573944639</v>
      </c>
      <c r="BL16" s="111">
        <v>1.2097759103560251</v>
      </c>
      <c r="BM16" s="384">
        <v>1.7271796314208698</v>
      </c>
      <c r="BN16" s="111">
        <v>4.4892098664262241E-2</v>
      </c>
      <c r="BO16" s="365">
        <v>2.1763690874712287</v>
      </c>
      <c r="BP16" s="111">
        <v>0.14144028309116519</v>
      </c>
      <c r="BQ16" s="365">
        <v>4.0060884962213796</v>
      </c>
      <c r="BR16" s="111">
        <v>0.18589990164264239</v>
      </c>
      <c r="BS16" s="384">
        <v>8.6502650971035351</v>
      </c>
      <c r="BT16" s="111">
        <v>0.15708224134605464</v>
      </c>
      <c r="BU16" s="370">
        <v>508.60519633928504</v>
      </c>
      <c r="BV16" s="111">
        <v>6.9366311242592031</v>
      </c>
      <c r="BW16" s="255" t="s">
        <v>116</v>
      </c>
      <c r="BX16" s="111"/>
      <c r="BY16" s="389" t="s">
        <v>117</v>
      </c>
      <c r="BZ16" s="111"/>
      <c r="CA16" s="389" t="s">
        <v>116</v>
      </c>
      <c r="CB16" s="111"/>
      <c r="CC16" s="389" t="s">
        <v>116</v>
      </c>
      <c r="CD16" s="111"/>
      <c r="CE16" s="391">
        <v>4.6129459406644049</v>
      </c>
      <c r="CF16" s="111">
        <v>9.6661530026394035E-2</v>
      </c>
      <c r="CG16" s="389" t="s">
        <v>118</v>
      </c>
      <c r="CH16" s="111"/>
      <c r="CI16" s="368" t="s">
        <v>121</v>
      </c>
      <c r="CJ16" s="111"/>
      <c r="CK16" s="384">
        <v>26.237504840157911</v>
      </c>
      <c r="CL16" s="111">
        <v>0.2731154041205065</v>
      </c>
      <c r="CM16" s="389" t="s">
        <v>119</v>
      </c>
      <c r="CN16" s="111"/>
      <c r="CO16" s="368" t="s">
        <v>115</v>
      </c>
      <c r="CP16" s="111"/>
      <c r="CQ16" s="389" t="s">
        <v>117</v>
      </c>
      <c r="CR16" s="111"/>
      <c r="CS16" s="389" t="s">
        <v>120</v>
      </c>
      <c r="CT16" s="111"/>
      <c r="CU16" s="375" t="s">
        <v>119</v>
      </c>
      <c r="CV16" s="379"/>
      <c r="CW16" s="389" t="s">
        <v>118</v>
      </c>
      <c r="CX16" s="111"/>
      <c r="CY16" s="389" t="s">
        <v>120</v>
      </c>
      <c r="CZ16" s="111"/>
    </row>
    <row r="17" spans="1:104" x14ac:dyDescent="0.25">
      <c r="A17" s="511" t="s">
        <v>37</v>
      </c>
      <c r="B17" s="529">
        <v>7.732055441325511E-2</v>
      </c>
      <c r="C17" s="520">
        <v>3.1603853519141625</v>
      </c>
      <c r="D17" s="348">
        <v>29.669516773162936</v>
      </c>
      <c r="E17" s="210"/>
      <c r="F17" s="22">
        <v>0.76599440894568682</v>
      </c>
      <c r="G17" s="210"/>
      <c r="H17" s="7">
        <v>5.4640934504792336</v>
      </c>
      <c r="I17" s="7"/>
      <c r="J17" s="7">
        <v>39.126994408945684</v>
      </c>
      <c r="K17" s="7"/>
      <c r="L17" s="7">
        <v>67.305375399361012</v>
      </c>
      <c r="M17" s="7"/>
      <c r="N17" s="210">
        <v>0.17466666666666666</v>
      </c>
      <c r="O17" s="7">
        <v>372.68581467600887</v>
      </c>
      <c r="P17" s="7">
        <v>2.3060060308948747</v>
      </c>
      <c r="Q17" s="524">
        <v>9.9</v>
      </c>
      <c r="R17" s="525">
        <v>0.18</v>
      </c>
      <c r="S17" s="526">
        <v>130.9</v>
      </c>
      <c r="T17" s="526">
        <v>4.9000000000000004</v>
      </c>
      <c r="U17" s="8">
        <v>1.1045793487607872E-2</v>
      </c>
      <c r="V17" s="8">
        <v>1.2899789901375189</v>
      </c>
      <c r="W17" s="362">
        <v>4.2555244941427046E-2</v>
      </c>
      <c r="X17" s="8">
        <v>0.14010496026869829</v>
      </c>
      <c r="Y17" s="8">
        <v>3.2203287579379163</v>
      </c>
      <c r="Z17" s="8">
        <v>3.3593898377519844</v>
      </c>
      <c r="AA17" s="60">
        <v>9.19298245614035E-3</v>
      </c>
      <c r="AB17" s="8">
        <f t="shared" si="0"/>
        <v>0.27887323943661974</v>
      </c>
      <c r="AC17" s="60"/>
      <c r="AD17" s="50">
        <f t="shared" si="1"/>
        <v>2.9032258064516127E-3</v>
      </c>
      <c r="AF17" s="7">
        <v>7.7642878057501852</v>
      </c>
      <c r="AG17" s="22">
        <v>8.1801988179816973</v>
      </c>
      <c r="AH17" s="505">
        <v>8.0460642709932557</v>
      </c>
      <c r="AI17" s="505">
        <v>0.82665088229452088</v>
      </c>
      <c r="AJ17" s="365">
        <v>1.7804110068081391</v>
      </c>
      <c r="AK17" s="111">
        <v>0.15832100722432238</v>
      </c>
      <c r="AL17" s="370">
        <v>1173.6170905461897</v>
      </c>
      <c r="AM17" s="202">
        <v>24.106470507367536</v>
      </c>
      <c r="AN17" s="370">
        <v>508.94660375805825</v>
      </c>
      <c r="AO17" s="202">
        <v>9.8005277027273046</v>
      </c>
      <c r="AP17" s="340">
        <f t="shared" si="2"/>
        <v>174.66666666666666</v>
      </c>
      <c r="AQ17" s="370">
        <v>12000.889615426664</v>
      </c>
      <c r="AR17" s="202">
        <v>791.72282823734577</v>
      </c>
      <c r="AS17" s="370">
        <v>144.70423444687191</v>
      </c>
      <c r="AT17" s="202">
        <v>2.7446290508716462</v>
      </c>
      <c r="AU17" s="373" t="s">
        <v>115</v>
      </c>
      <c r="AV17" s="111"/>
      <c r="AW17" s="375" t="s">
        <v>119</v>
      </c>
      <c r="AX17" s="379"/>
      <c r="AY17" s="370">
        <v>1579.4647992107818</v>
      </c>
      <c r="AZ17" s="111">
        <v>28.118664874180357</v>
      </c>
      <c r="BA17" s="336">
        <f>'-ITER'!BU17</f>
        <v>1579.4647992107818</v>
      </c>
      <c r="BB17" s="370">
        <v>80.100025459232995</v>
      </c>
      <c r="BC17" s="111">
        <v>0.24030007637769898</v>
      </c>
      <c r="BD17" s="575">
        <f t="shared" si="3"/>
        <v>174.66666666666666</v>
      </c>
      <c r="BE17" s="370">
        <v>25.828747241613502</v>
      </c>
      <c r="BF17" s="147">
        <v>0.57670538097486801</v>
      </c>
      <c r="BG17" s="376">
        <v>52.396391600405842</v>
      </c>
      <c r="BH17" s="111">
        <v>1.0776670660694538</v>
      </c>
      <c r="BI17" s="383">
        <v>6.9422110413979654</v>
      </c>
      <c r="BJ17" s="111">
        <v>0.17256388384179114</v>
      </c>
      <c r="BK17" s="253">
        <v>184.52035126709512</v>
      </c>
      <c r="BL17" s="111">
        <v>4.3767957999855795</v>
      </c>
      <c r="BM17" s="385" t="s">
        <v>116</v>
      </c>
      <c r="BN17" s="111"/>
      <c r="BO17" s="368" t="s">
        <v>73</v>
      </c>
      <c r="BP17" s="111"/>
      <c r="BQ17" s="368" t="s">
        <v>115</v>
      </c>
      <c r="BR17" s="111"/>
      <c r="BS17" s="384">
        <v>7.7273314644090361</v>
      </c>
      <c r="BT17" s="111">
        <v>0.19042076763004814</v>
      </c>
      <c r="BU17" s="370">
        <v>490.47681156003875</v>
      </c>
      <c r="BV17" s="111">
        <v>6.9314379582584795</v>
      </c>
      <c r="BW17" s="255" t="s">
        <v>116</v>
      </c>
      <c r="BX17" s="111"/>
      <c r="BY17" s="389" t="s">
        <v>117</v>
      </c>
      <c r="BZ17" s="111"/>
      <c r="CA17" s="389" t="s">
        <v>116</v>
      </c>
      <c r="CB17" s="111"/>
      <c r="CC17" s="389" t="s">
        <v>116</v>
      </c>
      <c r="CD17" s="111"/>
      <c r="CE17" s="391">
        <v>9.5910409235476326</v>
      </c>
      <c r="CF17" s="111">
        <v>0.24443713112988963</v>
      </c>
      <c r="CG17" s="389" t="s">
        <v>118</v>
      </c>
      <c r="CH17" s="111"/>
      <c r="CI17" s="368" t="s">
        <v>121</v>
      </c>
      <c r="CJ17" s="111"/>
      <c r="CK17" s="384">
        <v>13.592050164319247</v>
      </c>
      <c r="CL17" s="111">
        <v>0.42533824483535115</v>
      </c>
      <c r="CM17" s="389" t="s">
        <v>119</v>
      </c>
      <c r="CN17" s="111"/>
      <c r="CO17" s="368" t="s">
        <v>115</v>
      </c>
      <c r="CP17" s="111"/>
      <c r="CQ17" s="389" t="s">
        <v>117</v>
      </c>
      <c r="CR17" s="111"/>
      <c r="CS17" s="389" t="s">
        <v>120</v>
      </c>
      <c r="CT17" s="111"/>
      <c r="CU17" s="375" t="s">
        <v>119</v>
      </c>
      <c r="CV17" s="379"/>
      <c r="CW17" s="389" t="s">
        <v>118</v>
      </c>
      <c r="CX17" s="111"/>
      <c r="CY17" s="389" t="s">
        <v>120</v>
      </c>
      <c r="CZ17" s="111"/>
    </row>
    <row r="18" spans="1:104" ht="15.75" thickBot="1" x14ac:dyDescent="0.3">
      <c r="A18" s="542" t="s">
        <v>38</v>
      </c>
      <c r="B18" s="565">
        <v>7.8505238159924162E-2</v>
      </c>
      <c r="C18" s="544">
        <v>1.0189732942461773</v>
      </c>
      <c r="D18" s="349">
        <v>27.857808517094885</v>
      </c>
      <c r="E18" s="211"/>
      <c r="F18" s="23">
        <v>0.61458456402994133</v>
      </c>
      <c r="G18" s="211"/>
      <c r="H18" s="11">
        <v>5.0678038640501724</v>
      </c>
      <c r="I18" s="11"/>
      <c r="J18" s="11">
        <v>40.129349484118961</v>
      </c>
      <c r="K18" s="11"/>
      <c r="L18" s="11">
        <v>68.883846955290309</v>
      </c>
      <c r="M18" s="11"/>
      <c r="N18" s="211">
        <v>0.16833333333333333</v>
      </c>
      <c r="O18" s="11">
        <v>315.04432426116841</v>
      </c>
      <c r="P18" s="11">
        <v>0.62341994874060713</v>
      </c>
      <c r="Q18" s="545">
        <v>13.8</v>
      </c>
      <c r="R18" s="546">
        <v>0.24</v>
      </c>
      <c r="S18" s="547">
        <v>129.4</v>
      </c>
      <c r="T18" s="547">
        <v>6.2</v>
      </c>
      <c r="U18" s="356">
        <v>1.1215034022846309E-2</v>
      </c>
      <c r="V18" s="356">
        <v>1.2112090659606471</v>
      </c>
      <c r="W18" s="363">
        <v>3.4143586890552295E-2</v>
      </c>
      <c r="X18" s="356">
        <v>0.1299436888217993</v>
      </c>
      <c r="Y18" s="356">
        <v>3.3028271180344824</v>
      </c>
      <c r="Z18" s="356">
        <v>3.4381755405685204</v>
      </c>
      <c r="AA18" s="54">
        <v>8.859649122807017E-3</v>
      </c>
      <c r="AB18" s="356">
        <f t="shared" si="0"/>
        <v>0.38873239436619722</v>
      </c>
      <c r="AC18" s="54"/>
      <c r="AD18" s="548">
        <f t="shared" si="1"/>
        <v>3.8709677419354839E-3</v>
      </c>
      <c r="AE18" s="53"/>
      <c r="AF18" s="11">
        <v>6.5634234221076753</v>
      </c>
      <c r="AG18" s="23">
        <v>8.2398769532973386</v>
      </c>
      <c r="AH18" s="508">
        <v>6.9560267842158083</v>
      </c>
      <c r="AI18" s="326">
        <v>8.4486595286344972</v>
      </c>
      <c r="AJ18" s="367" t="s">
        <v>114</v>
      </c>
      <c r="AK18" s="199"/>
      <c r="AL18" s="371">
        <v>1120.3328919257838</v>
      </c>
      <c r="AM18" s="203">
        <v>32.814576589158612</v>
      </c>
      <c r="AN18" s="371">
        <v>473.23506193646085</v>
      </c>
      <c r="AO18" s="203">
        <v>20.957648336094632</v>
      </c>
      <c r="AP18" s="338">
        <f t="shared" si="2"/>
        <v>168.33333333333334</v>
      </c>
      <c r="AQ18" s="371">
        <v>11093.013865967745</v>
      </c>
      <c r="AR18" s="203">
        <v>863.42685672959908</v>
      </c>
      <c r="AS18" s="371">
        <v>147.71367258778901</v>
      </c>
      <c r="AT18" s="203">
        <v>2.2381196048637246</v>
      </c>
      <c r="AU18" s="374" t="s">
        <v>115</v>
      </c>
      <c r="AV18" s="199"/>
      <c r="AW18" s="374" t="s">
        <v>119</v>
      </c>
      <c r="AX18" s="380"/>
      <c r="AY18" s="371">
        <v>1605.6786923803822</v>
      </c>
      <c r="AZ18" s="199">
        <v>24.37576365670138</v>
      </c>
      <c r="BA18" s="336">
        <f>'-ITER'!BU18</f>
        <v>1605.6786923803822</v>
      </c>
      <c r="BB18" s="371">
        <v>39.698486857972483</v>
      </c>
      <c r="BC18" s="199">
        <v>3.0890152174002732</v>
      </c>
      <c r="BD18" s="575">
        <f t="shared" si="3"/>
        <v>168.33333333333334</v>
      </c>
      <c r="BE18" s="371">
        <v>25.595405534842442</v>
      </c>
      <c r="BF18" s="268">
        <v>0.47393239757041461</v>
      </c>
      <c r="BG18" s="382">
        <v>51.624132437527749</v>
      </c>
      <c r="BH18" s="199">
        <v>0.69440700502303587</v>
      </c>
      <c r="BI18" s="382">
        <v>1.165</v>
      </c>
      <c r="BJ18" s="199"/>
      <c r="BK18" s="261">
        <v>152.72999903425605</v>
      </c>
      <c r="BL18" s="199">
        <v>6.9546919833180425</v>
      </c>
      <c r="BM18" s="374" t="s">
        <v>116</v>
      </c>
      <c r="BN18" s="199"/>
      <c r="BO18" s="367" t="s">
        <v>73</v>
      </c>
      <c r="BP18" s="199"/>
      <c r="BQ18" s="367" t="s">
        <v>115</v>
      </c>
      <c r="BR18" s="199"/>
      <c r="BS18" s="381">
        <v>7.6107298888740615</v>
      </c>
      <c r="BT18" s="199">
        <v>0.2071330865830355</v>
      </c>
      <c r="BU18" s="371">
        <v>493.88050827771735</v>
      </c>
      <c r="BV18" s="199">
        <v>8.2490196615192879</v>
      </c>
      <c r="BW18" s="265" t="s">
        <v>116</v>
      </c>
      <c r="BX18" s="199"/>
      <c r="BY18" s="390" t="s">
        <v>117</v>
      </c>
      <c r="BZ18" s="199"/>
      <c r="CA18" s="390" t="s">
        <v>116</v>
      </c>
      <c r="CB18" s="199"/>
      <c r="CC18" s="390" t="s">
        <v>116</v>
      </c>
      <c r="CD18" s="199"/>
      <c r="CE18" s="392">
        <v>21.393582568817216</v>
      </c>
      <c r="CF18" s="199">
        <v>0.79284276354279382</v>
      </c>
      <c r="CG18" s="390" t="s">
        <v>118</v>
      </c>
      <c r="CH18" s="199"/>
      <c r="CI18" s="367" t="s">
        <v>121</v>
      </c>
      <c r="CJ18" s="199"/>
      <c r="CK18" s="381">
        <v>12.483075166317978</v>
      </c>
      <c r="CL18" s="199">
        <v>0.16466904552542055</v>
      </c>
      <c r="CM18" s="390" t="s">
        <v>119</v>
      </c>
      <c r="CN18" s="199"/>
      <c r="CO18" s="367" t="s">
        <v>115</v>
      </c>
      <c r="CP18" s="199"/>
      <c r="CQ18" s="390" t="s">
        <v>117</v>
      </c>
      <c r="CR18" s="199"/>
      <c r="CS18" s="390" t="s">
        <v>120</v>
      </c>
      <c r="CT18" s="199"/>
      <c r="CU18" s="394" t="s">
        <v>119</v>
      </c>
      <c r="CV18" s="380"/>
      <c r="CW18" s="390" t="s">
        <v>118</v>
      </c>
      <c r="CX18" s="199"/>
      <c r="CY18" s="390" t="s">
        <v>120</v>
      </c>
      <c r="CZ18" s="199"/>
    </row>
    <row r="19" spans="1:104" x14ac:dyDescent="0.25">
      <c r="A19" s="536" t="s">
        <v>39</v>
      </c>
      <c r="B19" s="564" t="s">
        <v>116</v>
      </c>
      <c r="C19" s="564"/>
      <c r="D19" s="506">
        <v>96.51214705882353</v>
      </c>
      <c r="E19" s="209"/>
      <c r="F19" s="117">
        <v>2.2884323529411765</v>
      </c>
      <c r="G19" s="209"/>
      <c r="H19" s="106">
        <v>10.845179411764706</v>
      </c>
      <c r="I19" s="106"/>
      <c r="J19" s="106">
        <v>48.156576470588234</v>
      </c>
      <c r="K19" s="106"/>
      <c r="L19" s="106">
        <v>96.810638235294121</v>
      </c>
      <c r="M19" s="106"/>
      <c r="N19" s="539">
        <v>5.4333333333333338E-2</v>
      </c>
      <c r="O19" s="119">
        <v>518.39910891089119</v>
      </c>
      <c r="P19" s="119">
        <v>0.29914145730948055</v>
      </c>
      <c r="Q19" s="540">
        <v>0.5</v>
      </c>
      <c r="R19" s="353">
        <v>0.04</v>
      </c>
      <c r="S19" s="541">
        <v>114</v>
      </c>
      <c r="T19" s="541">
        <v>2.2999999999999998</v>
      </c>
      <c r="U19" s="119"/>
      <c r="V19" s="119">
        <v>4.1961803069053705</v>
      </c>
      <c r="W19" s="507">
        <v>0.12713513071895424</v>
      </c>
      <c r="X19" s="119">
        <v>0.27808152337858222</v>
      </c>
      <c r="Y19" s="119">
        <v>3.963504236262406</v>
      </c>
      <c r="Z19" s="119">
        <v>4.8320757791511912</v>
      </c>
      <c r="AA19" s="126">
        <v>2.8596491228070177E-3</v>
      </c>
      <c r="AB19" s="119">
        <f t="shared" si="0"/>
        <v>1.4084507042253521E-2</v>
      </c>
      <c r="AC19" s="126">
        <v>2.4405506883604503E-3</v>
      </c>
      <c r="AD19" s="126">
        <f t="shared" si="1"/>
        <v>6.4516129032258064E-4</v>
      </c>
      <c r="AE19" s="119"/>
      <c r="AF19" s="119">
        <v>10.799981435643566</v>
      </c>
      <c r="AG19" s="117">
        <v>13.396976976416504</v>
      </c>
      <c r="AH19" s="503">
        <v>10.814711103976142</v>
      </c>
      <c r="AI19" s="503">
        <v>10.665368989829163</v>
      </c>
      <c r="AJ19" s="457"/>
      <c r="AK19" s="422"/>
      <c r="AL19" s="450"/>
      <c r="AM19" s="451"/>
      <c r="AN19" s="450"/>
      <c r="AO19" s="451"/>
      <c r="AP19" s="339">
        <f t="shared" si="2"/>
        <v>54.333333333333336</v>
      </c>
      <c r="AQ19" s="450"/>
      <c r="AR19" s="451"/>
      <c r="AS19" s="450"/>
      <c r="AT19" s="451"/>
      <c r="AU19" s="468"/>
      <c r="AV19" s="422"/>
      <c r="AW19" s="454"/>
      <c r="AX19" s="452"/>
      <c r="AY19" s="450"/>
      <c r="AZ19" s="422"/>
      <c r="BA19" s="336">
        <f>'-ITER'!BU19</f>
        <v>0</v>
      </c>
      <c r="BB19" s="450"/>
      <c r="BC19" s="422"/>
      <c r="BD19" s="575">
        <f t="shared" si="3"/>
        <v>54.333333333333336</v>
      </c>
      <c r="BE19" s="450"/>
      <c r="BF19" s="448"/>
      <c r="BG19" s="450"/>
      <c r="BH19" s="422"/>
      <c r="BI19" s="450"/>
      <c r="BJ19" s="422"/>
      <c r="BK19" s="453"/>
      <c r="BL19" s="422"/>
      <c r="BM19" s="468"/>
      <c r="BN19" s="422"/>
      <c r="BO19" s="457"/>
      <c r="BP19" s="422"/>
      <c r="BQ19" s="457"/>
      <c r="BR19" s="422"/>
      <c r="BS19" s="454"/>
      <c r="BT19" s="422"/>
      <c r="BU19" s="450"/>
      <c r="BV19" s="422"/>
      <c r="BW19" s="455"/>
      <c r="BX19" s="422"/>
      <c r="BY19" s="456"/>
      <c r="BZ19" s="422"/>
      <c r="CA19" s="456"/>
      <c r="CB19" s="422"/>
      <c r="CC19" s="454"/>
      <c r="CD19" s="422"/>
      <c r="CE19" s="454"/>
      <c r="CF19" s="422"/>
      <c r="CG19" s="456"/>
      <c r="CH19" s="422"/>
      <c r="CI19" s="449"/>
      <c r="CJ19" s="422"/>
      <c r="CK19" s="454"/>
      <c r="CL19" s="422"/>
      <c r="CM19" s="456"/>
      <c r="CN19" s="422"/>
      <c r="CO19" s="457"/>
      <c r="CP19" s="422"/>
      <c r="CQ19" s="456"/>
      <c r="CR19" s="422"/>
      <c r="CS19" s="456"/>
      <c r="CT19" s="422"/>
      <c r="CU19" s="449"/>
      <c r="CV19" s="458"/>
      <c r="CW19" s="456"/>
      <c r="CX19" s="422"/>
      <c r="CY19" s="456"/>
      <c r="CZ19" s="422"/>
    </row>
    <row r="20" spans="1:104" x14ac:dyDescent="0.25">
      <c r="A20" s="511" t="s">
        <v>40</v>
      </c>
      <c r="B20" s="530" t="s">
        <v>116</v>
      </c>
      <c r="C20" s="530"/>
      <c r="D20" s="348">
        <v>87.333405315614613</v>
      </c>
      <c r="E20" s="210"/>
      <c r="F20" s="22">
        <v>3.5875083056478401</v>
      </c>
      <c r="G20" s="210"/>
      <c r="H20" s="7">
        <v>5.9418106312292354</v>
      </c>
      <c r="I20" s="7"/>
      <c r="J20" s="7">
        <v>41.368455149501656</v>
      </c>
      <c r="K20" s="7"/>
      <c r="L20" s="7">
        <v>78.700963455149491</v>
      </c>
      <c r="M20" s="7"/>
      <c r="N20" s="521">
        <v>4.8666666666666671E-2</v>
      </c>
      <c r="O20" s="8">
        <v>441.03764210404347</v>
      </c>
      <c r="P20" s="8">
        <v>0.35287088305451053</v>
      </c>
      <c r="Q20" s="522">
        <v>2.2000000000000002</v>
      </c>
      <c r="R20" s="354">
        <v>0.03</v>
      </c>
      <c r="S20" s="523">
        <v>108.4</v>
      </c>
      <c r="T20" s="523">
        <v>2.1</v>
      </c>
      <c r="U20" s="8"/>
      <c r="V20" s="8">
        <v>3.7971045789397659</v>
      </c>
      <c r="W20" s="362">
        <v>0.19930601698043557</v>
      </c>
      <c r="X20" s="8">
        <v>0.15235411874946758</v>
      </c>
      <c r="Y20" s="8">
        <v>3.4048111234157741</v>
      </c>
      <c r="Z20" s="8">
        <v>3.9281738684876211</v>
      </c>
      <c r="AA20" s="50">
        <v>2.5614035087719298E-3</v>
      </c>
      <c r="AB20" s="8">
        <f t="shared" si="0"/>
        <v>6.1971830985915501E-2</v>
      </c>
      <c r="AC20" s="50">
        <v>2.515644555694618E-3</v>
      </c>
      <c r="AD20" s="50">
        <f t="shared" si="1"/>
        <v>4.8387096774193548E-4</v>
      </c>
      <c r="AE20" s="8"/>
      <c r="AF20" s="8">
        <v>9.188284210500905</v>
      </c>
      <c r="AG20" s="22">
        <v>11.481749706573064</v>
      </c>
      <c r="AH20" s="505">
        <v>9.2507399124545628</v>
      </c>
      <c r="AI20" s="505">
        <v>10.760935300654634</v>
      </c>
      <c r="AJ20" s="464"/>
      <c r="AK20" s="465"/>
      <c r="AL20" s="466"/>
      <c r="AM20" s="467"/>
      <c r="AN20" s="466"/>
      <c r="AO20" s="467"/>
      <c r="AP20" s="337">
        <f t="shared" si="2"/>
        <v>48.666666666666671</v>
      </c>
      <c r="AQ20" s="466"/>
      <c r="AR20" s="467"/>
      <c r="AS20" s="466"/>
      <c r="AT20" s="467"/>
      <c r="AU20" s="469"/>
      <c r="AV20" s="465"/>
      <c r="AW20" s="470"/>
      <c r="AX20" s="471"/>
      <c r="AY20" s="466"/>
      <c r="AZ20" s="465"/>
      <c r="BA20" s="336">
        <f>'-ITER'!BU20</f>
        <v>0</v>
      </c>
      <c r="BB20" s="466"/>
      <c r="BC20" s="465"/>
      <c r="BD20" s="575">
        <f t="shared" si="3"/>
        <v>48.666666666666671</v>
      </c>
      <c r="BE20" s="466"/>
      <c r="BF20" s="472"/>
      <c r="BG20" s="473"/>
      <c r="BH20" s="465"/>
      <c r="BI20" s="466"/>
      <c r="BJ20" s="465"/>
      <c r="BK20" s="474"/>
      <c r="BL20" s="465"/>
      <c r="BM20" s="475"/>
      <c r="BN20" s="465"/>
      <c r="BO20" s="464"/>
      <c r="BP20" s="465"/>
      <c r="BQ20" s="464"/>
      <c r="BR20" s="465"/>
      <c r="BS20" s="476"/>
      <c r="BT20" s="465"/>
      <c r="BU20" s="466"/>
      <c r="BV20" s="465"/>
      <c r="BW20" s="477"/>
      <c r="BX20" s="465"/>
      <c r="BY20" s="478"/>
      <c r="BZ20" s="465"/>
      <c r="CA20" s="478"/>
      <c r="CB20" s="465"/>
      <c r="CC20" s="470"/>
      <c r="CD20" s="465"/>
      <c r="CE20" s="470"/>
      <c r="CF20" s="465"/>
      <c r="CG20" s="478"/>
      <c r="CH20" s="465"/>
      <c r="CI20" s="469"/>
      <c r="CJ20" s="465"/>
      <c r="CK20" s="476"/>
      <c r="CL20" s="465"/>
      <c r="CM20" s="478"/>
      <c r="CN20" s="465"/>
      <c r="CO20" s="464"/>
      <c r="CP20" s="465"/>
      <c r="CQ20" s="478"/>
      <c r="CR20" s="465"/>
      <c r="CS20" s="478"/>
      <c r="CT20" s="465"/>
      <c r="CU20" s="479"/>
      <c r="CV20" s="480"/>
      <c r="CW20" s="478"/>
      <c r="CX20" s="465"/>
      <c r="CY20" s="478"/>
      <c r="CZ20" s="465"/>
    </row>
    <row r="21" spans="1:104" x14ac:dyDescent="0.25">
      <c r="A21" s="511" t="s">
        <v>41</v>
      </c>
      <c r="B21" s="529">
        <v>2.8589427679597178E-2</v>
      </c>
      <c r="C21" s="529">
        <v>1.4694623605287072</v>
      </c>
      <c r="D21" s="348">
        <v>151.15920244150561</v>
      </c>
      <c r="E21" s="210"/>
      <c r="F21" s="22">
        <v>2.0607934893184132</v>
      </c>
      <c r="G21" s="210"/>
      <c r="H21" s="7">
        <v>7.2127772126144469</v>
      </c>
      <c r="I21" s="7"/>
      <c r="J21" s="7">
        <v>28.851108850457788</v>
      </c>
      <c r="K21" s="7"/>
      <c r="L21" s="7">
        <v>109.42813428280775</v>
      </c>
      <c r="M21" s="7"/>
      <c r="N21" s="521">
        <v>1.6063333333333334</v>
      </c>
      <c r="O21" s="8">
        <v>682.18329727111256</v>
      </c>
      <c r="P21" s="8">
        <v>2.8397179975668028</v>
      </c>
      <c r="Q21" s="522">
        <v>1</v>
      </c>
      <c r="R21" s="354">
        <v>0.01</v>
      </c>
      <c r="S21" s="523">
        <v>123.6</v>
      </c>
      <c r="T21" s="523">
        <v>2.2999999999999998</v>
      </c>
      <c r="U21" s="8">
        <v>4.0842039542281685E-3</v>
      </c>
      <c r="V21" s="8">
        <v>6.5721392365872005</v>
      </c>
      <c r="W21" s="362">
        <v>0.11448852718435629</v>
      </c>
      <c r="X21" s="8">
        <v>0.18494300545165249</v>
      </c>
      <c r="Y21" s="8">
        <v>2.3745768601199826</v>
      </c>
      <c r="Z21" s="8">
        <v>5.4618484793016098</v>
      </c>
      <c r="AA21" s="50">
        <v>8.454385964912281E-2</v>
      </c>
      <c r="AB21" s="8">
        <f t="shared" si="0"/>
        <v>2.8169014084507043E-2</v>
      </c>
      <c r="AC21" s="50">
        <v>1.5819774718397996E-2</v>
      </c>
      <c r="AD21" s="50">
        <f t="shared" si="1"/>
        <v>1.6129032258064516E-4</v>
      </c>
      <c r="AE21" s="8"/>
      <c r="AF21" s="8">
        <v>14.212152026481512</v>
      </c>
      <c r="AG21" s="22">
        <v>17.868639696303628</v>
      </c>
      <c r="AH21" s="505">
        <v>14.2404823308886</v>
      </c>
      <c r="AI21" s="505">
        <v>11.299459892869237</v>
      </c>
      <c r="AJ21" s="368" t="s">
        <v>114</v>
      </c>
      <c r="AK21" s="111"/>
      <c r="AL21" s="370">
        <v>2008.3004842364264</v>
      </c>
      <c r="AM21" s="202">
        <v>69.662055491945836</v>
      </c>
      <c r="AN21" s="370">
        <v>16809.20858960121</v>
      </c>
      <c r="AO21" s="202">
        <v>13079.291073384347</v>
      </c>
      <c r="AP21" s="337">
        <f t="shared" si="2"/>
        <v>1606.3333333333335</v>
      </c>
      <c r="AQ21" s="370">
        <v>10175.671788793237</v>
      </c>
      <c r="AR21" s="202">
        <v>599.90772960649736</v>
      </c>
      <c r="AS21" s="370">
        <v>356.84274313571791</v>
      </c>
      <c r="AT21" s="202">
        <v>4.6770775133462266</v>
      </c>
      <c r="AU21" s="370">
        <v>173.97723023145232</v>
      </c>
      <c r="AV21" s="111">
        <v>2.7691622400009503</v>
      </c>
      <c r="AW21" s="376">
        <v>145.45712961023023</v>
      </c>
      <c r="AX21" s="378">
        <v>1.9917288028534683</v>
      </c>
      <c r="AY21" s="370">
        <v>2034.7590590912321</v>
      </c>
      <c r="AZ21" s="111">
        <v>72.347102789019587</v>
      </c>
      <c r="BA21" s="336">
        <f>'-ITER'!BU21</f>
        <v>2034.7590590912321</v>
      </c>
      <c r="BB21" s="370">
        <v>34624.031604240277</v>
      </c>
      <c r="BC21" s="147">
        <v>1454.2093273780918</v>
      </c>
      <c r="BD21" s="575">
        <f t="shared" si="3"/>
        <v>1606.3333333333335</v>
      </c>
      <c r="BE21" s="370">
        <v>45.778269641863353</v>
      </c>
      <c r="BF21" s="147">
        <v>0.73630907531563272</v>
      </c>
      <c r="BG21" s="376">
        <v>99.8135056368005</v>
      </c>
      <c r="BH21" s="111">
        <v>3.0474859130341216</v>
      </c>
      <c r="BI21" s="376">
        <v>114.19516615336673</v>
      </c>
      <c r="BJ21" s="111">
        <v>3.5418109800577549</v>
      </c>
      <c r="BK21" s="37">
        <v>2605.4035742919641</v>
      </c>
      <c r="BL21" s="111">
        <v>133.68812824318286</v>
      </c>
      <c r="BM21" s="370">
        <v>23.195472330065485</v>
      </c>
      <c r="BN21" s="111">
        <v>0.73632897106899975</v>
      </c>
      <c r="BO21" s="365">
        <v>93.560840792166999</v>
      </c>
      <c r="BP21" s="111">
        <v>2.7095789995511326</v>
      </c>
      <c r="BQ21" s="365">
        <v>319.38445640157983</v>
      </c>
      <c r="BR21" s="111">
        <v>2.7999791556502838</v>
      </c>
      <c r="BS21" s="384">
        <v>24.644921516257988</v>
      </c>
      <c r="BT21" s="111">
        <v>0.84598378318671019</v>
      </c>
      <c r="BU21" s="370">
        <v>558.76798418927353</v>
      </c>
      <c r="BV21" s="111">
        <v>25.509804122125484</v>
      </c>
      <c r="BW21" s="256">
        <v>5.9790973937437277</v>
      </c>
      <c r="BX21" s="111">
        <v>0.20031105638541419</v>
      </c>
      <c r="BY21" s="389" t="s">
        <v>117</v>
      </c>
      <c r="BZ21" s="111"/>
      <c r="CA21" s="391">
        <v>17.640683370877085</v>
      </c>
      <c r="CB21" s="111">
        <v>0.55560689459844859</v>
      </c>
      <c r="CC21" s="391">
        <v>2.5529999999999999</v>
      </c>
      <c r="CD21" s="111">
        <v>0.19658100000000001</v>
      </c>
      <c r="CE21" s="391">
        <v>43.386593029993406</v>
      </c>
      <c r="CF21" s="111">
        <v>1.2913063155138316</v>
      </c>
      <c r="CG21" s="389" t="s">
        <v>118</v>
      </c>
      <c r="CH21" s="111"/>
      <c r="CI21" s="365">
        <v>50.118124828313945</v>
      </c>
      <c r="CJ21" s="111">
        <v>0.60394094496083361</v>
      </c>
      <c r="CK21" s="384">
        <v>105.51476227390263</v>
      </c>
      <c r="CL21" s="111">
        <v>3.4737620925293551</v>
      </c>
      <c r="CM21" s="389" t="s">
        <v>119</v>
      </c>
      <c r="CN21" s="111"/>
      <c r="CO21" s="365">
        <v>3.4669479821925586</v>
      </c>
      <c r="CP21" s="111">
        <v>5.9671333066259998E-2</v>
      </c>
      <c r="CQ21" s="389" t="s">
        <v>117</v>
      </c>
      <c r="CR21" s="111"/>
      <c r="CS21" s="389" t="s">
        <v>120</v>
      </c>
      <c r="CT21" s="111"/>
      <c r="CU21" s="376">
        <v>588.70224523725335</v>
      </c>
      <c r="CV21" s="379">
        <v>25.330203141149312</v>
      </c>
      <c r="CW21" s="389" t="s">
        <v>118</v>
      </c>
      <c r="CX21" s="111"/>
      <c r="CY21" s="391">
        <v>8.9180682508974023</v>
      </c>
      <c r="CZ21" s="111">
        <v>0.1918169538326906</v>
      </c>
    </row>
    <row r="22" spans="1:104" ht="15.75" thickBot="1" x14ac:dyDescent="0.3">
      <c r="A22" s="511" t="s">
        <v>42</v>
      </c>
      <c r="B22" s="529">
        <v>2.1885952713553012E-2</v>
      </c>
      <c r="C22" s="529">
        <v>0.67956473437195386</v>
      </c>
      <c r="D22" s="348">
        <v>106.95859044573255</v>
      </c>
      <c r="E22" s="210"/>
      <c r="F22" s="22">
        <v>1.2094329402358583</v>
      </c>
      <c r="G22" s="210"/>
      <c r="H22" s="7">
        <v>7.5106801918848687</v>
      </c>
      <c r="I22" s="7"/>
      <c r="J22" s="7">
        <v>40.856474115530681</v>
      </c>
      <c r="K22" s="7"/>
      <c r="L22" s="7">
        <v>89.914732960223859</v>
      </c>
      <c r="M22" s="7"/>
      <c r="N22" s="521">
        <v>5.8666666666666666E-2</v>
      </c>
      <c r="O22" s="8">
        <v>682.85401273885338</v>
      </c>
      <c r="P22" s="8">
        <v>2.7278510096181279</v>
      </c>
      <c r="Q22" s="522">
        <v>1.5</v>
      </c>
      <c r="R22" s="354">
        <v>0.01</v>
      </c>
      <c r="S22" s="523">
        <v>148.4</v>
      </c>
      <c r="T22" s="523">
        <v>4.2</v>
      </c>
      <c r="U22" s="8">
        <v>3.1265646733647161E-3</v>
      </c>
      <c r="V22" s="8">
        <v>4.6503734976405458</v>
      </c>
      <c r="W22" s="362">
        <v>6.719071890199213E-2</v>
      </c>
      <c r="X22" s="8">
        <v>0.19258154338166331</v>
      </c>
      <c r="Y22" s="8">
        <v>3.362672766710344</v>
      </c>
      <c r="Z22" s="8">
        <v>4.4878828530184105</v>
      </c>
      <c r="AA22" s="50">
        <v>3.087719298245614E-3</v>
      </c>
      <c r="AB22" s="8">
        <f t="shared" si="0"/>
        <v>4.2253521126760563E-2</v>
      </c>
      <c r="AC22" s="50">
        <v>2.5073007926574883E-3</v>
      </c>
      <c r="AD22" s="50">
        <f t="shared" si="1"/>
        <v>1.6129032258064516E-4</v>
      </c>
      <c r="AE22" s="8"/>
      <c r="AF22" s="8">
        <v>14.226125265392779</v>
      </c>
      <c r="AG22" s="38">
        <v>13.564224704830137</v>
      </c>
      <c r="AH22" s="505">
        <v>14.26854007684212</v>
      </c>
      <c r="AI22" s="505">
        <v>-2.5305260815331274</v>
      </c>
      <c r="AJ22" s="368" t="s">
        <v>114</v>
      </c>
      <c r="AK22" s="111"/>
      <c r="AL22" s="370">
        <v>1744.3552546877834</v>
      </c>
      <c r="AM22" s="202">
        <v>46.755656371308802</v>
      </c>
      <c r="AN22" s="370">
        <v>803.8865032277065</v>
      </c>
      <c r="AO22" s="202">
        <v>28.545363583358082</v>
      </c>
      <c r="AP22" s="337">
        <f t="shared" si="2"/>
        <v>58.666666666666664</v>
      </c>
      <c r="AQ22" s="370">
        <v>7668.6282335615933</v>
      </c>
      <c r="AR22" s="202">
        <v>497.39951759378278</v>
      </c>
      <c r="AS22" s="370">
        <v>173.24498986561491</v>
      </c>
      <c r="AT22" s="202">
        <v>3.829914298173942</v>
      </c>
      <c r="AU22" s="373" t="s">
        <v>115</v>
      </c>
      <c r="AV22" s="111"/>
      <c r="AW22" s="374" t="s">
        <v>119</v>
      </c>
      <c r="AX22" s="379"/>
      <c r="AY22" s="370">
        <v>2124.8410947383236</v>
      </c>
      <c r="AZ22" s="111">
        <v>24.968721397313971</v>
      </c>
      <c r="BA22" s="336">
        <f>'-ITER'!BU22</f>
        <v>2124.8410947383236</v>
      </c>
      <c r="BB22" s="370">
        <v>18063.559037166491</v>
      </c>
      <c r="BC22" s="111">
        <v>1487.9027113232189</v>
      </c>
      <c r="BD22" s="575">
        <f t="shared" si="3"/>
        <v>58.666666666666664</v>
      </c>
      <c r="BE22" s="370">
        <v>41.274807971503662</v>
      </c>
      <c r="BF22" s="147">
        <v>0.80919299124634658</v>
      </c>
      <c r="BG22" s="376">
        <v>60.227255782384901</v>
      </c>
      <c r="BH22" s="111">
        <v>0.84732862215548155</v>
      </c>
      <c r="BI22" s="376">
        <v>7.0739592923076389</v>
      </c>
      <c r="BJ22" s="111">
        <v>0.1600287463317224</v>
      </c>
      <c r="BK22" s="37">
        <v>117.70099421493587</v>
      </c>
      <c r="BL22" s="111">
        <v>2.3395033537777454</v>
      </c>
      <c r="BM22" s="385" t="s">
        <v>116</v>
      </c>
      <c r="BN22" s="111"/>
      <c r="BO22" s="368" t="s">
        <v>73</v>
      </c>
      <c r="BP22" s="111"/>
      <c r="BQ22" s="368" t="s">
        <v>115</v>
      </c>
      <c r="BR22" s="111"/>
      <c r="BS22" s="384">
        <v>16.92317328441391</v>
      </c>
      <c r="BT22" s="111">
        <v>0.23739801941621497</v>
      </c>
      <c r="BU22" s="370">
        <v>665.49386373991956</v>
      </c>
      <c r="BV22" s="111">
        <v>10.143888917075984</v>
      </c>
      <c r="BW22" s="255" t="s">
        <v>116</v>
      </c>
      <c r="BX22" s="111"/>
      <c r="BY22" s="389" t="s">
        <v>117</v>
      </c>
      <c r="BZ22" s="111"/>
      <c r="CA22" s="389" t="s">
        <v>116</v>
      </c>
      <c r="CB22" s="111"/>
      <c r="CC22" s="389" t="s">
        <v>116</v>
      </c>
      <c r="CD22" s="111"/>
      <c r="CE22" s="391">
        <v>2.2752960855202953</v>
      </c>
      <c r="CF22" s="111">
        <v>5.723456159889212E-2</v>
      </c>
      <c r="CG22" s="389" t="s">
        <v>118</v>
      </c>
      <c r="CH22" s="111"/>
      <c r="CI22" s="365">
        <v>1.7369458759913008</v>
      </c>
      <c r="CJ22" s="111">
        <v>2.2733918615798189E-2</v>
      </c>
      <c r="CK22" s="384">
        <v>11.340273190330429</v>
      </c>
      <c r="CL22" s="111">
        <v>0.2852620525436928</v>
      </c>
      <c r="CM22" s="389" t="s">
        <v>119</v>
      </c>
      <c r="CN22" s="111"/>
      <c r="CO22" s="368" t="s">
        <v>115</v>
      </c>
      <c r="CP22" s="111"/>
      <c r="CQ22" s="389" t="s">
        <v>117</v>
      </c>
      <c r="CR22" s="111"/>
      <c r="CS22" s="389" t="s">
        <v>120</v>
      </c>
      <c r="CT22" s="111"/>
      <c r="CU22" s="375" t="s">
        <v>119</v>
      </c>
      <c r="CV22" s="379"/>
      <c r="CW22" s="389" t="s">
        <v>118</v>
      </c>
      <c r="CX22" s="111"/>
      <c r="CY22" s="389" t="s">
        <v>120</v>
      </c>
      <c r="CZ22" s="111"/>
    </row>
    <row r="23" spans="1:104" ht="15.75" thickBot="1" x14ac:dyDescent="0.3">
      <c r="A23" s="542" t="s">
        <v>43</v>
      </c>
      <c r="B23" s="565">
        <v>2.3065185379971837E-2</v>
      </c>
      <c r="C23" s="565">
        <v>0.73437902551956202</v>
      </c>
      <c r="D23" s="349">
        <v>162.4577333729805</v>
      </c>
      <c r="E23" s="211"/>
      <c r="F23" s="23">
        <v>1.1479317078005751</v>
      </c>
      <c r="G23" s="211"/>
      <c r="H23" s="11">
        <v>9.4171034790365749</v>
      </c>
      <c r="I23" s="11"/>
      <c r="J23" s="11">
        <v>41.498239171374763</v>
      </c>
      <c r="K23" s="11"/>
      <c r="L23" s="11">
        <v>92.261201506591348</v>
      </c>
      <c r="M23" s="11"/>
      <c r="N23" s="211">
        <v>9.3000000000000013E-2</v>
      </c>
      <c r="O23" s="11">
        <v>644.66597687892579</v>
      </c>
      <c r="P23" s="11">
        <v>0.94121028273021057</v>
      </c>
      <c r="Q23" s="545">
        <v>2.1</v>
      </c>
      <c r="R23" s="546">
        <v>0.02</v>
      </c>
      <c r="S23" s="547">
        <v>114.4</v>
      </c>
      <c r="T23" s="547">
        <v>2.2999999999999998</v>
      </c>
      <c r="U23" s="356">
        <v>3.2950264828531194E-3</v>
      </c>
      <c r="V23" s="356">
        <v>7.0633797118687172</v>
      </c>
      <c r="W23" s="363">
        <v>6.3773983766698614E-2</v>
      </c>
      <c r="X23" s="356">
        <v>0.24146419177016859</v>
      </c>
      <c r="Y23" s="356">
        <v>3.4154929359156183</v>
      </c>
      <c r="Z23" s="356">
        <v>4.6050013230142923</v>
      </c>
      <c r="AA23" s="54">
        <v>4.8947368421052642E-3</v>
      </c>
      <c r="AB23" s="356">
        <f t="shared" si="0"/>
        <v>5.9154929577464793E-2</v>
      </c>
      <c r="AC23" s="54">
        <v>1.9607843137254897E-3</v>
      </c>
      <c r="AD23" s="548">
        <f t="shared" si="1"/>
        <v>3.2258064516129032E-4</v>
      </c>
      <c r="AE23" s="53"/>
      <c r="AF23" s="11">
        <v>13.430541184977621</v>
      </c>
      <c r="AG23" s="23">
        <v>16.939309664591239</v>
      </c>
      <c r="AH23" s="508">
        <v>13.490018695200247</v>
      </c>
      <c r="AI23" s="326">
        <v>11.335416045359695</v>
      </c>
      <c r="AJ23" s="367" t="s">
        <v>114</v>
      </c>
      <c r="AK23" s="199"/>
      <c r="AL23" s="371">
        <v>1675.1641404993723</v>
      </c>
      <c r="AM23" s="203">
        <v>106.20757675905661</v>
      </c>
      <c r="AN23" s="371">
        <v>2000.2024141510115</v>
      </c>
      <c r="AO23" s="203">
        <v>58.290386880186681</v>
      </c>
      <c r="AP23" s="338">
        <f t="shared" si="2"/>
        <v>93.000000000000014</v>
      </c>
      <c r="AQ23" s="371">
        <v>16365.603071391359</v>
      </c>
      <c r="AR23" s="203">
        <v>1065.6182297936591</v>
      </c>
      <c r="AS23" s="371">
        <v>181.82134737844828</v>
      </c>
      <c r="AT23" s="207">
        <v>2.1091323357124483</v>
      </c>
      <c r="AU23" s="374" t="s">
        <v>115</v>
      </c>
      <c r="AV23" s="199"/>
      <c r="AW23" s="371">
        <v>2.123775465934076</v>
      </c>
      <c r="AX23" s="380">
        <v>3.4182212837166139E-2</v>
      </c>
      <c r="AY23" s="371">
        <v>2120.8060442602123</v>
      </c>
      <c r="AZ23" s="199">
        <v>29.809573615536401</v>
      </c>
      <c r="BA23" s="336">
        <f>'-ITER'!BU23</f>
        <v>2120.8060442602123</v>
      </c>
      <c r="BB23" s="371">
        <v>35554.820439997668</v>
      </c>
      <c r="BC23" s="199">
        <v>468.85808590001784</v>
      </c>
      <c r="BD23" s="575">
        <f t="shared" si="3"/>
        <v>93.000000000000014</v>
      </c>
      <c r="BE23" s="371">
        <v>41.884383534753567</v>
      </c>
      <c r="BF23" s="268">
        <v>0.7696909901684994</v>
      </c>
      <c r="BG23" s="382">
        <v>66.819726237374013</v>
      </c>
      <c r="BH23" s="199">
        <v>1.1407610821294747</v>
      </c>
      <c r="BI23" s="382">
        <v>29.300722022814639</v>
      </c>
      <c r="BJ23" s="199">
        <v>0.51269784491203341</v>
      </c>
      <c r="BK23" s="261">
        <v>150.39471724376381</v>
      </c>
      <c r="BL23" s="199">
        <v>2.1477476045332931</v>
      </c>
      <c r="BM23" s="374" t="s">
        <v>116</v>
      </c>
      <c r="BN23" s="199"/>
      <c r="BO23" s="366">
        <v>1.1214263168821306</v>
      </c>
      <c r="BP23" s="199">
        <v>6.2286793182238911E-2</v>
      </c>
      <c r="BQ23" s="367" t="s">
        <v>115</v>
      </c>
      <c r="BR23" s="199"/>
      <c r="BS23" s="381">
        <v>18.10863885853659</v>
      </c>
      <c r="BT23" s="199">
        <v>0.33912993462517249</v>
      </c>
      <c r="BU23" s="371">
        <v>681.70246319338355</v>
      </c>
      <c r="BV23" s="199">
        <v>9.7918128970945926</v>
      </c>
      <c r="BW23" s="265" t="s">
        <v>116</v>
      </c>
      <c r="BX23" s="199"/>
      <c r="BY23" s="390" t="s">
        <v>117</v>
      </c>
      <c r="BZ23" s="199"/>
      <c r="CA23" s="390" t="s">
        <v>116</v>
      </c>
      <c r="CB23" s="199"/>
      <c r="CC23" s="390" t="s">
        <v>116</v>
      </c>
      <c r="CD23" s="199"/>
      <c r="CE23" s="392">
        <v>4.0758275917183324</v>
      </c>
      <c r="CF23" s="199">
        <v>0.10718114713649227</v>
      </c>
      <c r="CG23" s="390" t="s">
        <v>118</v>
      </c>
      <c r="CH23" s="199"/>
      <c r="CI23" s="366">
        <v>12.117268604075258</v>
      </c>
      <c r="CJ23" s="199">
        <v>0.27850669194825406</v>
      </c>
      <c r="CK23" s="381">
        <v>17.065987772816452</v>
      </c>
      <c r="CL23" s="199">
        <v>0.39606479288306873</v>
      </c>
      <c r="CM23" s="390" t="s">
        <v>119</v>
      </c>
      <c r="CN23" s="199"/>
      <c r="CO23" s="367" t="s">
        <v>115</v>
      </c>
      <c r="CP23" s="199"/>
      <c r="CQ23" s="390" t="s">
        <v>117</v>
      </c>
      <c r="CR23" s="199"/>
      <c r="CS23" s="390" t="s">
        <v>120</v>
      </c>
      <c r="CT23" s="199"/>
      <c r="CU23" s="382">
        <v>4.3008656327603978</v>
      </c>
      <c r="CV23" s="380">
        <v>4.2338508827447156E-2</v>
      </c>
      <c r="CW23" s="390" t="s">
        <v>118</v>
      </c>
      <c r="CX23" s="199"/>
      <c r="CY23" s="390" t="s">
        <v>120</v>
      </c>
      <c r="CZ23" s="199"/>
    </row>
    <row r="24" spans="1:104" x14ac:dyDescent="0.25">
      <c r="A24" s="536" t="s">
        <v>44</v>
      </c>
      <c r="B24" s="566">
        <v>0.35049970333078179</v>
      </c>
      <c r="C24" s="566">
        <v>1.4019988133231272E-2</v>
      </c>
      <c r="D24" s="106">
        <v>38.442880904799999</v>
      </c>
      <c r="E24" s="209">
        <v>3.8E-3</v>
      </c>
      <c r="F24" s="209"/>
      <c r="G24" s="209"/>
      <c r="H24" s="106">
        <v>25.622338680000002</v>
      </c>
      <c r="I24" s="106">
        <v>0.58931378964000003</v>
      </c>
      <c r="J24" s="106">
        <v>29.73367257512195</v>
      </c>
      <c r="K24" s="106">
        <v>1.2488142481551219</v>
      </c>
      <c r="L24" s="106">
        <v>5.5855615140000001</v>
      </c>
      <c r="M24" s="106">
        <v>0.150810160878</v>
      </c>
      <c r="N24" s="567"/>
      <c r="O24" s="567"/>
      <c r="P24" s="567"/>
      <c r="Q24" s="567"/>
      <c r="R24" s="567"/>
      <c r="S24" s="567"/>
      <c r="T24" s="567"/>
      <c r="U24" s="106">
        <v>5.0071386190111686E-2</v>
      </c>
      <c r="V24" s="106">
        <v>1.6714296045565218</v>
      </c>
      <c r="W24" s="106"/>
      <c r="X24" s="106">
        <v>0.65698304307692312</v>
      </c>
      <c r="Y24" s="106">
        <v>2.4472158498042758</v>
      </c>
      <c r="Z24" s="106">
        <v>0.27879019286249063</v>
      </c>
      <c r="AA24" s="567"/>
      <c r="AB24" s="567"/>
      <c r="AC24" s="567"/>
      <c r="AD24" s="567"/>
      <c r="AE24" s="567"/>
      <c r="AF24" s="567"/>
      <c r="AG24" s="113"/>
      <c r="AH24" s="113"/>
      <c r="AI24" s="113"/>
      <c r="AJ24" s="167">
        <v>21.491160860550266</v>
      </c>
      <c r="AK24" s="200">
        <v>0.45720321401794983</v>
      </c>
      <c r="AL24" s="247">
        <v>1616.1268629645094</v>
      </c>
      <c r="AM24" s="204">
        <v>54.94831334079332</v>
      </c>
      <c r="AN24" s="247">
        <v>222071.21814000001</v>
      </c>
      <c r="AO24" s="204">
        <v>10659.418470719998</v>
      </c>
      <c r="AP24" s="339">
        <f t="shared" si="2"/>
        <v>0</v>
      </c>
      <c r="AQ24" s="247">
        <v>8053.596922610629</v>
      </c>
      <c r="AR24" s="200">
        <v>104.69675999393817</v>
      </c>
      <c r="AS24" s="247">
        <v>388.57696510235729</v>
      </c>
      <c r="AT24" s="205">
        <v>10.491578057763647</v>
      </c>
      <c r="AU24" s="247">
        <v>475.45376718875741</v>
      </c>
      <c r="AV24" s="204">
        <v>11.886344179718936</v>
      </c>
      <c r="AW24" s="247">
        <v>360.11843721172147</v>
      </c>
      <c r="AX24" s="204">
        <v>18.005921860586071</v>
      </c>
      <c r="AY24" s="247">
        <v>14359.670595609756</v>
      </c>
      <c r="AZ24" s="205">
        <v>387.71110608146341</v>
      </c>
      <c r="BA24" s="339">
        <f t="shared" ref="BA24:BA43" si="4">O24*1000</f>
        <v>0</v>
      </c>
      <c r="BB24" s="247">
        <v>427193.39499999996</v>
      </c>
      <c r="BC24" s="204">
        <v>13670.18864</v>
      </c>
      <c r="BD24" s="339">
        <f>M24*1000</f>
        <v>150.810160878</v>
      </c>
      <c r="BE24" s="247">
        <v>267.39596251592661</v>
      </c>
      <c r="BF24" s="204">
        <v>14.344034063256467</v>
      </c>
      <c r="BG24" s="247">
        <v>496.11141093945719</v>
      </c>
      <c r="BH24" s="204">
        <v>10.914451040668059</v>
      </c>
      <c r="BI24" s="247">
        <v>974.69271281837143</v>
      </c>
      <c r="BJ24" s="204">
        <v>14.620390692275571</v>
      </c>
      <c r="BK24" s="247">
        <v>2075.196593987474</v>
      </c>
      <c r="BL24" s="205">
        <v>62.255897819624224</v>
      </c>
      <c r="BM24" s="247">
        <v>119.19135034345588</v>
      </c>
      <c r="BN24" s="200">
        <v>6.9014257105584083</v>
      </c>
      <c r="BO24" s="251">
        <v>69.442884729903199</v>
      </c>
      <c r="BP24" s="200">
        <v>3.7964584616407246</v>
      </c>
      <c r="BQ24" s="251">
        <v>168.03410559396241</v>
      </c>
      <c r="BR24" s="200">
        <v>10.203223005523382</v>
      </c>
      <c r="BS24" s="247">
        <v>319.87898814222848</v>
      </c>
      <c r="BT24" s="204">
        <v>30.643285052868027</v>
      </c>
      <c r="BU24" s="247">
        <v>750.15812442588719</v>
      </c>
      <c r="BV24" s="205">
        <v>8.2517393686847598</v>
      </c>
      <c r="BW24" s="247">
        <v>152.64129028833193</v>
      </c>
      <c r="BX24" s="200"/>
      <c r="BY24" s="269" t="s">
        <v>117</v>
      </c>
      <c r="BZ24" s="200"/>
      <c r="CA24" s="250">
        <v>12.141367010401952</v>
      </c>
      <c r="CB24" s="200">
        <v>0.6119477236855474</v>
      </c>
      <c r="CC24" s="250">
        <v>4.3650518158314693</v>
      </c>
      <c r="CD24" s="200">
        <v>0.22751567891805149</v>
      </c>
      <c r="CE24" s="250">
        <v>20.856256501280249</v>
      </c>
      <c r="CF24" s="200">
        <v>1.0646191200247934</v>
      </c>
      <c r="CG24" s="249" t="s">
        <v>118</v>
      </c>
      <c r="CH24" s="200"/>
      <c r="CI24" s="250">
        <v>27.401658874336633</v>
      </c>
      <c r="CJ24" s="200">
        <v>1.3088158185691361</v>
      </c>
      <c r="CK24" s="247">
        <v>2269.3099159916492</v>
      </c>
      <c r="CL24" s="204">
        <v>29.501028907891442</v>
      </c>
      <c r="CM24" s="249" t="s">
        <v>119</v>
      </c>
      <c r="CN24" s="200"/>
      <c r="CO24" s="246" t="s">
        <v>115</v>
      </c>
      <c r="CP24" s="200"/>
      <c r="CQ24" s="249" t="s">
        <v>117</v>
      </c>
      <c r="CR24" s="200"/>
      <c r="CS24" s="250">
        <v>2.3420779347488017</v>
      </c>
      <c r="CT24" s="200">
        <v>9.2020967594247591E-2</v>
      </c>
      <c r="CU24" s="247">
        <v>316.20370322401169</v>
      </c>
      <c r="CV24" s="204">
        <v>15.952870014512024</v>
      </c>
      <c r="CW24" s="250">
        <v>3.257387940335112</v>
      </c>
      <c r="CX24" s="200">
        <v>0.15091725062577374</v>
      </c>
      <c r="CY24" s="250">
        <v>17.774343023803976</v>
      </c>
      <c r="CZ24" s="200">
        <v>1.1819011051917829</v>
      </c>
    </row>
    <row r="25" spans="1:104" x14ac:dyDescent="0.25">
      <c r="A25" s="511" t="s">
        <v>45</v>
      </c>
      <c r="B25" s="529">
        <v>0.34532625131414268</v>
      </c>
      <c r="C25" s="529">
        <v>9.6691350367959939E-3</v>
      </c>
      <c r="D25" s="7">
        <v>18.607322583333335</v>
      </c>
      <c r="E25" s="210">
        <v>5.7000000000000002E-3</v>
      </c>
      <c r="F25" s="210"/>
      <c r="G25" s="210"/>
      <c r="H25" s="7">
        <v>24.677080439999994</v>
      </c>
      <c r="I25" s="7">
        <v>0.64160409143999997</v>
      </c>
      <c r="J25" s="7">
        <v>31.987516416666669</v>
      </c>
      <c r="K25" s="7">
        <v>0.70372536116666684</v>
      </c>
      <c r="L25" s="7">
        <v>4.8669719322000002</v>
      </c>
      <c r="M25" s="7">
        <v>0.10707338250840001</v>
      </c>
      <c r="N25" s="42"/>
      <c r="O25" s="42"/>
      <c r="P25" s="42"/>
      <c r="Q25" s="42"/>
      <c r="R25" s="42"/>
      <c r="S25" s="42"/>
      <c r="T25" s="42"/>
      <c r="U25" s="7">
        <v>4.9332321616306095E-2</v>
      </c>
      <c r="V25" s="7">
        <v>0.80901402536231892</v>
      </c>
      <c r="W25" s="7"/>
      <c r="X25" s="7">
        <v>0.6327456523076922</v>
      </c>
      <c r="Y25" s="7">
        <v>2.6327174005486969</v>
      </c>
      <c r="Z25" s="7">
        <v>0.2429234805190916</v>
      </c>
      <c r="AA25" s="42"/>
      <c r="AB25" s="42"/>
      <c r="AC25" s="42"/>
      <c r="AD25" s="42"/>
      <c r="AE25" s="42"/>
      <c r="AF25" s="42"/>
      <c r="AG25" s="79"/>
      <c r="AH25" s="79"/>
      <c r="AI25" s="79"/>
      <c r="AJ25" s="118">
        <v>19.31385451152698</v>
      </c>
      <c r="AK25" s="111">
        <v>0.59665978372618578</v>
      </c>
      <c r="AL25" s="253">
        <v>1588.8242</v>
      </c>
      <c r="AM25" s="202">
        <v>139.81652960000002</v>
      </c>
      <c r="AN25" s="253">
        <v>173289.52116666667</v>
      </c>
      <c r="AO25" s="202">
        <v>6065.1332408333337</v>
      </c>
      <c r="AP25" s="337">
        <f t="shared" si="2"/>
        <v>0</v>
      </c>
      <c r="AQ25" s="253">
        <v>10120.989184944967</v>
      </c>
      <c r="AR25" s="111">
        <v>394.71857821285369</v>
      </c>
      <c r="AS25" s="253">
        <v>319.6488625782228</v>
      </c>
      <c r="AT25" s="206">
        <v>14.384198816020024</v>
      </c>
      <c r="AU25" s="253">
        <v>454.93460675844801</v>
      </c>
      <c r="AV25" s="202">
        <v>10.463495955444303</v>
      </c>
      <c r="AW25" s="266">
        <v>335.53741276595741</v>
      </c>
      <c r="AX25" s="202">
        <v>12.079346859574466</v>
      </c>
      <c r="AY25" s="253">
        <v>13297.764399999998</v>
      </c>
      <c r="AZ25" s="206">
        <v>252.65752359999996</v>
      </c>
      <c r="BA25" s="337">
        <f t="shared" si="4"/>
        <v>0</v>
      </c>
      <c r="BB25" s="253">
        <v>443516.38045833341</v>
      </c>
      <c r="BC25" s="206">
        <v>9313.843989625002</v>
      </c>
      <c r="BD25" s="337">
        <f t="shared" ref="BD25:BD43" si="5">M25*1000</f>
        <v>107.07338250840002</v>
      </c>
      <c r="BE25" s="253">
        <v>246.20667929971191</v>
      </c>
      <c r="BF25" s="202">
        <v>6.4121167809491659</v>
      </c>
      <c r="BG25" s="266">
        <v>484.56748535669584</v>
      </c>
      <c r="BH25" s="202">
        <v>8.7222147364205256</v>
      </c>
      <c r="BI25" s="253">
        <v>283.03727459324153</v>
      </c>
      <c r="BJ25" s="202">
        <v>6.2268200410513144</v>
      </c>
      <c r="BK25" s="253">
        <v>1223.9377722152692</v>
      </c>
      <c r="BL25" s="206">
        <v>15.911191038798499</v>
      </c>
      <c r="BM25" s="253">
        <v>104.37908409030658</v>
      </c>
      <c r="BN25" s="111">
        <v>3.3045290249431627</v>
      </c>
      <c r="BO25" s="47">
        <v>56.901197429265338</v>
      </c>
      <c r="BP25" s="111">
        <v>1.7124691450052725</v>
      </c>
      <c r="BQ25" s="47">
        <v>189.70432592266047</v>
      </c>
      <c r="BR25" s="111">
        <v>6.2851341864348145</v>
      </c>
      <c r="BS25" s="253">
        <v>290.29522780086216</v>
      </c>
      <c r="BT25" s="202">
        <v>9.5759079391731934</v>
      </c>
      <c r="BU25" s="253">
        <v>446.83717296620779</v>
      </c>
      <c r="BV25" s="206">
        <v>16.532975399749688</v>
      </c>
      <c r="BW25" s="266">
        <v>144.5918804782464</v>
      </c>
      <c r="BX25" s="111">
        <v>3.3963059889781664</v>
      </c>
      <c r="BY25" s="255" t="s">
        <v>117</v>
      </c>
      <c r="BZ25" s="111"/>
      <c r="CA25" s="256">
        <v>15.454015323223384</v>
      </c>
      <c r="CB25" s="111">
        <v>0.44842390418045525</v>
      </c>
      <c r="CC25" s="256">
        <v>4.3202897051501203</v>
      </c>
      <c r="CD25" s="111">
        <v>0.13611597605361628</v>
      </c>
      <c r="CE25" s="256">
        <v>17.847617167174747</v>
      </c>
      <c r="CF25" s="111">
        <v>0.45207293754463973</v>
      </c>
      <c r="CG25" s="255" t="s">
        <v>118</v>
      </c>
      <c r="CH25" s="111"/>
      <c r="CI25" s="37">
        <v>25.299393928574087</v>
      </c>
      <c r="CJ25" s="111">
        <v>0.77258211616187988</v>
      </c>
      <c r="CK25" s="258">
        <v>1864.4759999999999</v>
      </c>
      <c r="CL25" s="202">
        <v>39.153995999999999</v>
      </c>
      <c r="CM25" s="255" t="s">
        <v>119</v>
      </c>
      <c r="CN25" s="111"/>
      <c r="CO25" s="254" t="s">
        <v>115</v>
      </c>
      <c r="CP25" s="111"/>
      <c r="CQ25" s="255" t="s">
        <v>117</v>
      </c>
      <c r="CR25" s="111"/>
      <c r="CS25" s="256">
        <v>2.1841497616427104</v>
      </c>
      <c r="CT25" s="111">
        <v>4.9790180400109484E-2</v>
      </c>
      <c r="CU25" s="266">
        <v>235.46512471528067</v>
      </c>
      <c r="CV25" s="202">
        <v>7.5931481381037278</v>
      </c>
      <c r="CW25" s="256">
        <v>2.3026710639075572</v>
      </c>
      <c r="CX25" s="111">
        <v>5.2200863809176747E-2</v>
      </c>
      <c r="CY25" s="256">
        <v>17.452453966161549</v>
      </c>
      <c r="CZ25" s="111">
        <v>0.46283166461296277</v>
      </c>
    </row>
    <row r="26" spans="1:104" x14ac:dyDescent="0.25">
      <c r="A26" s="511" t="s">
        <v>46</v>
      </c>
      <c r="B26" s="529">
        <v>0.30598192751224718</v>
      </c>
      <c r="C26" s="529">
        <v>1.2545259028002133E-2</v>
      </c>
      <c r="D26" s="7">
        <v>14.182461536850921</v>
      </c>
      <c r="E26" s="210">
        <v>2.7000000000000001E-3</v>
      </c>
      <c r="F26" s="210"/>
      <c r="G26" s="210"/>
      <c r="H26" s="7">
        <v>24.677080439999994</v>
      </c>
      <c r="I26" s="7">
        <v>0.56757285011999992</v>
      </c>
      <c r="J26" s="7">
        <v>28.574611592417064</v>
      </c>
      <c r="K26" s="7">
        <v>0.94296218254976294</v>
      </c>
      <c r="L26" s="7">
        <v>5.0629849446000001</v>
      </c>
      <c r="M26" s="7">
        <v>0.12657462361500002</v>
      </c>
      <c r="N26" s="42"/>
      <c r="O26" s="42"/>
      <c r="P26" s="42"/>
      <c r="Q26" s="42"/>
      <c r="R26" s="42"/>
      <c r="S26" s="42"/>
      <c r="T26" s="42"/>
      <c r="U26" s="7">
        <v>4.3711703930321026E-2</v>
      </c>
      <c r="V26" s="7">
        <v>0.61662876247177922</v>
      </c>
      <c r="W26" s="7"/>
      <c r="X26" s="7">
        <v>0.6327456523076922</v>
      </c>
      <c r="Y26" s="7">
        <v>2.3518198841495526</v>
      </c>
      <c r="Z26" s="7">
        <v>0.25270700996256551</v>
      </c>
      <c r="AA26" s="42"/>
      <c r="AB26" s="42"/>
      <c r="AC26" s="42"/>
      <c r="AD26" s="42"/>
      <c r="AE26" s="42"/>
      <c r="AF26" s="42"/>
      <c r="AG26" s="79"/>
      <c r="AH26" s="79"/>
      <c r="AI26" s="79"/>
      <c r="AJ26" s="47">
        <v>22.783352147961416</v>
      </c>
      <c r="AK26" s="111">
        <v>6.7647734376017565E-2</v>
      </c>
      <c r="AL26" s="258">
        <v>1609.5358225586315</v>
      </c>
      <c r="AM26" s="202">
        <v>101.40075682119377</v>
      </c>
      <c r="AN26" s="253">
        <v>164564.6821421801</v>
      </c>
      <c r="AO26" s="202">
        <v>6253.4579214028436</v>
      </c>
      <c r="AP26" s="337">
        <f t="shared" si="2"/>
        <v>0</v>
      </c>
      <c r="AQ26" s="253">
        <v>7139.8764708209428</v>
      </c>
      <c r="AR26" s="111">
        <v>335.57419412858434</v>
      </c>
      <c r="AS26" s="253">
        <v>391.63323926760597</v>
      </c>
      <c r="AT26" s="206">
        <v>18.015129006309873</v>
      </c>
      <c r="AU26" s="253">
        <v>451.15879129935973</v>
      </c>
      <c r="AV26" s="202">
        <v>22.106780773668628</v>
      </c>
      <c r="AW26" s="266">
        <v>332.15831855314605</v>
      </c>
      <c r="AX26" s="202">
        <v>17.272232564763595</v>
      </c>
      <c r="AY26" s="266">
        <v>11504.12074120603</v>
      </c>
      <c r="AZ26" s="206">
        <v>264.59477704773866</v>
      </c>
      <c r="BA26" s="337">
        <f t="shared" si="4"/>
        <v>0</v>
      </c>
      <c r="BB26" s="258">
        <v>473269.22104265407</v>
      </c>
      <c r="BC26" s="206">
        <v>12304.999747109006</v>
      </c>
      <c r="BD26" s="337">
        <f t="shared" si="5"/>
        <v>126.57462361500002</v>
      </c>
      <c r="BE26" s="253">
        <v>284.56091601115384</v>
      </c>
      <c r="BF26" s="202">
        <v>2.6578598162694358</v>
      </c>
      <c r="BG26" s="266">
        <v>475.44494649462303</v>
      </c>
      <c r="BH26" s="202">
        <v>20.444132699268788</v>
      </c>
      <c r="BI26" s="253">
        <v>285.67876927743015</v>
      </c>
      <c r="BJ26" s="202">
        <v>14.855296002426369</v>
      </c>
      <c r="BK26" s="253">
        <v>1115.0705067001675</v>
      </c>
      <c r="BL26" s="206">
        <v>46.83296128140703</v>
      </c>
      <c r="BM26" s="253">
        <v>114.21628720488519</v>
      </c>
      <c r="BN26" s="111">
        <v>1.8300103450996179</v>
      </c>
      <c r="BO26" s="47">
        <v>71.052709291952297</v>
      </c>
      <c r="BP26" s="111">
        <v>1.3158955000946064</v>
      </c>
      <c r="BQ26" s="47">
        <v>250.51237185985332</v>
      </c>
      <c r="BR26" s="111">
        <v>4.2578714799480828</v>
      </c>
      <c r="BS26" s="253">
        <v>295.20172177864498</v>
      </c>
      <c r="BT26" s="202">
        <v>4.4076720418015505</v>
      </c>
      <c r="BU26" s="253">
        <v>627.65956338557487</v>
      </c>
      <c r="BV26" s="206">
        <v>19.45744646495282</v>
      </c>
      <c r="BW26" s="266">
        <v>152.99178883792294</v>
      </c>
      <c r="BX26" s="111">
        <v>2.2779463118876473</v>
      </c>
      <c r="BY26" s="255" t="s">
        <v>117</v>
      </c>
      <c r="BZ26" s="111"/>
      <c r="CA26" s="256">
        <v>16.843177957492085</v>
      </c>
      <c r="CB26" s="111">
        <v>0.29102273333240364</v>
      </c>
      <c r="CC26" s="256">
        <v>2.5034615961681901</v>
      </c>
      <c r="CD26" s="111">
        <v>0.12441611273796069</v>
      </c>
      <c r="CE26" s="256">
        <v>8.4653008760296977</v>
      </c>
      <c r="CF26" s="111">
        <v>0.1296722425597002</v>
      </c>
      <c r="CG26" s="255" t="s">
        <v>118</v>
      </c>
      <c r="CH26" s="111"/>
      <c r="CI26" s="37">
        <v>25.822195126647873</v>
      </c>
      <c r="CJ26" s="111">
        <v>0.27667578674191801</v>
      </c>
      <c r="CK26" s="258">
        <v>1744.1165871021776</v>
      </c>
      <c r="CL26" s="202">
        <v>24.417632219430484</v>
      </c>
      <c r="CM26" s="255" t="s">
        <v>119</v>
      </c>
      <c r="CN26" s="111"/>
      <c r="CO26" s="254" t="s">
        <v>115</v>
      </c>
      <c r="CP26" s="111"/>
      <c r="CQ26" s="255" t="s">
        <v>117</v>
      </c>
      <c r="CR26" s="111"/>
      <c r="CS26" s="256">
        <v>2.0035420318865831</v>
      </c>
      <c r="CT26" s="111">
        <v>2.5109348773831589E-2</v>
      </c>
      <c r="CU26" s="266">
        <v>286.41588810164484</v>
      </c>
      <c r="CV26" s="202">
        <v>3.751891428533781</v>
      </c>
      <c r="CW26" s="256">
        <v>2.8322952914114596</v>
      </c>
      <c r="CX26" s="111">
        <v>3.869330885824683E-2</v>
      </c>
      <c r="CY26" s="256">
        <v>17.71938448122097</v>
      </c>
      <c r="CZ26" s="111">
        <v>0.1543920853259132</v>
      </c>
    </row>
    <row r="27" spans="1:104" x14ac:dyDescent="0.25">
      <c r="A27" s="511" t="s">
        <v>47</v>
      </c>
      <c r="B27" s="529">
        <v>0.94253306915887869</v>
      </c>
      <c r="C27" s="529">
        <v>3.5816256628037384E-2</v>
      </c>
      <c r="D27" s="7">
        <v>10.084962750938674</v>
      </c>
      <c r="E27" s="210">
        <v>4.2000000000000006E-3</v>
      </c>
      <c r="F27" s="210"/>
      <c r="G27" s="210"/>
      <c r="H27" s="7">
        <v>24.225702651428563</v>
      </c>
      <c r="I27" s="7">
        <v>0.46028835037714272</v>
      </c>
      <c r="J27" s="7">
        <v>30.128879392405061</v>
      </c>
      <c r="K27" s="7">
        <v>1.2654129344810126</v>
      </c>
      <c r="L27" s="7">
        <v>5.8627508470588223</v>
      </c>
      <c r="M27" s="7">
        <v>0.12311776778823529</v>
      </c>
      <c r="N27" s="42"/>
      <c r="O27" s="42"/>
      <c r="P27" s="42"/>
      <c r="Q27" s="42"/>
      <c r="R27" s="42"/>
      <c r="S27" s="42"/>
      <c r="T27" s="42"/>
      <c r="U27" s="7">
        <v>0.13464758130841123</v>
      </c>
      <c r="V27" s="7">
        <v>0.43847664134515973</v>
      </c>
      <c r="W27" s="7"/>
      <c r="X27" s="7">
        <v>0.62117186285714265</v>
      </c>
      <c r="Y27" s="7">
        <v>2.4797431598687294</v>
      </c>
      <c r="Z27" s="7">
        <v>0.29262544781925742</v>
      </c>
      <c r="AA27" s="42"/>
      <c r="AB27" s="42"/>
      <c r="AC27" s="42"/>
      <c r="AD27" s="42"/>
      <c r="AE27" s="42"/>
      <c r="AF27" s="42"/>
      <c r="AG27" s="82"/>
      <c r="AH27" s="82"/>
      <c r="AI27" s="82"/>
      <c r="AJ27" s="47">
        <v>28.666869269264428</v>
      </c>
      <c r="AK27" s="111">
        <v>1.2495825525154103</v>
      </c>
      <c r="AL27" s="253">
        <v>1654.9158056074768</v>
      </c>
      <c r="AM27" s="202">
        <v>46.337642557009346</v>
      </c>
      <c r="AN27" s="253">
        <v>218297.21832911391</v>
      </c>
      <c r="AO27" s="202">
        <v>9168.4831698227845</v>
      </c>
      <c r="AP27" s="337">
        <f t="shared" si="2"/>
        <v>0</v>
      </c>
      <c r="AQ27" s="253">
        <v>6869.8844186915894</v>
      </c>
      <c r="AR27" s="111">
        <v>288.53514558504679</v>
      </c>
      <c r="AS27" s="253">
        <v>470.60193644859822</v>
      </c>
      <c r="AT27" s="206">
        <v>14.118058093457947</v>
      </c>
      <c r="AU27" s="253">
        <v>433.38444112149534</v>
      </c>
      <c r="AV27" s="202">
        <v>3.033691087850467</v>
      </c>
      <c r="AW27" s="266">
        <v>335.19006728971965</v>
      </c>
      <c r="AX27" s="202">
        <v>4.3574708747663555</v>
      </c>
      <c r="AY27" s="253">
        <v>9980.7853566958693</v>
      </c>
      <c r="AZ27" s="206">
        <v>319.38513141426779</v>
      </c>
      <c r="BA27" s="337">
        <f t="shared" si="4"/>
        <v>0</v>
      </c>
      <c r="BB27" s="253">
        <v>390105.74339240504</v>
      </c>
      <c r="BC27" s="206">
        <v>5851.5861508860753</v>
      </c>
      <c r="BD27" s="337">
        <f t="shared" si="5"/>
        <v>123.11776778823528</v>
      </c>
      <c r="BE27" s="253">
        <v>277.56418706839224</v>
      </c>
      <c r="BF27" s="202">
        <v>5.3754289395430241</v>
      </c>
      <c r="BG27" s="266">
        <v>568.66339065420561</v>
      </c>
      <c r="BH27" s="202">
        <v>22.746535626168225</v>
      </c>
      <c r="BI27" s="253">
        <v>411.41947289719633</v>
      </c>
      <c r="BJ27" s="202">
        <v>2.4685168373831776</v>
      </c>
      <c r="BK27" s="253">
        <v>1311.0859626168226</v>
      </c>
      <c r="BL27" s="206">
        <v>11.799773663551404</v>
      </c>
      <c r="BM27" s="253">
        <v>126.10327168582558</v>
      </c>
      <c r="BN27" s="111">
        <v>2.0869306890777497</v>
      </c>
      <c r="BO27" s="47">
        <v>96.642719142597386</v>
      </c>
      <c r="BP27" s="111">
        <v>3.3641239757191266</v>
      </c>
      <c r="BQ27" s="47">
        <v>166.67848479427423</v>
      </c>
      <c r="BR27" s="111">
        <v>3.267409887085277</v>
      </c>
      <c r="BS27" s="253">
        <v>329.08270233552327</v>
      </c>
      <c r="BT27" s="202">
        <v>17.621867715828806</v>
      </c>
      <c r="BU27" s="258">
        <v>714.27684112149541</v>
      </c>
      <c r="BV27" s="206">
        <v>21.42830523364486</v>
      </c>
      <c r="BW27" s="266">
        <v>120.40318532462847</v>
      </c>
      <c r="BX27" s="111">
        <v>3.9749739937456878</v>
      </c>
      <c r="BY27" s="256">
        <v>1.2316741570052767</v>
      </c>
      <c r="BZ27" s="111">
        <v>3.3050485906155724E-2</v>
      </c>
      <c r="CA27" s="256">
        <v>12.521680559635161</v>
      </c>
      <c r="CB27" s="111">
        <v>0.25683005553823041</v>
      </c>
      <c r="CC27" s="256">
        <v>1.6963984376834977</v>
      </c>
      <c r="CD27" s="111">
        <v>7.6527599409307562E-2</v>
      </c>
      <c r="CE27" s="256">
        <v>8.4689214995637609</v>
      </c>
      <c r="CF27" s="111">
        <v>0.20791714429318134</v>
      </c>
      <c r="CG27" s="255" t="s">
        <v>118</v>
      </c>
      <c r="CH27" s="111"/>
      <c r="CI27" s="257">
        <v>30.72961577343127</v>
      </c>
      <c r="CJ27" s="111">
        <v>0.4726444732072389</v>
      </c>
      <c r="CK27" s="258">
        <v>1733.7371439252338</v>
      </c>
      <c r="CL27" s="202">
        <v>52.01211431775701</v>
      </c>
      <c r="CM27" s="255" t="s">
        <v>119</v>
      </c>
      <c r="CN27" s="111"/>
      <c r="CO27" s="254" t="s">
        <v>115</v>
      </c>
      <c r="CP27" s="111"/>
      <c r="CQ27" s="255" t="s">
        <v>117</v>
      </c>
      <c r="CR27" s="111"/>
      <c r="CS27" s="256">
        <v>2.3045275469533801</v>
      </c>
      <c r="CT27" s="111">
        <v>3.2386573361455388E-2</v>
      </c>
      <c r="CU27" s="266">
        <v>288.3064275388661</v>
      </c>
      <c r="CV27" s="202">
        <v>4.4247387907755096</v>
      </c>
      <c r="CW27" s="256">
        <v>3.2169526384110498</v>
      </c>
      <c r="CX27" s="111">
        <v>6.7216083718945066E-2</v>
      </c>
      <c r="CY27" s="256">
        <v>25.53742102148453</v>
      </c>
      <c r="CZ27" s="111">
        <v>0.42181772750891894</v>
      </c>
    </row>
    <row r="28" spans="1:104" ht="15.75" thickBot="1" x14ac:dyDescent="0.3">
      <c r="A28" s="542" t="s">
        <v>48</v>
      </c>
      <c r="B28" s="565">
        <v>0.55681374574574583</v>
      </c>
      <c r="C28" s="565">
        <v>2.0045294846846848E-2</v>
      </c>
      <c r="D28" s="11">
        <v>38.442880904799999</v>
      </c>
      <c r="E28" s="211">
        <v>2.5999999999999999E-3</v>
      </c>
      <c r="F28" s="211"/>
      <c r="G28" s="211"/>
      <c r="H28" s="11">
        <v>34.325548746000003</v>
      </c>
      <c r="I28" s="11">
        <v>0.58353432868200006</v>
      </c>
      <c r="J28" s="11">
        <v>42.355177838709679</v>
      </c>
      <c r="K28" s="11">
        <v>2.3718899589677416</v>
      </c>
      <c r="L28" s="11">
        <v>5.9629418841176456</v>
      </c>
      <c r="M28" s="11">
        <v>6.5592360725294119E-2</v>
      </c>
      <c r="N28" s="64"/>
      <c r="O28" s="64"/>
      <c r="P28" s="64"/>
      <c r="Q28" s="64"/>
      <c r="R28" s="64"/>
      <c r="S28" s="64"/>
      <c r="T28" s="64"/>
      <c r="U28" s="11">
        <v>7.954482082082083E-2</v>
      </c>
      <c r="V28" s="11">
        <v>1.6714296045565218</v>
      </c>
      <c r="W28" s="11"/>
      <c r="X28" s="11">
        <v>0.88014227553846158</v>
      </c>
      <c r="Y28" s="11">
        <v>3.4860228673835127</v>
      </c>
      <c r="Z28" s="11">
        <v>0.29762624827140732</v>
      </c>
      <c r="AA28" s="64"/>
      <c r="AB28" s="64"/>
      <c r="AC28" s="64"/>
      <c r="AD28" s="64"/>
      <c r="AE28" s="64"/>
      <c r="AF28" s="64"/>
      <c r="AG28" s="85"/>
      <c r="AH28" s="85"/>
      <c r="AI28" s="85"/>
      <c r="AJ28" s="264">
        <v>25.834191679466972</v>
      </c>
      <c r="AK28" s="31">
        <v>0.69773791738013724</v>
      </c>
      <c r="AL28" s="261">
        <v>1554.3467802802804</v>
      </c>
      <c r="AM28" s="562">
        <v>102.58688749849851</v>
      </c>
      <c r="AN28" s="261">
        <v>264932.23946236563</v>
      </c>
      <c r="AO28" s="562">
        <v>14041.408691505378</v>
      </c>
      <c r="AP28" s="341">
        <f t="shared" si="2"/>
        <v>0</v>
      </c>
      <c r="AQ28" s="261">
        <v>10878.819825406381</v>
      </c>
      <c r="AR28" s="31">
        <v>467.78925249247436</v>
      </c>
      <c r="AS28" s="261">
        <v>429.09610410410409</v>
      </c>
      <c r="AT28" s="568">
        <v>32.182207807807806</v>
      </c>
      <c r="AU28" s="261">
        <v>526.06588838838843</v>
      </c>
      <c r="AV28" s="562">
        <v>22.620833200700698</v>
      </c>
      <c r="AW28" s="261">
        <v>385.43359709709711</v>
      </c>
      <c r="AX28" s="562">
        <v>13.4901758983984</v>
      </c>
      <c r="AY28" s="261">
        <v>6801.3491091091091</v>
      </c>
      <c r="AZ28" s="568">
        <v>204.04047327327328</v>
      </c>
      <c r="BA28" s="341">
        <f t="shared" si="4"/>
        <v>0</v>
      </c>
      <c r="BB28" s="261">
        <v>555104.53914999997</v>
      </c>
      <c r="BC28" s="568">
        <v>8881.672626399999</v>
      </c>
      <c r="BD28" s="341">
        <f t="shared" si="5"/>
        <v>65.592360725294114</v>
      </c>
      <c r="BE28" s="261">
        <v>268.95257504785087</v>
      </c>
      <c r="BF28" s="562">
        <v>6.6270490059167004</v>
      </c>
      <c r="BG28" s="261">
        <v>569.59100550550545</v>
      </c>
      <c r="BH28" s="562">
        <v>22.214049214714713</v>
      </c>
      <c r="BI28" s="261">
        <v>376.7505560560561</v>
      </c>
      <c r="BJ28" s="562">
        <v>16.953775022522525</v>
      </c>
      <c r="BK28" s="261">
        <v>1398.0520415415415</v>
      </c>
      <c r="BL28" s="568">
        <v>76.892862284784783</v>
      </c>
      <c r="BM28" s="261">
        <v>145.42513795679497</v>
      </c>
      <c r="BN28" s="31">
        <v>3.0968908880600852</v>
      </c>
      <c r="BO28" s="264">
        <v>86.833825783043793</v>
      </c>
      <c r="BP28" s="31">
        <v>2.4123616067988936</v>
      </c>
      <c r="BQ28" s="264">
        <v>182.67214519259673</v>
      </c>
      <c r="BR28" s="31">
        <v>3.1422535070353792</v>
      </c>
      <c r="BS28" s="261">
        <v>434.56897324731159</v>
      </c>
      <c r="BT28" s="562">
        <v>6.0030640031903362</v>
      </c>
      <c r="BU28" s="261">
        <v>648.50775825825826</v>
      </c>
      <c r="BV28" s="568">
        <v>15.564186198198197</v>
      </c>
      <c r="BW28" s="261">
        <v>181.5110786887752</v>
      </c>
      <c r="BX28" s="31">
        <v>3.5207283336682424</v>
      </c>
      <c r="BY28" s="259">
        <v>1.0578868795580767</v>
      </c>
      <c r="BZ28" s="31">
        <v>3.2427703987297135E-2</v>
      </c>
      <c r="CA28" s="259">
        <v>15.386384028516309</v>
      </c>
      <c r="CB28" s="31">
        <v>0.25559215317014178</v>
      </c>
      <c r="CC28" s="259">
        <v>2.7438377823096527</v>
      </c>
      <c r="CD28" s="31">
        <v>8.471631800023309E-2</v>
      </c>
      <c r="CE28" s="259">
        <v>9.7417634063890421</v>
      </c>
      <c r="CF28" s="31">
        <v>0.25626321076001402</v>
      </c>
      <c r="CG28" s="569" t="s">
        <v>118</v>
      </c>
      <c r="CH28" s="31"/>
      <c r="CI28" s="259">
        <v>39.889403048401498</v>
      </c>
      <c r="CJ28" s="31">
        <v>0.9542214816050455</v>
      </c>
      <c r="CK28" s="267">
        <v>2432.3231326326327</v>
      </c>
      <c r="CL28" s="562">
        <v>92.428279040040039</v>
      </c>
      <c r="CM28" s="569" t="s">
        <v>119</v>
      </c>
      <c r="CN28" s="31"/>
      <c r="CO28" s="260" t="s">
        <v>115</v>
      </c>
      <c r="CP28" s="31"/>
      <c r="CQ28" s="569" t="s">
        <v>117</v>
      </c>
      <c r="CR28" s="31"/>
      <c r="CS28" s="259">
        <v>2.705880632816263</v>
      </c>
      <c r="CT28" s="31">
        <v>5.1502830655015014E-2</v>
      </c>
      <c r="CU28" s="261">
        <v>309.8215519136528</v>
      </c>
      <c r="CV28" s="562">
        <v>5.616808348524172</v>
      </c>
      <c r="CW28" s="259">
        <v>2.9269025772134891</v>
      </c>
      <c r="CX28" s="31">
        <v>6.374441461282386E-2</v>
      </c>
      <c r="CY28" s="259">
        <v>22.353877273038549</v>
      </c>
      <c r="CZ28" s="31">
        <v>0.51253147441443581</v>
      </c>
    </row>
    <row r="29" spans="1:104" x14ac:dyDescent="0.25">
      <c r="A29" s="536" t="s">
        <v>49</v>
      </c>
      <c r="B29" s="566">
        <v>0.34151456091966914</v>
      </c>
      <c r="C29" s="566">
        <v>1.0846142084458913E-2</v>
      </c>
      <c r="D29" s="117">
        <v>26.271172194430878</v>
      </c>
      <c r="E29" s="209">
        <v>2.3999999999999998E-3</v>
      </c>
      <c r="F29" s="209"/>
      <c r="G29" s="209"/>
      <c r="H29" s="106">
        <v>29.673897499999995</v>
      </c>
      <c r="I29" s="106">
        <v>0.32641287250000001</v>
      </c>
      <c r="J29" s="106">
        <v>19.975104685393259</v>
      </c>
      <c r="K29" s="106">
        <v>0.45942740776404495</v>
      </c>
      <c r="L29" s="106">
        <v>2.5369872762500001</v>
      </c>
      <c r="M29" s="106">
        <v>4.5665770972500005E-2</v>
      </c>
      <c r="N29" s="567"/>
      <c r="O29" s="567"/>
      <c r="P29" s="567"/>
      <c r="Q29" s="567"/>
      <c r="R29" s="567"/>
      <c r="S29" s="567"/>
      <c r="T29" s="567"/>
      <c r="U29" s="209">
        <v>4.878779441709559E-2</v>
      </c>
      <c r="V29" s="106">
        <v>1.1422248780187338</v>
      </c>
      <c r="W29" s="106"/>
      <c r="X29" s="106">
        <v>0.7608691666666666</v>
      </c>
      <c r="Y29" s="106">
        <v>1.6440415378924491</v>
      </c>
      <c r="Z29" s="106">
        <v>0.12662776522335911</v>
      </c>
      <c r="AA29" s="567"/>
      <c r="AB29" s="567"/>
      <c r="AC29" s="567"/>
      <c r="AD29" s="567"/>
      <c r="AE29" s="567"/>
      <c r="AF29" s="567"/>
      <c r="AG29" s="113"/>
      <c r="AH29" s="113"/>
      <c r="AI29" s="113"/>
      <c r="AJ29" s="118">
        <v>18.374701211634356</v>
      </c>
      <c r="AK29" s="111">
        <v>0.51126852163712977</v>
      </c>
      <c r="AL29" s="266">
        <v>1608.0642144888157</v>
      </c>
      <c r="AM29" s="202">
        <v>51.458054863642104</v>
      </c>
      <c r="AN29" s="266">
        <v>176356.35066</v>
      </c>
      <c r="AO29" s="202">
        <v>4408.9087664999997</v>
      </c>
      <c r="AP29" s="336">
        <f t="shared" si="2"/>
        <v>0</v>
      </c>
      <c r="AQ29" s="266">
        <v>10278.475295217477</v>
      </c>
      <c r="AR29" s="111">
        <v>452.25291298956904</v>
      </c>
      <c r="AS29" s="266">
        <v>189.31046731066508</v>
      </c>
      <c r="AT29" s="206">
        <v>5.9169774783562925</v>
      </c>
      <c r="AU29" s="266">
        <v>439.94254287248827</v>
      </c>
      <c r="AV29" s="202">
        <v>23.316954772241878</v>
      </c>
      <c r="AW29" s="266">
        <v>369.34256257108552</v>
      </c>
      <c r="AX29" s="202">
        <v>14.77370250284342</v>
      </c>
      <c r="AY29" s="266">
        <v>4757.7323878847101</v>
      </c>
      <c r="AZ29" s="206">
        <v>157.00516880019543</v>
      </c>
      <c r="BA29" s="336">
        <f t="shared" si="4"/>
        <v>0</v>
      </c>
      <c r="BB29" s="266">
        <v>827998.49959999998</v>
      </c>
      <c r="BC29" s="206">
        <v>31463.9429848</v>
      </c>
      <c r="BD29" s="336">
        <f t="shared" si="5"/>
        <v>45.665770972500006</v>
      </c>
      <c r="BE29" s="266">
        <v>132.10056987390806</v>
      </c>
      <c r="BF29" s="202">
        <v>9.411783771433722</v>
      </c>
      <c r="BG29" s="266">
        <v>307.89194850246429</v>
      </c>
      <c r="BH29" s="202">
        <v>12.007785991596107</v>
      </c>
      <c r="BI29" s="266">
        <v>700.40764727347403</v>
      </c>
      <c r="BJ29" s="202">
        <v>22.413044712751169</v>
      </c>
      <c r="BK29" s="266">
        <v>2339.2885095261358</v>
      </c>
      <c r="BL29" s="206">
        <v>77.196520814362472</v>
      </c>
      <c r="BM29" s="266">
        <v>124.00706280378634</v>
      </c>
      <c r="BN29" s="111">
        <v>4.1841927851948295</v>
      </c>
      <c r="BO29" s="118">
        <v>66.9998841607363</v>
      </c>
      <c r="BP29" s="111">
        <v>1.929518903460963</v>
      </c>
      <c r="BQ29" s="118">
        <v>245.18555351394488</v>
      </c>
      <c r="BR29" s="111">
        <v>6.3286356580275314</v>
      </c>
      <c r="BS29" s="266">
        <v>330.97061258616441</v>
      </c>
      <c r="BT29" s="202">
        <v>15.564628497519946</v>
      </c>
      <c r="BU29" s="266">
        <v>248.32641937318337</v>
      </c>
      <c r="BV29" s="206">
        <v>8.1947718393150506</v>
      </c>
      <c r="BW29" s="266">
        <v>202.73663411623431</v>
      </c>
      <c r="BX29" s="111">
        <v>8.9953845877306371</v>
      </c>
      <c r="BY29" s="255" t="s">
        <v>117</v>
      </c>
      <c r="BZ29" s="111"/>
      <c r="CA29" s="256">
        <v>23.121682019324581</v>
      </c>
      <c r="CB29" s="111">
        <v>0.78095781844570511</v>
      </c>
      <c r="CC29" s="256">
        <v>4.098214033968846</v>
      </c>
      <c r="CD29" s="111">
        <v>0.17311812443215441</v>
      </c>
      <c r="CE29" s="256">
        <v>21.505725701108645</v>
      </c>
      <c r="CF29" s="111">
        <v>0.6030305770258404</v>
      </c>
      <c r="CG29" s="255" t="s">
        <v>118</v>
      </c>
      <c r="CH29" s="111"/>
      <c r="CI29" s="272">
        <v>58.072233104266267</v>
      </c>
      <c r="CJ29" s="111">
        <v>1.9638786927282006</v>
      </c>
      <c r="CK29" s="270">
        <v>763.20700412296219</v>
      </c>
      <c r="CL29" s="202">
        <v>25.949038140180715</v>
      </c>
      <c r="CM29" s="255" t="s">
        <v>119</v>
      </c>
      <c r="CN29" s="111"/>
      <c r="CO29" s="252" t="s">
        <v>115</v>
      </c>
      <c r="CP29" s="111"/>
      <c r="CQ29" s="255" t="s">
        <v>117</v>
      </c>
      <c r="CR29" s="111"/>
      <c r="CS29" s="256">
        <v>2.7786292052859984</v>
      </c>
      <c r="CT29" s="111">
        <v>7.2569142580464138E-2</v>
      </c>
      <c r="CU29" s="266">
        <v>214.87081180386753</v>
      </c>
      <c r="CV29" s="202">
        <v>4.7244164869114851</v>
      </c>
      <c r="CW29" s="256">
        <v>2.9232481643391761</v>
      </c>
      <c r="CX29" s="111">
        <v>7.3536055178195656E-2</v>
      </c>
      <c r="CY29" s="256">
        <v>14.794882477670992</v>
      </c>
      <c r="CZ29" s="111">
        <v>0.44712160086615571</v>
      </c>
    </row>
    <row r="30" spans="1:104" x14ac:dyDescent="0.25">
      <c r="A30" s="511" t="s">
        <v>50</v>
      </c>
      <c r="B30" s="529">
        <v>0.24514579764270178</v>
      </c>
      <c r="C30" s="529">
        <v>6.0643044143769542E-3</v>
      </c>
      <c r="D30" s="22">
        <v>11.256753694581283</v>
      </c>
      <c r="E30" s="210">
        <v>3.0000000000000001E-3</v>
      </c>
      <c r="F30" s="210"/>
      <c r="G30" s="210"/>
      <c r="H30" s="7">
        <v>21.7287599824</v>
      </c>
      <c r="I30" s="7">
        <v>0.30420263975359996</v>
      </c>
      <c r="J30" s="7">
        <v>19.763906896551724</v>
      </c>
      <c r="K30" s="7">
        <v>0.23716688275862072</v>
      </c>
      <c r="L30" s="7">
        <v>0.78061408560000012</v>
      </c>
      <c r="M30" s="7">
        <v>4.6836845136000007E-3</v>
      </c>
      <c r="N30" s="42"/>
      <c r="O30" s="42"/>
      <c r="P30" s="42"/>
      <c r="Q30" s="42"/>
      <c r="R30" s="42"/>
      <c r="S30" s="42"/>
      <c r="T30" s="42"/>
      <c r="U30" s="210">
        <v>3.5020828234671682E-2</v>
      </c>
      <c r="V30" s="7">
        <v>0.48942407367744706</v>
      </c>
      <c r="W30" s="7"/>
      <c r="X30" s="7">
        <v>0.55714769185641022</v>
      </c>
      <c r="Y30" s="7">
        <v>1.6266590038314175</v>
      </c>
      <c r="Z30" s="7">
        <v>3.8962519870227107E-2</v>
      </c>
      <c r="AA30" s="42"/>
      <c r="AB30" s="42"/>
      <c r="AC30" s="42"/>
      <c r="AD30" s="42"/>
      <c r="AE30" s="42"/>
      <c r="AF30" s="42"/>
      <c r="AG30" s="79"/>
      <c r="AH30" s="79"/>
      <c r="AI30" s="79"/>
      <c r="AJ30" s="47">
        <v>12.478800281189077</v>
      </c>
      <c r="AK30" s="111">
        <v>1.2102342563139628</v>
      </c>
      <c r="AL30" s="258">
        <v>1490.9814005819594</v>
      </c>
      <c r="AM30" s="202">
        <v>31.310609412221147</v>
      </c>
      <c r="AN30" s="253">
        <v>129733.16364532022</v>
      </c>
      <c r="AO30" s="202">
        <v>3373.062254778326</v>
      </c>
      <c r="AP30" s="337">
        <f t="shared" si="2"/>
        <v>0</v>
      </c>
      <c r="AQ30" s="253">
        <v>9361.2282180859438</v>
      </c>
      <c r="AR30" s="111">
        <v>552.31246486707073</v>
      </c>
      <c r="AS30" s="253">
        <v>286.86252570320084</v>
      </c>
      <c r="AT30" s="206">
        <v>5.4503879883608155</v>
      </c>
      <c r="AU30" s="253">
        <v>410.31684966052387</v>
      </c>
      <c r="AV30" s="202">
        <v>9.4372875421920472</v>
      </c>
      <c r="AW30" s="266">
        <v>331.22337148399617</v>
      </c>
      <c r="AX30" s="202">
        <v>6.2932440581959268</v>
      </c>
      <c r="AY30" s="253">
        <v>5723.3094343006196</v>
      </c>
      <c r="AZ30" s="206">
        <v>160.25266416041734</v>
      </c>
      <c r="BA30" s="337">
        <f t="shared" si="4"/>
        <v>0</v>
      </c>
      <c r="BB30" s="266">
        <v>1108519.89304</v>
      </c>
      <c r="BC30" s="206">
        <v>18844.838181679999</v>
      </c>
      <c r="BD30" s="337">
        <f t="shared" si="5"/>
        <v>4.6836845136000003</v>
      </c>
      <c r="BE30" s="253">
        <v>182.02315977935788</v>
      </c>
      <c r="BF30" s="202">
        <v>7.1458004782571516</v>
      </c>
      <c r="BG30" s="266">
        <v>326.98419398642096</v>
      </c>
      <c r="BH30" s="202">
        <v>6.8666680737148411</v>
      </c>
      <c r="BI30" s="266">
        <v>317.81987196896222</v>
      </c>
      <c r="BJ30" s="202">
        <v>8.5811365431619802</v>
      </c>
      <c r="BK30" s="253">
        <v>1192.151384088686</v>
      </c>
      <c r="BL30" s="206">
        <v>22.650876297685031</v>
      </c>
      <c r="BM30" s="253">
        <v>109.11712164129642</v>
      </c>
      <c r="BN30" s="111">
        <v>5.0572863069369394</v>
      </c>
      <c r="BO30" s="47">
        <v>54.872248914722888</v>
      </c>
      <c r="BP30" s="111">
        <v>2.9108207331801088</v>
      </c>
      <c r="BQ30" s="47">
        <v>180.96274751214602</v>
      </c>
      <c r="BR30" s="111">
        <v>6.591582276453706</v>
      </c>
      <c r="BS30" s="253">
        <v>249.53768282272964</v>
      </c>
      <c r="BT30" s="202">
        <v>7.4865611327178634</v>
      </c>
      <c r="BU30" s="258">
        <v>226.67258897610344</v>
      </c>
      <c r="BV30" s="206">
        <v>15.089705679911809</v>
      </c>
      <c r="BW30" s="266">
        <v>189.1336418284009</v>
      </c>
      <c r="BX30" s="111">
        <v>0.79235345979494698</v>
      </c>
      <c r="BY30" s="255" t="s">
        <v>117</v>
      </c>
      <c r="BZ30" s="111"/>
      <c r="CA30" s="256">
        <v>21.121788951741056</v>
      </c>
      <c r="CB30" s="111">
        <v>0.93453119404032237</v>
      </c>
      <c r="CC30" s="256">
        <v>13.660695973644259</v>
      </c>
      <c r="CD30" s="111">
        <v>0.47747937171736704</v>
      </c>
      <c r="CE30" s="256">
        <v>5.8301577234103101</v>
      </c>
      <c r="CF30" s="111">
        <v>0.23116249311395479</v>
      </c>
      <c r="CG30" s="255" t="s">
        <v>118</v>
      </c>
      <c r="CH30" s="111"/>
      <c r="CI30" s="37">
        <v>27.375070422704511</v>
      </c>
      <c r="CJ30" s="111">
        <v>1.0198240625372896</v>
      </c>
      <c r="CK30" s="258">
        <v>608.78787577437231</v>
      </c>
      <c r="CL30" s="202">
        <v>13.393333267036191</v>
      </c>
      <c r="CM30" s="255" t="s">
        <v>119</v>
      </c>
      <c r="CN30" s="111"/>
      <c r="CO30" s="254" t="s">
        <v>115</v>
      </c>
      <c r="CP30" s="111"/>
      <c r="CQ30" s="255" t="s">
        <v>117</v>
      </c>
      <c r="CR30" s="111"/>
      <c r="CS30" s="256">
        <v>2.0921224796645119</v>
      </c>
      <c r="CT30" s="111">
        <v>4.6275512925646224E-2</v>
      </c>
      <c r="CU30" s="266">
        <v>165.55731224805007</v>
      </c>
      <c r="CV30" s="202">
        <v>5.2025796388100947</v>
      </c>
      <c r="CW30" s="256">
        <v>2.6731793121405132</v>
      </c>
      <c r="CX30" s="111">
        <v>9.8060061493083411E-2</v>
      </c>
      <c r="CY30" s="256">
        <v>8.529479890010597</v>
      </c>
      <c r="CZ30" s="111">
        <v>0.25480311849926823</v>
      </c>
    </row>
    <row r="31" spans="1:104" x14ac:dyDescent="0.25">
      <c r="A31" s="511" t="s">
        <v>51</v>
      </c>
      <c r="B31" s="529">
        <v>0.22136177174928243</v>
      </c>
      <c r="C31" s="529">
        <v>9.3019669105000209E-3</v>
      </c>
      <c r="D31" s="22">
        <v>14.217001212328768</v>
      </c>
      <c r="E31" s="210">
        <v>4.0999999999999995E-3</v>
      </c>
      <c r="F31" s="210"/>
      <c r="G31" s="210"/>
      <c r="H31" s="7">
        <v>18.003928799999997</v>
      </c>
      <c r="I31" s="7">
        <v>9.0019643999999982E-2</v>
      </c>
      <c r="J31" s="7">
        <v>19.442879611650486</v>
      </c>
      <c r="K31" s="7">
        <v>0.62217214757281558</v>
      </c>
      <c r="L31" s="7">
        <v>0.90650483466666687</v>
      </c>
      <c r="M31" s="7">
        <v>2.8101649874666672E-2</v>
      </c>
      <c r="N31" s="42"/>
      <c r="O31" s="42"/>
      <c r="P31" s="42"/>
      <c r="Q31" s="42"/>
      <c r="R31" s="42"/>
      <c r="S31" s="42"/>
      <c r="T31" s="42"/>
      <c r="U31" s="210">
        <v>3.1623110249897488E-2</v>
      </c>
      <c r="V31" s="7">
        <v>0.61813048749255517</v>
      </c>
      <c r="W31" s="7"/>
      <c r="X31" s="7">
        <v>0.46163919999999992</v>
      </c>
      <c r="Y31" s="7">
        <v>1.6002370050741141</v>
      </c>
      <c r="Z31" s="7">
        <v>4.524606112636221E-2</v>
      </c>
      <c r="AA31" s="42"/>
      <c r="AB31" s="42"/>
      <c r="AC31" s="42"/>
      <c r="AD31" s="42"/>
      <c r="AE31" s="42"/>
      <c r="AF31" s="42"/>
      <c r="AG31" s="79"/>
      <c r="AH31" s="79"/>
      <c r="AI31" s="79"/>
      <c r="AJ31" s="47">
        <v>12.603662770541554</v>
      </c>
      <c r="AK31" s="111">
        <v>0.87501541687736983</v>
      </c>
      <c r="AL31" s="253">
        <v>1614.6955951717734</v>
      </c>
      <c r="AM31" s="202">
        <v>51.670259045496749</v>
      </c>
      <c r="AN31" s="253">
        <v>110173.88737864078</v>
      </c>
      <c r="AO31" s="202">
        <v>3084.8688466019416</v>
      </c>
      <c r="AP31" s="337">
        <f t="shared" si="2"/>
        <v>0</v>
      </c>
      <c r="AQ31" s="253">
        <v>7287.4540526152887</v>
      </c>
      <c r="AR31" s="111">
        <v>306.07307020984217</v>
      </c>
      <c r="AS31" s="253">
        <v>462.27856019808104</v>
      </c>
      <c r="AT31" s="206">
        <v>13.868356805942431</v>
      </c>
      <c r="AU31" s="253">
        <v>371.19218322500774</v>
      </c>
      <c r="AV31" s="202">
        <v>8.1662280309501707</v>
      </c>
      <c r="AW31" s="266">
        <v>311.57171835345093</v>
      </c>
      <c r="AX31" s="202">
        <v>8.724008113896625</v>
      </c>
      <c r="AY31" s="253">
        <v>5263.6660626223093</v>
      </c>
      <c r="AZ31" s="206">
        <v>157.90998187866927</v>
      </c>
      <c r="BA31" s="337">
        <f t="shared" si="4"/>
        <v>0</v>
      </c>
      <c r="BB31" s="258">
        <v>765033.86400000006</v>
      </c>
      <c r="BC31" s="206">
        <v>3825.1693200000004</v>
      </c>
      <c r="BD31" s="337">
        <f t="shared" si="5"/>
        <v>28.101649874666673</v>
      </c>
      <c r="BE31" s="253">
        <v>161.20259423651035</v>
      </c>
      <c r="BF31" s="202">
        <v>3.6499898086397273</v>
      </c>
      <c r="BG31" s="266">
        <v>309.07620117610645</v>
      </c>
      <c r="BH31" s="202">
        <v>15.144733857629216</v>
      </c>
      <c r="BI31" s="266">
        <v>337.4227168059424</v>
      </c>
      <c r="BJ31" s="202">
        <v>16.871135840297121</v>
      </c>
      <c r="BK31" s="253">
        <v>1203.0952299597648</v>
      </c>
      <c r="BL31" s="206">
        <v>44.514523508511303</v>
      </c>
      <c r="BM31" s="253">
        <v>103.5764976369849</v>
      </c>
      <c r="BN31" s="111">
        <v>2.3818561561685989</v>
      </c>
      <c r="BO31" s="47">
        <v>51.615629387159366</v>
      </c>
      <c r="BP31" s="111">
        <v>2.1456675700021766</v>
      </c>
      <c r="BQ31" s="47">
        <v>174.24660206843518</v>
      </c>
      <c r="BR31" s="111">
        <v>2.2930712534369828</v>
      </c>
      <c r="BS31" s="253">
        <v>238.2753942221093</v>
      </c>
      <c r="BT31" s="202">
        <v>2.8089649573297453</v>
      </c>
      <c r="BU31" s="258">
        <v>212.85481770349733</v>
      </c>
      <c r="BV31" s="206">
        <v>7.23706380191891</v>
      </c>
      <c r="BW31" s="266">
        <v>178.0532555149428</v>
      </c>
      <c r="BX31" s="111">
        <v>2.4077882465203899</v>
      </c>
      <c r="BY31" s="255" t="s">
        <v>117</v>
      </c>
      <c r="BZ31" s="111"/>
      <c r="CA31" s="256">
        <v>22.015124831357582</v>
      </c>
      <c r="CB31" s="111">
        <v>0.25985072767164552</v>
      </c>
      <c r="CC31" s="256">
        <v>2.8561831881938664</v>
      </c>
      <c r="CD31" s="111">
        <v>8.5334249704122622E-2</v>
      </c>
      <c r="CE31" s="256">
        <v>7.5865751242114197</v>
      </c>
      <c r="CF31" s="111">
        <v>0.19761228512270163</v>
      </c>
      <c r="CG31" s="255" t="s">
        <v>118</v>
      </c>
      <c r="CH31" s="111"/>
      <c r="CI31" s="37">
        <v>25.803971313515689</v>
      </c>
      <c r="CJ31" s="111">
        <v>0.52860657840363967</v>
      </c>
      <c r="CK31" s="258">
        <v>662.84775487465174</v>
      </c>
      <c r="CL31" s="202">
        <v>22.536823665738158</v>
      </c>
      <c r="CM31" s="255" t="s">
        <v>119</v>
      </c>
      <c r="CN31" s="111"/>
      <c r="CO31" s="254" t="s">
        <v>115</v>
      </c>
      <c r="CP31" s="111"/>
      <c r="CQ31" s="255" t="s">
        <v>117</v>
      </c>
      <c r="CR31" s="111"/>
      <c r="CS31" s="256">
        <v>2.2681323240494971</v>
      </c>
      <c r="CT31" s="111">
        <v>9.0014195880803533E-2</v>
      </c>
      <c r="CU31" s="266">
        <v>169.07026437816344</v>
      </c>
      <c r="CV31" s="202">
        <v>2.183722811511251</v>
      </c>
      <c r="CW31" s="256">
        <v>2.481185979987365</v>
      </c>
      <c r="CX31" s="111">
        <v>3.8490002287411493E-2</v>
      </c>
      <c r="CY31" s="256">
        <v>9.0853670838758891</v>
      </c>
      <c r="CZ31" s="111">
        <v>0.12100433060809854</v>
      </c>
    </row>
    <row r="32" spans="1:104" x14ac:dyDescent="0.25">
      <c r="A32" s="511" t="s">
        <v>52</v>
      </c>
      <c r="B32" s="529">
        <v>0.29119309753788114</v>
      </c>
      <c r="C32" s="529">
        <v>1.1282638516844207E-2</v>
      </c>
      <c r="D32" s="22">
        <v>30.93761875971223</v>
      </c>
      <c r="E32" s="210">
        <v>4.5999999999999999E-3</v>
      </c>
      <c r="F32" s="210"/>
      <c r="G32" s="210"/>
      <c r="H32" s="7">
        <v>21.239701637</v>
      </c>
      <c r="I32" s="7">
        <v>0.42479403273999999</v>
      </c>
      <c r="J32" s="7">
        <v>22.744323925179859</v>
      </c>
      <c r="K32" s="7">
        <v>0.63684106990503597</v>
      </c>
      <c r="L32" s="7">
        <v>1.3445040763428571</v>
      </c>
      <c r="M32" s="7">
        <v>3.4957105984914284E-2</v>
      </c>
      <c r="N32" s="42"/>
      <c r="O32" s="42"/>
      <c r="P32" s="42"/>
      <c r="Q32" s="42"/>
      <c r="R32" s="42"/>
      <c r="S32" s="42"/>
      <c r="T32" s="42"/>
      <c r="U32" s="210">
        <v>4.159901393398302E-2</v>
      </c>
      <c r="V32" s="7">
        <v>1.345113859117923</v>
      </c>
      <c r="W32" s="7"/>
      <c r="X32" s="7">
        <v>0.54460773428205123</v>
      </c>
      <c r="Y32" s="7">
        <v>1.8719608168872313</v>
      </c>
      <c r="Z32" s="7">
        <v>6.710776522799386E-2</v>
      </c>
      <c r="AA32" s="42"/>
      <c r="AB32" s="42"/>
      <c r="AC32" s="42"/>
      <c r="AD32" s="42"/>
      <c r="AE32" s="42"/>
      <c r="AF32" s="42"/>
      <c r="AG32" s="82"/>
      <c r="AH32" s="82"/>
      <c r="AI32" s="82"/>
      <c r="AJ32" s="47">
        <v>21.824997924503304</v>
      </c>
      <c r="AK32" s="111">
        <v>1.0377996531176785</v>
      </c>
      <c r="AL32" s="253">
        <v>1505.6509890508544</v>
      </c>
      <c r="AM32" s="202">
        <v>57.214737583932468</v>
      </c>
      <c r="AN32" s="253">
        <v>126822.14017841728</v>
      </c>
      <c r="AO32" s="202">
        <v>4438.7749062446046</v>
      </c>
      <c r="AP32" s="337">
        <f t="shared" si="2"/>
        <v>0</v>
      </c>
      <c r="AQ32" s="253">
        <v>6842.3007314820925</v>
      </c>
      <c r="AR32" s="111">
        <v>198.42672121298065</v>
      </c>
      <c r="AS32" s="253">
        <v>319.80027702658134</v>
      </c>
      <c r="AT32" s="206">
        <v>16.949414682408811</v>
      </c>
      <c r="AU32" s="253">
        <v>476.43289097025263</v>
      </c>
      <c r="AV32" s="202">
        <v>20.963047202691119</v>
      </c>
      <c r="AW32" s="266">
        <v>371.52449574566327</v>
      </c>
      <c r="AX32" s="202">
        <v>12.260308359606888</v>
      </c>
      <c r="AY32" s="253">
        <v>6273.3695707459774</v>
      </c>
      <c r="AZ32" s="206">
        <v>163.10760883939543</v>
      </c>
      <c r="BA32" s="337">
        <f t="shared" si="4"/>
        <v>0</v>
      </c>
      <c r="BB32" s="258">
        <v>1168489.983</v>
      </c>
      <c r="BC32" s="206">
        <v>28043.759591999999</v>
      </c>
      <c r="BD32" s="337">
        <f t="shared" si="5"/>
        <v>34.957105984914286</v>
      </c>
      <c r="BE32" s="253">
        <v>195.95045758889643</v>
      </c>
      <c r="BF32" s="202">
        <v>7.3605124979375747</v>
      </c>
      <c r="BG32" s="266">
        <v>351.95410922762352</v>
      </c>
      <c r="BH32" s="202">
        <v>14.782072587560187</v>
      </c>
      <c r="BI32" s="253">
        <v>500.83504254336788</v>
      </c>
      <c r="BJ32" s="202">
        <v>22.537576914451556</v>
      </c>
      <c r="BK32" s="253">
        <v>1362.8358327287121</v>
      </c>
      <c r="BL32" s="206">
        <v>57.239104974605915</v>
      </c>
      <c r="BM32" s="253">
        <v>133.50177002322027</v>
      </c>
      <c r="BN32" s="111">
        <v>5.9205302752080771</v>
      </c>
      <c r="BO32" s="47">
        <v>67.157876088530486</v>
      </c>
      <c r="BP32" s="111">
        <v>2.5327337216160326</v>
      </c>
      <c r="BQ32" s="47">
        <v>317.36168488747552</v>
      </c>
      <c r="BR32" s="111">
        <v>12.579291158963613</v>
      </c>
      <c r="BS32" s="253">
        <v>310.29862610991626</v>
      </c>
      <c r="BT32" s="202">
        <v>11.245701291225796</v>
      </c>
      <c r="BU32" s="253">
        <v>224.29470516456698</v>
      </c>
      <c r="BV32" s="206">
        <v>8.9717882065826799</v>
      </c>
      <c r="BW32" s="266">
        <v>210.14307641111191</v>
      </c>
      <c r="BX32" s="111">
        <v>9.8293274808298374</v>
      </c>
      <c r="BY32" s="255" t="s">
        <v>117</v>
      </c>
      <c r="BZ32" s="111"/>
      <c r="CA32" s="256">
        <v>27.86667874628937</v>
      </c>
      <c r="CB32" s="111">
        <v>1.0245386645133456</v>
      </c>
      <c r="CC32" s="256">
        <v>2.1048245612317822</v>
      </c>
      <c r="CD32" s="111">
        <v>0.12404018986598521</v>
      </c>
      <c r="CE32" s="256">
        <v>11.440770340647896</v>
      </c>
      <c r="CF32" s="111">
        <v>0.42686620395783625</v>
      </c>
      <c r="CG32" s="255" t="s">
        <v>118</v>
      </c>
      <c r="CH32" s="111"/>
      <c r="CI32" s="37">
        <v>36.541369075570849</v>
      </c>
      <c r="CJ32" s="111">
        <v>1.3399301690651952</v>
      </c>
      <c r="CK32" s="258">
        <v>584.34810401688549</v>
      </c>
      <c r="CL32" s="202">
        <v>14.608702600422136</v>
      </c>
      <c r="CM32" s="255" t="s">
        <v>119</v>
      </c>
      <c r="CN32" s="111"/>
      <c r="CO32" s="254" t="s">
        <v>115</v>
      </c>
      <c r="CP32" s="111"/>
      <c r="CQ32" s="255" t="s">
        <v>117</v>
      </c>
      <c r="CR32" s="111"/>
      <c r="CS32" s="256">
        <v>2.3012008034530589</v>
      </c>
      <c r="CT32" s="111">
        <v>7.7928589143802615E-2</v>
      </c>
      <c r="CU32" s="266">
        <v>184.41303828891637</v>
      </c>
      <c r="CV32" s="202">
        <v>6.1126264912361696</v>
      </c>
      <c r="CW32" s="256">
        <v>3.2326274623822844</v>
      </c>
      <c r="CX32" s="111">
        <v>0.1111636331679116</v>
      </c>
      <c r="CY32" s="256">
        <v>10.028143385181716</v>
      </c>
      <c r="CZ32" s="111">
        <v>0.3737129773580723</v>
      </c>
    </row>
    <row r="33" spans="1:104" ht="15.75" thickBot="1" x14ac:dyDescent="0.3">
      <c r="A33" s="542" t="s">
        <v>53</v>
      </c>
      <c r="B33" s="565">
        <v>0.21111483821221613</v>
      </c>
      <c r="C33" s="565">
        <v>1.2333556946272495E-2</v>
      </c>
      <c r="D33" s="23">
        <v>17.664866125827817</v>
      </c>
      <c r="E33" s="211">
        <v>1.9E-3</v>
      </c>
      <c r="F33" s="211"/>
      <c r="G33" s="211"/>
      <c r="H33" s="11">
        <v>18.284340053333334</v>
      </c>
      <c r="I33" s="11">
        <v>0.32911812095999998</v>
      </c>
      <c r="J33" s="11">
        <v>17.602872397350996</v>
      </c>
      <c r="K33" s="11">
        <v>0.29924883075496689</v>
      </c>
      <c r="L33" s="11">
        <v>1.0421813652</v>
      </c>
      <c r="M33" s="11">
        <v>2.6054534130000001E-2</v>
      </c>
      <c r="N33" s="64"/>
      <c r="O33" s="64"/>
      <c r="P33" s="64"/>
      <c r="Q33" s="64"/>
      <c r="R33" s="64"/>
      <c r="S33" s="64"/>
      <c r="T33" s="64"/>
      <c r="U33" s="211">
        <v>3.0159262601745163E-2</v>
      </c>
      <c r="V33" s="11">
        <v>0.76803765764468768</v>
      </c>
      <c r="W33" s="11"/>
      <c r="X33" s="11">
        <v>0.46882923213675215</v>
      </c>
      <c r="Y33" s="11">
        <v>1.4487960820865018</v>
      </c>
      <c r="Z33" s="11">
        <v>5.201803669578238E-2</v>
      </c>
      <c r="AA33" s="64"/>
      <c r="AB33" s="64"/>
      <c r="AC33" s="64"/>
      <c r="AD33" s="64"/>
      <c r="AE33" s="64"/>
      <c r="AF33" s="64"/>
      <c r="AG33" s="85"/>
      <c r="AH33" s="85"/>
      <c r="AI33" s="85"/>
      <c r="AJ33" s="264">
        <v>11.004724134661728</v>
      </c>
      <c r="AK33" s="199">
        <v>0.64757598658738458</v>
      </c>
      <c r="AL33" s="261">
        <v>1405.4548444114373</v>
      </c>
      <c r="AM33" s="203">
        <v>32.325461421463054</v>
      </c>
      <c r="AN33" s="261">
        <v>113340.10101639344</v>
      </c>
      <c r="AO33" s="203">
        <v>3626.8832325245908</v>
      </c>
      <c r="AP33" s="341">
        <f t="shared" si="2"/>
        <v>0</v>
      </c>
      <c r="AQ33" s="261">
        <v>5718.1156004456006</v>
      </c>
      <c r="AR33" s="199">
        <v>263.0333176204976</v>
      </c>
      <c r="AS33" s="261">
        <v>337.07758598620819</v>
      </c>
      <c r="AT33" s="207">
        <v>14.856087790277572</v>
      </c>
      <c r="AU33" s="261">
        <v>315.47930486446347</v>
      </c>
      <c r="AV33" s="203">
        <v>11.988213584849611</v>
      </c>
      <c r="AW33" s="262">
        <v>360.3842612510968</v>
      </c>
      <c r="AX33" s="207">
        <v>13.058283119889664</v>
      </c>
      <c r="AY33" s="261">
        <v>5073.1952781456957</v>
      </c>
      <c r="AZ33" s="207">
        <v>116.68349139735099</v>
      </c>
      <c r="BA33" s="341">
        <f t="shared" si="4"/>
        <v>0</v>
      </c>
      <c r="BB33" s="267">
        <v>736638.49081967201</v>
      </c>
      <c r="BC33" s="207">
        <v>16206.046798032785</v>
      </c>
      <c r="BD33" s="341">
        <f t="shared" si="5"/>
        <v>26.05453413</v>
      </c>
      <c r="BE33" s="261">
        <v>146.70422459554661</v>
      </c>
      <c r="BF33" s="203">
        <v>7.5432253075430333</v>
      </c>
      <c r="BG33" s="262">
        <v>323.71370516152996</v>
      </c>
      <c r="BH33" s="203">
        <v>11.006265975492017</v>
      </c>
      <c r="BI33" s="262">
        <v>323.89874786483483</v>
      </c>
      <c r="BJ33" s="203">
        <v>11.660354923134054</v>
      </c>
      <c r="BK33" s="261">
        <v>1002.7464092090606</v>
      </c>
      <c r="BL33" s="207">
        <v>42.115349186780549</v>
      </c>
      <c r="BM33" s="261">
        <v>98.377515572270553</v>
      </c>
      <c r="BN33" s="199">
        <v>5.6068504404576958</v>
      </c>
      <c r="BO33" s="264">
        <v>46.475260369754388</v>
      </c>
      <c r="BP33" s="199">
        <v>2.5633743801473594</v>
      </c>
      <c r="BQ33" s="264">
        <v>143.9002408444081</v>
      </c>
      <c r="BR33" s="199">
        <v>7.5896382395923956</v>
      </c>
      <c r="BS33" s="261">
        <v>227.91198865900432</v>
      </c>
      <c r="BT33" s="203">
        <v>11.782601929592236</v>
      </c>
      <c r="BU33" s="261">
        <v>213.18769847753438</v>
      </c>
      <c r="BV33" s="207">
        <v>7.4615694467137033</v>
      </c>
      <c r="BW33" s="262">
        <v>156.04327329925385</v>
      </c>
      <c r="BX33" s="199">
        <v>8.7536797663430583</v>
      </c>
      <c r="BY33" s="265" t="s">
        <v>117</v>
      </c>
      <c r="BZ33" s="199"/>
      <c r="CA33" s="263">
        <v>16.627370021354956</v>
      </c>
      <c r="CB33" s="199">
        <v>0.69499664502293701</v>
      </c>
      <c r="CC33" s="263">
        <v>8.7836373518653446</v>
      </c>
      <c r="CD33" s="199">
        <v>0.34227015550890505</v>
      </c>
      <c r="CE33" s="263">
        <v>18.651727296145957</v>
      </c>
      <c r="CF33" s="199">
        <v>0.51452987054417121</v>
      </c>
      <c r="CG33" s="265" t="s">
        <v>118</v>
      </c>
      <c r="CH33" s="199"/>
      <c r="CI33" s="259">
        <v>29.340122609924311</v>
      </c>
      <c r="CJ33" s="199">
        <v>1.2910379806250762</v>
      </c>
      <c r="CK33" s="267">
        <v>605.01562272558488</v>
      </c>
      <c r="CL33" s="203">
        <v>20.570531172669885</v>
      </c>
      <c r="CM33" s="265" t="s">
        <v>119</v>
      </c>
      <c r="CN33" s="199"/>
      <c r="CO33" s="260" t="s">
        <v>115</v>
      </c>
      <c r="CP33" s="199"/>
      <c r="CQ33" s="265" t="s">
        <v>117</v>
      </c>
      <c r="CR33" s="199"/>
      <c r="CS33" s="263">
        <v>2.0452622275103316</v>
      </c>
      <c r="CT33" s="199">
        <v>9.6548151622572312E-2</v>
      </c>
      <c r="CU33" s="262">
        <v>175.17124760257428</v>
      </c>
      <c r="CV33" s="203">
        <v>5.3145331481213134</v>
      </c>
      <c r="CW33" s="263">
        <v>2.5461810450604108</v>
      </c>
      <c r="CX33" s="199">
        <v>0.12119402728086368</v>
      </c>
      <c r="CY33" s="263">
        <v>7.2906856420630817</v>
      </c>
      <c r="CZ33" s="199">
        <v>0.37983347257403205</v>
      </c>
    </row>
    <row r="34" spans="1:104" x14ac:dyDescent="0.25">
      <c r="A34" s="536" t="s">
        <v>54</v>
      </c>
      <c r="B34" s="566">
        <v>1.2321733920337051E-2</v>
      </c>
      <c r="C34" s="566">
        <v>3.8907798671483488E-4</v>
      </c>
      <c r="D34" s="570">
        <v>21.465730883333332</v>
      </c>
      <c r="E34" s="571">
        <v>5.0999999999999995E-3</v>
      </c>
      <c r="F34" s="571"/>
      <c r="G34" s="571"/>
      <c r="H34" s="572">
        <v>3.1066469548666662</v>
      </c>
      <c r="I34" s="572">
        <v>2.4853175638933335E-2</v>
      </c>
      <c r="J34" s="106">
        <v>2.1355996279724656</v>
      </c>
      <c r="K34" s="106">
        <v>9.8237582886733399E-2</v>
      </c>
      <c r="L34" s="572">
        <v>10.252280708799999</v>
      </c>
      <c r="M34" s="572">
        <v>0.25630701771999997</v>
      </c>
      <c r="N34" s="108"/>
      <c r="O34" s="108"/>
      <c r="P34" s="108"/>
      <c r="Q34" s="108"/>
      <c r="R34" s="108"/>
      <c r="S34" s="108"/>
      <c r="T34" s="108"/>
      <c r="U34" s="209">
        <v>1.7602477029052929E-3</v>
      </c>
      <c r="V34" s="106">
        <v>0.93329264710144921</v>
      </c>
      <c r="W34" s="106"/>
      <c r="X34" s="106">
        <v>7.9657614227350418E-2</v>
      </c>
      <c r="Y34" s="106">
        <v>0.17576951670555271</v>
      </c>
      <c r="Z34" s="106">
        <v>0.51171852801597195</v>
      </c>
      <c r="AA34" s="108"/>
      <c r="AB34" s="108"/>
      <c r="AC34" s="108"/>
      <c r="AD34" s="108"/>
      <c r="AE34" s="108"/>
      <c r="AF34" s="108"/>
      <c r="AG34" s="113"/>
      <c r="AH34" s="113"/>
      <c r="AI34" s="113"/>
      <c r="AJ34" s="118">
        <v>389.41918104513496</v>
      </c>
      <c r="AK34" s="6">
        <v>17.709770577108149</v>
      </c>
      <c r="AL34" s="247">
        <v>1706.0036905506884</v>
      </c>
      <c r="AM34" s="201">
        <v>93.830202980287865</v>
      </c>
      <c r="AN34" s="248">
        <v>908970.3825685787</v>
      </c>
      <c r="AO34" s="201">
        <v>25451.1707119202</v>
      </c>
      <c r="AP34" s="342">
        <f t="shared" si="2"/>
        <v>0</v>
      </c>
      <c r="AQ34" s="248">
        <v>8942.2665366082601</v>
      </c>
      <c r="AR34" s="6">
        <v>259.32572956163955</v>
      </c>
      <c r="AS34" s="248">
        <v>247.24221034779217</v>
      </c>
      <c r="AT34" s="208">
        <v>8.9688776625809457</v>
      </c>
      <c r="AU34" s="248">
        <v>404.3626958698373</v>
      </c>
      <c r="AV34" s="201">
        <v>21.431222881101377</v>
      </c>
      <c r="AW34" s="248">
        <v>205.05951454943676</v>
      </c>
      <c r="AX34" s="208">
        <v>9.6377971838235279</v>
      </c>
      <c r="AY34" s="248">
        <v>150.27578152377973</v>
      </c>
      <c r="AZ34" s="208">
        <v>3.9071703196182734</v>
      </c>
      <c r="BA34" s="342">
        <f t="shared" si="4"/>
        <v>0</v>
      </c>
      <c r="BB34" s="248">
        <v>3851798.423533333</v>
      </c>
      <c r="BC34" s="208">
        <v>107850.35585893331</v>
      </c>
      <c r="BD34" s="342">
        <f t="shared" si="5"/>
        <v>256.30701771999998</v>
      </c>
      <c r="BE34" s="44">
        <v>8.0495792660344119</v>
      </c>
      <c r="BF34" s="29">
        <v>0.3004866000880782</v>
      </c>
      <c r="BG34" s="250">
        <v>37.088623396912197</v>
      </c>
      <c r="BH34" s="204">
        <v>1.1537541387514028</v>
      </c>
      <c r="BI34" s="245">
        <v>40.531761210858107</v>
      </c>
      <c r="BJ34" s="201">
        <v>1.2516106060844436</v>
      </c>
      <c r="BK34" s="248">
        <v>5006.1962700250306</v>
      </c>
      <c r="BL34" s="208">
        <v>270.33459858135166</v>
      </c>
      <c r="BM34" s="248">
        <v>36.364845002602152</v>
      </c>
      <c r="BN34" s="6">
        <v>1.3617787817023941</v>
      </c>
      <c r="BO34" s="44">
        <v>272.89180558615385</v>
      </c>
      <c r="BP34" s="6">
        <v>8.0410699569217261</v>
      </c>
      <c r="BQ34" s="44">
        <v>828.97499313896719</v>
      </c>
      <c r="BR34" s="6">
        <v>32.736368827833559</v>
      </c>
      <c r="BS34" s="247">
        <v>6.1995040359053482</v>
      </c>
      <c r="BT34" s="201">
        <v>0.2746363348837228</v>
      </c>
      <c r="BU34" s="247">
        <v>165.54049779289278</v>
      </c>
      <c r="BV34" s="208">
        <v>7.5783156074439697</v>
      </c>
      <c r="BW34" s="245">
        <v>9.7513680759509942</v>
      </c>
      <c r="BX34" s="6">
        <v>0.42170846990563227</v>
      </c>
      <c r="BY34" s="249" t="s">
        <v>117</v>
      </c>
      <c r="BZ34" s="6"/>
      <c r="CA34" s="245">
        <v>43.592462152788684</v>
      </c>
      <c r="CB34" s="6">
        <v>1.4347469492983975</v>
      </c>
      <c r="CC34" s="255" t="s">
        <v>116</v>
      </c>
      <c r="CD34" s="6"/>
      <c r="CE34" s="245">
        <v>25.329065126594681</v>
      </c>
      <c r="CF34" s="6">
        <v>0.81107873184196644</v>
      </c>
      <c r="CG34" s="249" t="s">
        <v>118</v>
      </c>
      <c r="CH34" s="6"/>
      <c r="CI34" s="245">
        <v>17.084603271925314</v>
      </c>
      <c r="CJ34" s="6">
        <v>0.55291531243788228</v>
      </c>
      <c r="CK34" s="247">
        <v>54.586598326032536</v>
      </c>
      <c r="CL34" s="208">
        <v>1.9651175397371714</v>
      </c>
      <c r="CM34" s="249" t="s">
        <v>119</v>
      </c>
      <c r="CN34" s="6"/>
      <c r="CO34" s="246" t="s">
        <v>115</v>
      </c>
      <c r="CP34" s="6"/>
      <c r="CQ34" s="249" t="s">
        <v>117</v>
      </c>
      <c r="CR34" s="6"/>
      <c r="CS34" s="249" t="s">
        <v>120</v>
      </c>
      <c r="CT34" s="6"/>
      <c r="CU34" s="248">
        <v>1458.3236539424279</v>
      </c>
      <c r="CV34" s="201">
        <v>71.457859043178971</v>
      </c>
      <c r="CW34" s="249" t="s">
        <v>118</v>
      </c>
      <c r="CX34" s="6"/>
      <c r="CY34" s="245">
        <v>14.538691074950879</v>
      </c>
      <c r="CZ34" s="6">
        <v>0.49642397034029428</v>
      </c>
    </row>
    <row r="35" spans="1:104" x14ac:dyDescent="0.25">
      <c r="A35" s="511" t="s">
        <v>70</v>
      </c>
      <c r="B35" s="527"/>
      <c r="C35" s="527"/>
      <c r="D35" s="531"/>
      <c r="E35" s="532"/>
      <c r="F35" s="532"/>
      <c r="G35" s="532"/>
      <c r="H35" s="533"/>
      <c r="I35" s="533"/>
      <c r="J35" s="528"/>
      <c r="K35" s="528"/>
      <c r="L35" s="533"/>
      <c r="M35" s="533"/>
      <c r="N35" s="73"/>
      <c r="O35" s="73"/>
      <c r="P35" s="73"/>
      <c r="Q35" s="73"/>
      <c r="R35" s="73"/>
      <c r="S35" s="73"/>
      <c r="T35" s="73"/>
      <c r="U35" s="534"/>
      <c r="V35" s="535"/>
      <c r="W35" s="535"/>
      <c r="X35" s="535"/>
      <c r="Y35" s="535"/>
      <c r="Z35" s="535"/>
      <c r="AA35" s="73"/>
      <c r="AB35" s="73"/>
      <c r="AC35" s="73"/>
      <c r="AD35" s="73"/>
      <c r="AE35" s="73"/>
      <c r="AF35" s="73"/>
      <c r="AG35" s="79"/>
      <c r="AH35" s="79"/>
      <c r="AI35" s="79"/>
      <c r="AJ35" s="280"/>
      <c r="AK35" s="244"/>
      <c r="AL35" s="281"/>
      <c r="AM35" s="282"/>
      <c r="AN35" s="281"/>
      <c r="AO35" s="282"/>
      <c r="AP35" s="343">
        <f t="shared" si="2"/>
        <v>0</v>
      </c>
      <c r="AQ35" s="281"/>
      <c r="AR35" s="244"/>
      <c r="AS35" s="281"/>
      <c r="AT35" s="283"/>
      <c r="AU35" s="281"/>
      <c r="AV35" s="282"/>
      <c r="AW35" s="281"/>
      <c r="AX35" s="283"/>
      <c r="AY35" s="281"/>
      <c r="AZ35" s="283"/>
      <c r="BA35" s="343">
        <f t="shared" si="4"/>
        <v>0</v>
      </c>
      <c r="BB35" s="281"/>
      <c r="BC35" s="283"/>
      <c r="BD35" s="343">
        <f t="shared" si="5"/>
        <v>0</v>
      </c>
      <c r="BE35" s="280"/>
      <c r="BF35" s="284"/>
      <c r="BG35" s="285"/>
      <c r="BH35" s="282"/>
      <c r="BI35" s="285"/>
      <c r="BJ35" s="282"/>
      <c r="BK35" s="281"/>
      <c r="BL35" s="283"/>
      <c r="BM35" s="281"/>
      <c r="BN35" s="244"/>
      <c r="BO35" s="280"/>
      <c r="BP35" s="244"/>
      <c r="BQ35" s="280"/>
      <c r="BR35" s="244"/>
      <c r="BS35" s="281"/>
      <c r="BT35" s="282"/>
      <c r="BU35" s="281"/>
      <c r="BV35" s="283"/>
      <c r="BW35" s="285"/>
      <c r="BX35" s="244"/>
      <c r="BY35" s="286"/>
      <c r="BZ35" s="244"/>
      <c r="CA35" s="285"/>
      <c r="CB35" s="244"/>
      <c r="CC35" s="286"/>
      <c r="CD35" s="244"/>
      <c r="CE35" s="285"/>
      <c r="CF35" s="244"/>
      <c r="CG35" s="286"/>
      <c r="CH35" s="244"/>
      <c r="CI35" s="285"/>
      <c r="CJ35" s="244"/>
      <c r="CK35" s="281"/>
      <c r="CL35" s="283"/>
      <c r="CM35" s="286"/>
      <c r="CN35" s="244"/>
      <c r="CO35" s="287"/>
      <c r="CP35" s="244"/>
      <c r="CQ35" s="286"/>
      <c r="CR35" s="244"/>
      <c r="CS35" s="286"/>
      <c r="CT35" s="244"/>
      <c r="CU35" s="281"/>
      <c r="CV35" s="282"/>
      <c r="CW35" s="286"/>
      <c r="CX35" s="244"/>
      <c r="CY35" s="285"/>
      <c r="CZ35" s="244"/>
    </row>
    <row r="36" spans="1:104" x14ac:dyDescent="0.25">
      <c r="A36" s="511" t="s">
        <v>55</v>
      </c>
      <c r="B36" s="529">
        <v>5.185563454516081E-2</v>
      </c>
      <c r="C36" s="529">
        <v>8.0813546229848972E-4</v>
      </c>
      <c r="D36" s="28">
        <v>225.29754487234041</v>
      </c>
      <c r="E36" s="214">
        <v>1.9E-3</v>
      </c>
      <c r="F36" s="214"/>
      <c r="G36" s="214"/>
      <c r="H36" s="19">
        <v>11.600015023999999</v>
      </c>
      <c r="I36" s="19">
        <v>0.11600015023999999</v>
      </c>
      <c r="J36" s="7">
        <v>9.6284551958456976</v>
      </c>
      <c r="K36" s="7">
        <v>0.22145446950445105</v>
      </c>
      <c r="L36" s="19">
        <v>13.964673199999998</v>
      </c>
      <c r="M36" s="19">
        <v>0.47479888879999993</v>
      </c>
      <c r="N36" s="73"/>
      <c r="O36" s="73"/>
      <c r="P36" s="73"/>
      <c r="Q36" s="73"/>
      <c r="R36" s="73"/>
      <c r="S36" s="73"/>
      <c r="T36" s="73"/>
      <c r="U36" s="210">
        <v>7.4079477921658301E-3</v>
      </c>
      <c r="V36" s="7">
        <v>9.7955454292321917</v>
      </c>
      <c r="W36" s="7"/>
      <c r="X36" s="7">
        <v>0.29743628266666666</v>
      </c>
      <c r="Y36" s="7">
        <v>0.79246544821775289</v>
      </c>
      <c r="Z36" s="7">
        <v>0.69701388570002487</v>
      </c>
      <c r="AA36" s="73"/>
      <c r="AB36" s="73"/>
      <c r="AC36" s="73"/>
      <c r="AD36" s="73"/>
      <c r="AE36" s="73"/>
      <c r="AF36" s="73"/>
      <c r="AG36" s="79"/>
      <c r="AH36" s="79"/>
      <c r="AI36" s="79"/>
      <c r="AJ36" s="47">
        <v>314.02453938386697</v>
      </c>
      <c r="AK36" s="111">
        <v>7.5589600233853753</v>
      </c>
      <c r="AL36" s="253">
        <v>1694.9060741839764</v>
      </c>
      <c r="AM36" s="202">
        <v>54.236994373887249</v>
      </c>
      <c r="AN36" s="253">
        <v>628039.88336170197</v>
      </c>
      <c r="AO36" s="202">
        <v>18841.19650085106</v>
      </c>
      <c r="AP36" s="344">
        <f t="shared" si="2"/>
        <v>0</v>
      </c>
      <c r="AQ36" s="253">
        <v>5414.3015195610687</v>
      </c>
      <c r="AR36" s="111">
        <v>265.30077445849236</v>
      </c>
      <c r="AS36" s="253">
        <v>395.90026421303878</v>
      </c>
      <c r="AT36" s="206">
        <v>10.996662038684839</v>
      </c>
      <c r="AU36" s="253">
        <v>171.6926142652672</v>
      </c>
      <c r="AV36" s="202">
        <v>5.1507784279580164</v>
      </c>
      <c r="AW36" s="266">
        <v>214.44777916027076</v>
      </c>
      <c r="AX36" s="206">
        <v>4.7770365216336605</v>
      </c>
      <c r="AY36" s="253">
        <v>7789.7483709198814</v>
      </c>
      <c r="AZ36" s="206">
        <v>179.16421253115723</v>
      </c>
      <c r="BA36" s="344">
        <f t="shared" si="4"/>
        <v>0</v>
      </c>
      <c r="BB36" s="253">
        <v>2257667.3460000004</v>
      </c>
      <c r="BC36" s="206">
        <v>20319.006114000003</v>
      </c>
      <c r="BD36" s="344">
        <f t="shared" si="5"/>
        <v>474.79888879999993</v>
      </c>
      <c r="BE36" s="253">
        <v>243.72038784088176</v>
      </c>
      <c r="BF36" s="202">
        <v>4.8846245785639262</v>
      </c>
      <c r="BG36" s="270">
        <v>167.16768103526618</v>
      </c>
      <c r="BH36" s="271">
        <v>3.3278019410233473</v>
      </c>
      <c r="BI36" s="266">
        <v>211.88596011944372</v>
      </c>
      <c r="BJ36" s="202">
        <v>5.409489736719304</v>
      </c>
      <c r="BK36" s="253">
        <v>4419.0667032640949</v>
      </c>
      <c r="BL36" s="206">
        <v>66.286000548961425</v>
      </c>
      <c r="BM36" s="253">
        <v>32.297944594268181</v>
      </c>
      <c r="BN36" s="111">
        <v>0.49546175216791044</v>
      </c>
      <c r="BO36" s="47">
        <v>176.63745781183724</v>
      </c>
      <c r="BP36" s="111">
        <v>1.5962194638210578</v>
      </c>
      <c r="BQ36" s="47">
        <v>708.29007319568154</v>
      </c>
      <c r="BR36" s="111">
        <v>16.996320105117917</v>
      </c>
      <c r="BS36" s="253">
        <v>18.594315323152131</v>
      </c>
      <c r="BT36" s="202">
        <v>0.37820966967773506</v>
      </c>
      <c r="BU36" s="253">
        <v>234.57215195610689</v>
      </c>
      <c r="BV36" s="206">
        <v>5.1605873430343525</v>
      </c>
      <c r="BW36" s="256">
        <v>8.9711415186067143</v>
      </c>
      <c r="BX36" s="111">
        <v>0.22193153872840177</v>
      </c>
      <c r="BY36" s="255" t="s">
        <v>117</v>
      </c>
      <c r="BZ36" s="111"/>
      <c r="CA36" s="256">
        <v>27.31543840635203</v>
      </c>
      <c r="CB36" s="111">
        <v>0.55333623338387417</v>
      </c>
      <c r="CC36" s="256">
        <v>5.0040602922665052</v>
      </c>
      <c r="CD36" s="111">
        <v>0.14848764800714187</v>
      </c>
      <c r="CE36" s="256">
        <v>41.833350153029663</v>
      </c>
      <c r="CF36" s="111">
        <v>0.63800263635810028</v>
      </c>
      <c r="CG36" s="255" t="s">
        <v>118</v>
      </c>
      <c r="CH36" s="111"/>
      <c r="CI36" s="253">
        <v>131.55699874442487</v>
      </c>
      <c r="CJ36" s="111">
        <v>2.7504692284722307</v>
      </c>
      <c r="CK36" s="258">
        <v>315.55670205152671</v>
      </c>
      <c r="CL36" s="206">
        <v>12.937824784112594</v>
      </c>
      <c r="CM36" s="255" t="s">
        <v>119</v>
      </c>
      <c r="CN36" s="111"/>
      <c r="CO36" s="47">
        <v>4.8875889656775771</v>
      </c>
      <c r="CP36" s="111">
        <v>6.9169024648398969E-2</v>
      </c>
      <c r="CQ36" s="255" t="s">
        <v>117</v>
      </c>
      <c r="CR36" s="111"/>
      <c r="CS36" s="255" t="s">
        <v>120</v>
      </c>
      <c r="CT36" s="111"/>
      <c r="CU36" s="266">
        <v>905.89764688427306</v>
      </c>
      <c r="CV36" s="202">
        <v>35.330008228486648</v>
      </c>
      <c r="CW36" s="255" t="s">
        <v>118</v>
      </c>
      <c r="CX36" s="111"/>
      <c r="CY36" s="256">
        <v>15.500366176434094</v>
      </c>
      <c r="CZ36" s="111">
        <v>0.35759081941208931</v>
      </c>
    </row>
    <row r="37" spans="1:104" x14ac:dyDescent="0.25">
      <c r="A37" s="511" t="s">
        <v>56</v>
      </c>
      <c r="B37" s="529">
        <v>2.4398411065877354E-2</v>
      </c>
      <c r="C37" s="529">
        <v>1.208539336192044E-3</v>
      </c>
      <c r="D37" s="28">
        <v>170.14725066666665</v>
      </c>
      <c r="E37" s="214">
        <v>2.8E-3</v>
      </c>
      <c r="F37" s="214"/>
      <c r="G37" s="214"/>
      <c r="H37" s="19">
        <v>4.019998157157894</v>
      </c>
      <c r="I37" s="19">
        <v>6.4319970514526315E-2</v>
      </c>
      <c r="J37" s="7">
        <v>3.7963296208068811</v>
      </c>
      <c r="K37" s="7">
        <v>0.26953940307728852</v>
      </c>
      <c r="L37" s="19">
        <v>11.164959513157893</v>
      </c>
      <c r="M37" s="19">
        <v>0.21213423074999993</v>
      </c>
      <c r="N37" s="73"/>
      <c r="O37" s="73"/>
      <c r="P37" s="73"/>
      <c r="Q37" s="73"/>
      <c r="R37" s="73"/>
      <c r="S37" s="73"/>
      <c r="T37" s="73"/>
      <c r="U37" s="210">
        <v>3.4854872951253363E-3</v>
      </c>
      <c r="V37" s="7">
        <v>7.3977065507246369</v>
      </c>
      <c r="W37" s="7"/>
      <c r="X37" s="7">
        <v>0.10307687582456139</v>
      </c>
      <c r="Y37" s="7">
        <v>0.3124551128236116</v>
      </c>
      <c r="Z37" s="7">
        <v>0.55727274834828511</v>
      </c>
      <c r="AA37" s="73"/>
      <c r="AB37" s="73"/>
      <c r="AC37" s="73"/>
      <c r="AD37" s="73"/>
      <c r="AE37" s="73"/>
      <c r="AF37" s="73"/>
      <c r="AG37" s="79"/>
      <c r="AH37" s="79"/>
      <c r="AI37" s="79"/>
      <c r="AJ37" s="47">
        <v>387.97421515553953</v>
      </c>
      <c r="AK37" s="111">
        <v>9.5604771068424483</v>
      </c>
      <c r="AL37" s="253">
        <v>1661.9530965390129</v>
      </c>
      <c r="AM37" s="202">
        <v>48.196639799631377</v>
      </c>
      <c r="AN37" s="253">
        <v>666176.32459259254</v>
      </c>
      <c r="AO37" s="202">
        <v>17320.584439407408</v>
      </c>
      <c r="AP37" s="344">
        <f t="shared" si="2"/>
        <v>0</v>
      </c>
      <c r="AQ37" s="253">
        <v>9733.7615634650829</v>
      </c>
      <c r="AR37" s="111">
        <v>272.5453237770223</v>
      </c>
      <c r="AS37" s="258">
        <v>445.89612145356335</v>
      </c>
      <c r="AT37" s="206">
        <v>18.092741492973097</v>
      </c>
      <c r="AU37" s="253">
        <v>229.8477471636289</v>
      </c>
      <c r="AV37" s="202">
        <v>16.319190048617653</v>
      </c>
      <c r="AW37" s="266">
        <v>208.77641929141919</v>
      </c>
      <c r="AX37" s="202">
        <v>3.5491991279541257</v>
      </c>
      <c r="AY37" s="253">
        <v>6400.3839149293472</v>
      </c>
      <c r="AZ37" s="206">
        <v>428.82572230026631</v>
      </c>
      <c r="BA37" s="344">
        <f t="shared" si="4"/>
        <v>0</v>
      </c>
      <c r="BB37" s="258">
        <v>5304100.347066666</v>
      </c>
      <c r="BC37" s="206">
        <v>148514.80971786662</v>
      </c>
      <c r="BD37" s="344">
        <f t="shared" si="5"/>
        <v>212.13423074999994</v>
      </c>
      <c r="BE37" s="253">
        <v>225.57167050791875</v>
      </c>
      <c r="BF37" s="202">
        <v>7.6563632051489012</v>
      </c>
      <c r="BG37" s="272">
        <v>86.321234670168522</v>
      </c>
      <c r="BH37" s="271">
        <v>2.7672320979208456</v>
      </c>
      <c r="BI37" s="256">
        <v>38.968137514356989</v>
      </c>
      <c r="BJ37" s="202">
        <v>1.5352214211230832</v>
      </c>
      <c r="BK37" s="253">
        <v>9506.7658950235509</v>
      </c>
      <c r="BL37" s="206">
        <v>180.62855200544746</v>
      </c>
      <c r="BM37" s="253">
        <v>36.585011007674673</v>
      </c>
      <c r="BN37" s="111">
        <v>1.4082411110395225</v>
      </c>
      <c r="BO37" s="47">
        <v>360.77146350910073</v>
      </c>
      <c r="BP37" s="111">
        <v>13.426832642399575</v>
      </c>
      <c r="BQ37" s="47">
        <v>1118.6610736071866</v>
      </c>
      <c r="BR37" s="111">
        <v>37.129756578016128</v>
      </c>
      <c r="BS37" s="253">
        <v>19.243404783866406</v>
      </c>
      <c r="BT37" s="202">
        <v>0.74021482610475653</v>
      </c>
      <c r="BU37" s="258">
        <v>225.12266151955765</v>
      </c>
      <c r="BV37" s="206">
        <v>15.533463644849478</v>
      </c>
      <c r="BW37" s="256">
        <v>12.770560513303556</v>
      </c>
      <c r="BX37" s="111">
        <v>0.68481706473254023</v>
      </c>
      <c r="BY37" s="255" t="s">
        <v>117</v>
      </c>
      <c r="BZ37" s="111"/>
      <c r="CA37" s="256">
        <v>28.59823396321891</v>
      </c>
      <c r="CB37" s="111">
        <v>0.99857911956532774</v>
      </c>
      <c r="CC37" s="255" t="s">
        <v>116</v>
      </c>
      <c r="CD37" s="111"/>
      <c r="CE37" s="256">
        <v>44.591980143332805</v>
      </c>
      <c r="CF37" s="111">
        <v>1.7066286238008477</v>
      </c>
      <c r="CG37" s="256">
        <v>1.3456661643271524</v>
      </c>
      <c r="CH37" s="111">
        <v>5.9131420703559485E-2</v>
      </c>
      <c r="CI37" s="47">
        <v>8.9846334011469455</v>
      </c>
      <c r="CJ37" s="111">
        <v>0.30722643095082858</v>
      </c>
      <c r="CK37" s="258">
        <v>2630.8936319475733</v>
      </c>
      <c r="CL37" s="206">
        <v>55.24876627089904</v>
      </c>
      <c r="CM37" s="255" t="s">
        <v>119</v>
      </c>
      <c r="CN37" s="111"/>
      <c r="CO37" s="47">
        <v>1.1300356896932167</v>
      </c>
      <c r="CP37" s="111">
        <v>4.0391970072329073E-2</v>
      </c>
      <c r="CQ37" s="255" t="s">
        <v>117</v>
      </c>
      <c r="CR37" s="111"/>
      <c r="CS37" s="255" t="s">
        <v>120</v>
      </c>
      <c r="CT37" s="111"/>
      <c r="CU37" s="266">
        <v>1836.0150352652058</v>
      </c>
      <c r="CV37" s="202">
        <v>110.16090211591236</v>
      </c>
      <c r="CW37" s="255" t="s">
        <v>118</v>
      </c>
      <c r="CX37" s="111"/>
      <c r="CY37" s="256">
        <v>10.863713654935871</v>
      </c>
      <c r="CZ37" s="111">
        <v>0.50477829979308331</v>
      </c>
    </row>
    <row r="38" spans="1:104" ht="15.75" thickBot="1" x14ac:dyDescent="0.3">
      <c r="A38" s="542" t="s">
        <v>57</v>
      </c>
      <c r="B38" s="565">
        <v>0.1936682177844084</v>
      </c>
      <c r="C38" s="565">
        <v>2.418390697284258E-3</v>
      </c>
      <c r="D38" s="25">
        <v>69.076819999999998</v>
      </c>
      <c r="E38" s="215">
        <v>3.2000000000000002E-3</v>
      </c>
      <c r="F38" s="215"/>
      <c r="G38" s="215"/>
      <c r="H38" s="20">
        <v>8.2140665549999987</v>
      </c>
      <c r="I38" s="20">
        <v>0.16428133109999998</v>
      </c>
      <c r="J38" s="11">
        <v>8.5749999999999993</v>
      </c>
      <c r="K38" s="11">
        <v>0.15434999999999999</v>
      </c>
      <c r="L38" s="20">
        <v>9.5398361939999994</v>
      </c>
      <c r="M38" s="20">
        <v>0.21941623246199998</v>
      </c>
      <c r="N38" s="64"/>
      <c r="O38" s="64"/>
      <c r="P38" s="64"/>
      <c r="Q38" s="64"/>
      <c r="R38" s="64"/>
      <c r="S38" s="64"/>
      <c r="T38" s="64"/>
      <c r="U38" s="211">
        <v>2.7666888254915485E-2</v>
      </c>
      <c r="V38" s="11">
        <v>3.0033400000000001</v>
      </c>
      <c r="W38" s="11"/>
      <c r="X38" s="11">
        <v>0.21061709115384611</v>
      </c>
      <c r="Y38" s="11">
        <v>0.70576131687242794</v>
      </c>
      <c r="Z38" s="11">
        <v>0.47615853226853005</v>
      </c>
      <c r="AA38" s="64"/>
      <c r="AB38" s="64"/>
      <c r="AC38" s="64"/>
      <c r="AD38" s="64"/>
      <c r="AE38" s="64"/>
      <c r="AF38" s="64"/>
      <c r="AG38" s="85"/>
      <c r="AH38" s="85"/>
      <c r="AI38" s="86"/>
      <c r="AJ38" s="264">
        <v>348.85176140637765</v>
      </c>
      <c r="AK38" s="199">
        <v>7.9365175697654857</v>
      </c>
      <c r="AL38" s="267">
        <v>1617.625</v>
      </c>
      <c r="AM38" s="203">
        <v>103.52800000000001</v>
      </c>
      <c r="AN38" s="261">
        <v>693034.35654545447</v>
      </c>
      <c r="AO38" s="203">
        <v>31186.546044545452</v>
      </c>
      <c r="AP38" s="341">
        <f t="shared" si="2"/>
        <v>0</v>
      </c>
      <c r="AQ38" s="261">
        <v>18868.9375</v>
      </c>
      <c r="AR38" s="199">
        <v>641.54387499999996</v>
      </c>
      <c r="AS38" s="261">
        <v>381.6875</v>
      </c>
      <c r="AT38" s="207">
        <v>9.160499999999999</v>
      </c>
      <c r="AU38" s="261">
        <v>294.8125</v>
      </c>
      <c r="AV38" s="203">
        <v>8.8443749999999994</v>
      </c>
      <c r="AW38" s="261">
        <v>219.375</v>
      </c>
      <c r="AX38" s="203">
        <v>5.7037500000000003</v>
      </c>
      <c r="AY38" s="261">
        <v>19605.25</v>
      </c>
      <c r="AZ38" s="207">
        <v>588.15750000000003</v>
      </c>
      <c r="BA38" s="341">
        <f t="shared" si="4"/>
        <v>0</v>
      </c>
      <c r="BB38" s="267">
        <v>2776909.8840000001</v>
      </c>
      <c r="BC38" s="207">
        <v>49984.377911999996</v>
      </c>
      <c r="BD38" s="341">
        <f t="shared" si="5"/>
        <v>219.41623246199998</v>
      </c>
      <c r="BE38" s="261">
        <v>589.27235941267918</v>
      </c>
      <c r="BF38" s="203">
        <v>4.7318788942447689</v>
      </c>
      <c r="BG38" s="273">
        <v>240.13936085829724</v>
      </c>
      <c r="BH38" s="274">
        <v>2.6478369175680889</v>
      </c>
      <c r="BI38" s="263">
        <v>96.894288359752423</v>
      </c>
      <c r="BJ38" s="203">
        <v>2.3120761491471797</v>
      </c>
      <c r="BK38" s="261">
        <v>6547.3125</v>
      </c>
      <c r="BL38" s="207">
        <v>111.30431249999999</v>
      </c>
      <c r="BM38" s="261">
        <v>68.733643244390748</v>
      </c>
      <c r="BN38" s="199">
        <v>0.9532216413154212</v>
      </c>
      <c r="BO38" s="264">
        <v>200.64784799347291</v>
      </c>
      <c r="BP38" s="199">
        <v>3.0965882239043636</v>
      </c>
      <c r="BQ38" s="264">
        <v>750.36872622709484</v>
      </c>
      <c r="BR38" s="199">
        <v>7.8448478813344726</v>
      </c>
      <c r="BS38" s="267">
        <v>134.4077531179131</v>
      </c>
      <c r="BT38" s="203">
        <v>2.4370045923869394</v>
      </c>
      <c r="BU38" s="267">
        <v>221.14656994183949</v>
      </c>
      <c r="BV38" s="207">
        <v>4.5186954049195007</v>
      </c>
      <c r="BW38" s="263">
        <v>57.896248531931839</v>
      </c>
      <c r="BX38" s="199">
        <v>1.1048441875897885</v>
      </c>
      <c r="BY38" s="265" t="s">
        <v>117</v>
      </c>
      <c r="BZ38" s="199"/>
      <c r="CA38" s="263">
        <v>27.909390081002922</v>
      </c>
      <c r="CB38" s="199">
        <v>0.54881938996693802</v>
      </c>
      <c r="CC38" s="265" t="s">
        <v>116</v>
      </c>
      <c r="CD38" s="199"/>
      <c r="CE38" s="263">
        <v>17.944854051870564</v>
      </c>
      <c r="CF38" s="199">
        <v>0.33627530281481777</v>
      </c>
      <c r="CG38" s="263">
        <v>1.2256078572522029</v>
      </c>
      <c r="CH38" s="199">
        <v>2.9674745888614625E-2</v>
      </c>
      <c r="CI38" s="259">
        <v>18.938930755688027</v>
      </c>
      <c r="CJ38" s="199">
        <v>0.22747302980881026</v>
      </c>
      <c r="CK38" s="267">
        <v>338.625</v>
      </c>
      <c r="CL38" s="207">
        <v>4.0634999999999994</v>
      </c>
      <c r="CM38" s="265" t="s">
        <v>119</v>
      </c>
      <c r="CN38" s="199"/>
      <c r="CO38" s="264">
        <v>1.4490933567719366</v>
      </c>
      <c r="CP38" s="199">
        <v>5.2505165559594572E-2</v>
      </c>
      <c r="CQ38" s="265" t="s">
        <v>117</v>
      </c>
      <c r="CR38" s="199"/>
      <c r="CS38" s="263">
        <v>2.7337872689212164</v>
      </c>
      <c r="CT38" s="199">
        <v>4.5488956136448377E-2</v>
      </c>
      <c r="CU38" s="262">
        <v>1491.75</v>
      </c>
      <c r="CV38" s="203">
        <v>38.785499999999999</v>
      </c>
      <c r="CW38" s="265" t="s">
        <v>118</v>
      </c>
      <c r="CX38" s="199"/>
      <c r="CY38" s="263">
        <v>16.711163964420624</v>
      </c>
      <c r="CZ38" s="199">
        <v>0.31920226930013679</v>
      </c>
    </row>
    <row r="39" spans="1:104" x14ac:dyDescent="0.25">
      <c r="A39" s="536" t="s">
        <v>58</v>
      </c>
      <c r="B39" s="566">
        <v>0.42422873172862274</v>
      </c>
      <c r="C39" s="566">
        <v>2.1698982449684059E-2</v>
      </c>
      <c r="D39" s="106">
        <v>5.3987505000000002</v>
      </c>
      <c r="E39" s="209">
        <v>3.5000000000000001E-3</v>
      </c>
      <c r="F39" s="209"/>
      <c r="G39" s="209"/>
      <c r="H39" s="106">
        <v>21.210292351999996</v>
      </c>
      <c r="I39" s="106">
        <v>0.50904701644799988</v>
      </c>
      <c r="J39" s="106">
        <v>36.674880547297299</v>
      </c>
      <c r="K39" s="106">
        <v>1.5403449829864866</v>
      </c>
      <c r="L39" s="106">
        <v>13.416552319999999</v>
      </c>
      <c r="M39" s="106">
        <v>0.46957933119999995</v>
      </c>
      <c r="N39" s="567"/>
      <c r="O39" s="567"/>
      <c r="P39" s="567"/>
      <c r="Q39" s="567"/>
      <c r="R39" s="567"/>
      <c r="S39" s="567"/>
      <c r="T39" s="567"/>
      <c r="U39" s="209">
        <v>6.0604104532660394E-2</v>
      </c>
      <c r="V39" s="106">
        <v>0.23472828260869566</v>
      </c>
      <c r="W39" s="106"/>
      <c r="X39" s="106">
        <v>0.54385365005128194</v>
      </c>
      <c r="Y39" s="106">
        <v>3.0185086870203537</v>
      </c>
      <c r="Z39" s="106">
        <v>0.66965571849263783</v>
      </c>
      <c r="AA39" s="567"/>
      <c r="AB39" s="567"/>
      <c r="AC39" s="567"/>
      <c r="AD39" s="567"/>
      <c r="AE39" s="567"/>
      <c r="AF39" s="567"/>
      <c r="AG39" s="113"/>
      <c r="AH39" s="113"/>
      <c r="AI39" s="113"/>
      <c r="AJ39" s="44">
        <v>47.204567775034121</v>
      </c>
      <c r="AK39" s="6">
        <v>2.0930853014467972</v>
      </c>
      <c r="AL39" s="247">
        <v>1675.1743154362416</v>
      </c>
      <c r="AM39" s="201">
        <v>51.930403778523498</v>
      </c>
      <c r="AN39" s="248">
        <v>26051.03810526316</v>
      </c>
      <c r="AO39" s="201">
        <v>521.0207621052632</v>
      </c>
      <c r="AP39" s="339">
        <f t="shared" si="2"/>
        <v>0</v>
      </c>
      <c r="AQ39" s="248">
        <v>10437.280244966443</v>
      </c>
      <c r="AR39" s="6">
        <v>448.80305053355704</v>
      </c>
      <c r="AS39" s="248">
        <v>928.04353020134226</v>
      </c>
      <c r="AT39" s="208">
        <v>27.841305906040269</v>
      </c>
      <c r="AU39" s="248">
        <v>339.95041946308726</v>
      </c>
      <c r="AV39" s="201">
        <v>15.977669714765103</v>
      </c>
      <c r="AW39" s="248">
        <v>335.22067449664428</v>
      </c>
      <c r="AX39" s="208">
        <v>7.0396341644295299</v>
      </c>
      <c r="AY39" s="248">
        <v>2008.1990369127518</v>
      </c>
      <c r="AZ39" s="208">
        <v>60.245971107382559</v>
      </c>
      <c r="BA39" s="339">
        <f t="shared" si="4"/>
        <v>0</v>
      </c>
      <c r="BB39" s="248">
        <v>200338.81389473684</v>
      </c>
      <c r="BC39" s="208">
        <v>4607.7927195789471</v>
      </c>
      <c r="BD39" s="339">
        <f t="shared" si="5"/>
        <v>469.57933119999996</v>
      </c>
      <c r="BE39" s="248">
        <v>377.33147089549783</v>
      </c>
      <c r="BF39" s="201">
        <v>1.5543408728190153</v>
      </c>
      <c r="BG39" s="248">
        <v>717.14758053691276</v>
      </c>
      <c r="BH39" s="201">
        <v>27.968755640939598</v>
      </c>
      <c r="BI39" s="248">
        <v>414.612822147651</v>
      </c>
      <c r="BJ39" s="201">
        <v>17.413738530201343</v>
      </c>
      <c r="BK39" s="248">
        <v>10083.22505033557</v>
      </c>
      <c r="BL39" s="208">
        <v>352.91287676174494</v>
      </c>
      <c r="BM39" s="248">
        <v>119.01872718158948</v>
      </c>
      <c r="BN39" s="6">
        <v>5.6281017865169414</v>
      </c>
      <c r="BO39" s="44">
        <v>114.82606759136027</v>
      </c>
      <c r="BP39" s="6">
        <v>7.3516451711325574</v>
      </c>
      <c r="BQ39" s="44">
        <v>195.02886374870255</v>
      </c>
      <c r="BR39" s="6">
        <v>5.6871840896232921</v>
      </c>
      <c r="BS39" s="247">
        <v>354.81037462373092</v>
      </c>
      <c r="BT39" s="201">
        <v>18.016111371302962</v>
      </c>
      <c r="BU39" s="247">
        <v>369.51132550335569</v>
      </c>
      <c r="BV39" s="208">
        <v>8.8682718120805362</v>
      </c>
      <c r="BW39" s="248">
        <v>155.66637864120383</v>
      </c>
      <c r="BX39" s="201">
        <v>6.0001999592094526</v>
      </c>
      <c r="BY39" s="245">
        <v>1.990151642395503</v>
      </c>
      <c r="BZ39" s="6">
        <v>4.3291032305872675E-2</v>
      </c>
      <c r="CA39" s="245">
        <v>28.839868390837353</v>
      </c>
      <c r="CB39" s="6">
        <v>1.065959614827322</v>
      </c>
      <c r="CC39" s="245">
        <v>1.67069433608686</v>
      </c>
      <c r="CD39" s="6">
        <v>7.9209359043148922E-2</v>
      </c>
      <c r="CE39" s="245">
        <v>38.4305609739909</v>
      </c>
      <c r="CF39" s="6">
        <v>1.1337023422181458</v>
      </c>
      <c r="CG39" s="245">
        <v>1.8512091091042482</v>
      </c>
      <c r="CH39" s="6">
        <v>6.3848131127786201E-2</v>
      </c>
      <c r="CI39" s="44">
        <v>51.531356496913538</v>
      </c>
      <c r="CJ39" s="6">
        <v>2.1775827076518817</v>
      </c>
      <c r="CK39" s="247">
        <v>930.91516107382552</v>
      </c>
      <c r="CL39" s="208">
        <v>34.443860959731545</v>
      </c>
      <c r="CM39" s="249" t="s">
        <v>119</v>
      </c>
      <c r="CN39" s="6"/>
      <c r="CO39" s="246" t="s">
        <v>115</v>
      </c>
      <c r="CP39" s="6"/>
      <c r="CQ39" s="249" t="s">
        <v>117</v>
      </c>
      <c r="CR39" s="6"/>
      <c r="CS39" s="245">
        <v>4.3730212918024876</v>
      </c>
      <c r="CT39" s="6">
        <v>0.15484024547776415</v>
      </c>
      <c r="CU39" s="248">
        <v>2163.4360234899327</v>
      </c>
      <c r="CV39" s="201">
        <v>56.249336610738254</v>
      </c>
      <c r="CW39" s="245">
        <v>3.3743352592702252</v>
      </c>
      <c r="CX39" s="6">
        <v>0.13251803462812059</v>
      </c>
      <c r="CY39" s="245">
        <v>16.497779047017954</v>
      </c>
      <c r="CZ39" s="6">
        <v>0.85855821399683452</v>
      </c>
    </row>
    <row r="40" spans="1:104" x14ac:dyDescent="0.25">
      <c r="A40" s="511" t="s">
        <v>59</v>
      </c>
      <c r="B40" s="529">
        <v>0.16353334840823064</v>
      </c>
      <c r="C40" s="529">
        <v>5.1293848921495667E-3</v>
      </c>
      <c r="D40" s="7">
        <v>13.473756481886699</v>
      </c>
      <c r="E40" s="210">
        <v>3.8999999999999998E-3</v>
      </c>
      <c r="F40" s="210"/>
      <c r="G40" s="210"/>
      <c r="H40" s="7">
        <v>10.208495096800002</v>
      </c>
      <c r="I40" s="7">
        <v>0.26542087251680002</v>
      </c>
      <c r="J40" s="7">
        <v>11.7190721395575</v>
      </c>
      <c r="K40" s="7">
        <v>0.49220102986141501</v>
      </c>
      <c r="L40" s="7">
        <v>14.794989237600001</v>
      </c>
      <c r="M40" s="7">
        <v>0.44384967712800005</v>
      </c>
      <c r="N40" s="42"/>
      <c r="O40" s="42"/>
      <c r="P40" s="42"/>
      <c r="Q40" s="42"/>
      <c r="R40" s="42"/>
      <c r="S40" s="42"/>
      <c r="T40" s="42"/>
      <c r="U40" s="210">
        <v>2.3361906915461521E-2</v>
      </c>
      <c r="V40" s="7">
        <v>0.58581549921246523</v>
      </c>
      <c r="W40" s="7"/>
      <c r="X40" s="7">
        <v>0.26175628453333338</v>
      </c>
      <c r="Y40" s="7">
        <v>0.96453268638333334</v>
      </c>
      <c r="Z40" s="7">
        <v>0.73845716184676824</v>
      </c>
      <c r="AA40" s="42"/>
      <c r="AB40" s="42"/>
      <c r="AC40" s="42"/>
      <c r="AD40" s="42"/>
      <c r="AE40" s="42"/>
      <c r="AF40" s="42"/>
      <c r="AG40" s="79"/>
      <c r="AH40" s="79"/>
      <c r="AI40" s="79"/>
      <c r="AJ40" s="47">
        <v>101.2560227113938</v>
      </c>
      <c r="AK40" s="111">
        <v>2.6142697882011832</v>
      </c>
      <c r="AL40" s="253">
        <v>1789.3146656941403</v>
      </c>
      <c r="AM40" s="202">
        <v>62.626013299294911</v>
      </c>
      <c r="AN40" s="253">
        <v>382361.56199999992</v>
      </c>
      <c r="AO40" s="202">
        <v>13765.016231999998</v>
      </c>
      <c r="AP40" s="337">
        <f t="shared" si="2"/>
        <v>0</v>
      </c>
      <c r="AQ40" s="253">
        <v>9509.9257719426205</v>
      </c>
      <c r="AR40" s="111">
        <v>532.55584322878667</v>
      </c>
      <c r="AS40" s="253">
        <v>675.41324337466563</v>
      </c>
      <c r="AT40" s="206">
        <v>17.560744327741308</v>
      </c>
      <c r="AU40" s="253">
        <v>233.02305616338438</v>
      </c>
      <c r="AV40" s="202">
        <v>7.4567377972283007</v>
      </c>
      <c r="AW40" s="266">
        <v>365.86933265608644</v>
      </c>
      <c r="AX40" s="206">
        <v>18.123849039244828</v>
      </c>
      <c r="AY40" s="253">
        <v>1595.4336299538049</v>
      </c>
      <c r="AZ40" s="206">
        <v>57.435610678336978</v>
      </c>
      <c r="BA40" s="337">
        <f t="shared" si="4"/>
        <v>0</v>
      </c>
      <c r="BB40" s="258">
        <v>7029349.4339999985</v>
      </c>
      <c r="BC40" s="206">
        <v>154645.68754799999</v>
      </c>
      <c r="BD40" s="337">
        <f t="shared" si="5"/>
        <v>443.84967712800005</v>
      </c>
      <c r="BE40" s="253">
        <v>130.67146005942547</v>
      </c>
      <c r="BF40" s="202">
        <v>4.2188977734071784</v>
      </c>
      <c r="BG40" s="266">
        <v>349.10780209093116</v>
      </c>
      <c r="BH40" s="202">
        <v>17.455390104546559</v>
      </c>
      <c r="BI40" s="253">
        <v>402.39460247994163</v>
      </c>
      <c r="BJ40" s="202">
        <v>20.11973012399708</v>
      </c>
      <c r="BK40" s="253">
        <v>11325.700931193775</v>
      </c>
      <c r="BL40" s="206">
        <v>464.3537381789447</v>
      </c>
      <c r="BM40" s="253">
        <v>55.758358457681389</v>
      </c>
      <c r="BN40" s="111">
        <v>2.793940814089205</v>
      </c>
      <c r="BO40" s="47">
        <v>382.8904773437153</v>
      </c>
      <c r="BP40" s="111">
        <v>20.859088138399731</v>
      </c>
      <c r="BQ40" s="47">
        <v>214.74390658350347</v>
      </c>
      <c r="BR40" s="111">
        <v>3.3294836881829712</v>
      </c>
      <c r="BS40" s="253">
        <v>190.6625900266221</v>
      </c>
      <c r="BT40" s="202">
        <v>8.9804335587720061</v>
      </c>
      <c r="BU40" s="258">
        <v>418.97813761244834</v>
      </c>
      <c r="BV40" s="206">
        <v>15.921169229273037</v>
      </c>
      <c r="BW40" s="256">
        <v>66.772556604756005</v>
      </c>
      <c r="BX40" s="202">
        <v>3.0687858778998343</v>
      </c>
      <c r="BY40" s="255" t="s">
        <v>117</v>
      </c>
      <c r="BZ40" s="111"/>
      <c r="CA40" s="256">
        <v>12.767935023787899</v>
      </c>
      <c r="CB40" s="111">
        <v>0.6738159797823664</v>
      </c>
      <c r="CC40" s="256">
        <v>1.4532623617823852</v>
      </c>
      <c r="CD40" s="111">
        <v>7.9112634820979619E-2</v>
      </c>
      <c r="CE40" s="256">
        <v>21.323040453002264</v>
      </c>
      <c r="CF40" s="111">
        <v>1.2198037087264777</v>
      </c>
      <c r="CG40" s="256">
        <v>2.1316372881181072</v>
      </c>
      <c r="CH40" s="111">
        <v>0.10984698203078432</v>
      </c>
      <c r="CI40" s="47">
        <v>32.241582172399774</v>
      </c>
      <c r="CJ40" s="111">
        <v>1.8615185224917845</v>
      </c>
      <c r="CK40" s="258">
        <v>875.63504254801842</v>
      </c>
      <c r="CL40" s="206">
        <v>28.895956404084604</v>
      </c>
      <c r="CM40" s="255" t="s">
        <v>119</v>
      </c>
      <c r="CN40" s="111"/>
      <c r="CO40" s="47">
        <v>1.0677225759773947</v>
      </c>
      <c r="CP40" s="111">
        <v>5.095431511000461E-2</v>
      </c>
      <c r="CQ40" s="255" t="s">
        <v>117</v>
      </c>
      <c r="CR40" s="111"/>
      <c r="CS40" s="256">
        <v>1.9316675890665935</v>
      </c>
      <c r="CT40" s="111">
        <v>3.8047111435606282E-2</v>
      </c>
      <c r="CU40" s="266">
        <v>2348.1554121079503</v>
      </c>
      <c r="CV40" s="202">
        <v>103.31883813274982</v>
      </c>
      <c r="CW40" s="256">
        <v>1.0654308102170849</v>
      </c>
      <c r="CX40" s="111">
        <v>3.8772169917276333E-2</v>
      </c>
      <c r="CY40" s="256">
        <v>7.269445225063234</v>
      </c>
      <c r="CZ40" s="111">
        <v>0.36531490562404278</v>
      </c>
    </row>
    <row r="41" spans="1:104" x14ac:dyDescent="0.25">
      <c r="A41" s="511" t="s">
        <v>60</v>
      </c>
      <c r="B41" s="529">
        <v>0.16770868970346173</v>
      </c>
      <c r="C41" s="529">
        <v>3.3455747680139732E-3</v>
      </c>
      <c r="D41" s="7">
        <v>9.0095575555555545</v>
      </c>
      <c r="E41" s="210">
        <v>1.2999999999999999E-3</v>
      </c>
      <c r="F41" s="210"/>
      <c r="G41" s="210"/>
      <c r="H41" s="7">
        <v>14.377567300000001</v>
      </c>
      <c r="I41" s="7">
        <v>0.18690837490000001</v>
      </c>
      <c r="J41" s="7">
        <v>13.637525777777777</v>
      </c>
      <c r="K41" s="7">
        <v>0.21820041244444446</v>
      </c>
      <c r="L41" s="7">
        <v>13.631307639999999</v>
      </c>
      <c r="M41" s="7">
        <v>0.10905046112</v>
      </c>
      <c r="N41" s="42"/>
      <c r="O41" s="42"/>
      <c r="P41" s="42"/>
      <c r="Q41" s="42"/>
      <c r="R41" s="42"/>
      <c r="S41" s="42"/>
      <c r="T41" s="42"/>
      <c r="U41" s="210">
        <v>2.3958384243351675E-2</v>
      </c>
      <c r="V41" s="7">
        <v>0.3917198937198067</v>
      </c>
      <c r="W41" s="7"/>
      <c r="X41" s="7">
        <v>0.36865557179487179</v>
      </c>
      <c r="Y41" s="7">
        <v>1.1224301051668952</v>
      </c>
      <c r="Z41" s="7">
        <v>0.680374726229099</v>
      </c>
      <c r="AA41" s="42"/>
      <c r="AB41" s="42"/>
      <c r="AC41" s="42"/>
      <c r="AD41" s="42"/>
      <c r="AE41" s="42"/>
      <c r="AF41" s="42"/>
      <c r="AG41" s="79"/>
      <c r="AH41" s="79"/>
      <c r="AI41" s="79"/>
      <c r="AJ41" s="47">
        <v>61.665774564765073</v>
      </c>
      <c r="AK41" s="111">
        <v>2.6264453338873341</v>
      </c>
      <c r="AL41" s="253">
        <v>1605.3642222222222</v>
      </c>
      <c r="AM41" s="202">
        <v>62.609204666666663</v>
      </c>
      <c r="AN41" s="253">
        <v>1589877.4675</v>
      </c>
      <c r="AO41" s="202">
        <v>55645.711362500006</v>
      </c>
      <c r="AP41" s="337">
        <f t="shared" si="2"/>
        <v>0</v>
      </c>
      <c r="AQ41" s="253">
        <v>19361.906585158551</v>
      </c>
      <c r="AR41" s="111">
        <v>1413.4191807165741</v>
      </c>
      <c r="AS41" s="253">
        <v>815.55996554424428</v>
      </c>
      <c r="AT41" s="206">
        <v>15.49563934534064</v>
      </c>
      <c r="AU41" s="253">
        <v>282.44405011746278</v>
      </c>
      <c r="AV41" s="202">
        <v>4.2366607517619421</v>
      </c>
      <c r="AW41" s="266">
        <v>363.82731909839924</v>
      </c>
      <c r="AX41" s="206">
        <v>27.775262411362686</v>
      </c>
      <c r="AY41" s="253">
        <v>1520.7711104150353</v>
      </c>
      <c r="AZ41" s="206">
        <v>24.332337766640567</v>
      </c>
      <c r="BA41" s="337">
        <f t="shared" si="4"/>
        <v>0</v>
      </c>
      <c r="BB41" s="253">
        <v>6080150.2659999998</v>
      </c>
      <c r="BC41" s="206">
        <v>164164.05718199999</v>
      </c>
      <c r="BD41" s="337">
        <f t="shared" si="5"/>
        <v>109.05046111999999</v>
      </c>
      <c r="BE41" s="253">
        <v>127.45164204272908</v>
      </c>
      <c r="BF41" s="202">
        <v>1.5509359008768617</v>
      </c>
      <c r="BG41" s="266">
        <v>285.92503367267028</v>
      </c>
      <c r="BH41" s="202">
        <v>2.8592503367267028</v>
      </c>
      <c r="BI41" s="266">
        <v>366.35709945184027</v>
      </c>
      <c r="BJ41" s="202">
        <v>4.7827565975325905</v>
      </c>
      <c r="BK41" s="253">
        <v>805.34689115113542</v>
      </c>
      <c r="BL41" s="206">
        <v>15.301590931871571</v>
      </c>
      <c r="BM41" s="253">
        <v>71.079802232949561</v>
      </c>
      <c r="BN41" s="111">
        <v>3.3289735510412419</v>
      </c>
      <c r="BO41" s="47">
        <v>248.86349064319006</v>
      </c>
      <c r="BP41" s="111">
        <v>19.387997146023789</v>
      </c>
      <c r="BQ41" s="47">
        <v>145.16701668378639</v>
      </c>
      <c r="BR41" s="111">
        <v>9.338188396551212</v>
      </c>
      <c r="BS41" s="253">
        <v>255.13208532582743</v>
      </c>
      <c r="BT41" s="202">
        <v>16.161047917015473</v>
      </c>
      <c r="BU41" s="253">
        <v>386.84892717306184</v>
      </c>
      <c r="BV41" s="206">
        <v>7.3501296162881751</v>
      </c>
      <c r="BW41" s="256">
        <v>86.952872535496155</v>
      </c>
      <c r="BX41" s="202">
        <v>6.0267746183977202</v>
      </c>
      <c r="BY41" s="256">
        <v>1.2169682270226063</v>
      </c>
      <c r="BZ41" s="111">
        <v>0.10964512136966123</v>
      </c>
      <c r="CA41" s="256">
        <v>15.833010930303786</v>
      </c>
      <c r="CB41" s="111">
        <v>1.1476387823185288</v>
      </c>
      <c r="CC41" s="256">
        <v>1.5064498204907766</v>
      </c>
      <c r="CD41" s="111">
        <v>9.6479217921168078E-2</v>
      </c>
      <c r="CE41" s="256">
        <v>24.09314073660488</v>
      </c>
      <c r="CF41" s="111">
        <v>1.4228568292076422</v>
      </c>
      <c r="CG41" s="256">
        <v>1.9588904119625608</v>
      </c>
      <c r="CH41" s="111">
        <v>0.11036966305308459</v>
      </c>
      <c r="CI41" s="47">
        <v>44.594292236121632</v>
      </c>
      <c r="CJ41" s="111">
        <v>2.7672231289217017</v>
      </c>
      <c r="CK41" s="258">
        <v>1199.8277777777778</v>
      </c>
      <c r="CL41" s="206">
        <v>28.795866666666665</v>
      </c>
      <c r="CM41" s="255" t="s">
        <v>119</v>
      </c>
      <c r="CN41" s="111"/>
      <c r="CO41" s="47">
        <v>1.3205555439229577</v>
      </c>
      <c r="CP41" s="111">
        <v>8.4609126451947528E-2</v>
      </c>
      <c r="CQ41" s="255" t="s">
        <v>117</v>
      </c>
      <c r="CR41" s="111"/>
      <c r="CS41" s="256">
        <v>1.79784041663218</v>
      </c>
      <c r="CT41" s="111">
        <v>6.8088670897328146E-2</v>
      </c>
      <c r="CU41" s="266">
        <v>2075.1408888888891</v>
      </c>
      <c r="CV41" s="202">
        <v>37.352536000000008</v>
      </c>
      <c r="CW41" s="256">
        <v>1.4674079916963321</v>
      </c>
      <c r="CX41" s="111">
        <v>6.9688580871354378E-2</v>
      </c>
      <c r="CY41" s="256">
        <v>10.308495593995454</v>
      </c>
      <c r="CZ41" s="111">
        <v>0.6129911056481927</v>
      </c>
    </row>
    <row r="42" spans="1:104" x14ac:dyDescent="0.25">
      <c r="A42" s="511" t="s">
        <v>61</v>
      </c>
      <c r="B42" s="529">
        <v>0.10407989033715437</v>
      </c>
      <c r="C42" s="529">
        <v>6.117802555783796E-3</v>
      </c>
      <c r="D42" s="7">
        <v>15.868024166411688</v>
      </c>
      <c r="E42" s="210">
        <v>1.8E-3</v>
      </c>
      <c r="F42" s="210"/>
      <c r="G42" s="210"/>
      <c r="H42" s="7">
        <v>14.53902008</v>
      </c>
      <c r="I42" s="7">
        <v>0.69787296383999997</v>
      </c>
      <c r="J42" s="7">
        <v>10.597318200872024</v>
      </c>
      <c r="K42" s="7">
        <v>8.4778545606976202E-2</v>
      </c>
      <c r="L42" s="7">
        <v>22.61003096</v>
      </c>
      <c r="M42" s="7">
        <v>0.85918117648000003</v>
      </c>
      <c r="N42" s="42"/>
      <c r="O42" s="42"/>
      <c r="P42" s="42"/>
      <c r="Q42" s="42"/>
      <c r="R42" s="42"/>
      <c r="S42" s="42"/>
      <c r="T42" s="42"/>
      <c r="U42" s="210">
        <v>1.4868555762450624E-2</v>
      </c>
      <c r="V42" s="7">
        <v>0.68991409419181249</v>
      </c>
      <c r="W42" s="7"/>
      <c r="X42" s="7">
        <v>0.37279538666666667</v>
      </c>
      <c r="Y42" s="7">
        <v>0.87220725933103083</v>
      </c>
      <c r="Z42" s="7">
        <v>1.1285266264037934</v>
      </c>
      <c r="AA42" s="42"/>
      <c r="AB42" s="42"/>
      <c r="AC42" s="42"/>
      <c r="AD42" s="42"/>
      <c r="AE42" s="42"/>
      <c r="AF42" s="42"/>
      <c r="AG42" s="82"/>
      <c r="AH42" s="82"/>
      <c r="AI42" s="82"/>
      <c r="AJ42" s="47">
        <v>35.086367318182262</v>
      </c>
      <c r="AK42" s="111">
        <v>2.3045747951063577E-2</v>
      </c>
      <c r="AL42" s="253">
        <v>1813.2020014295927</v>
      </c>
      <c r="AM42" s="202">
        <v>70.714878055754113</v>
      </c>
      <c r="AN42" s="253">
        <v>122757.21808695653</v>
      </c>
      <c r="AO42" s="202">
        <v>5892.3464681739142</v>
      </c>
      <c r="AP42" s="337">
        <f t="shared" si="2"/>
        <v>0</v>
      </c>
      <c r="AQ42" s="253">
        <v>8547.4419177984273</v>
      </c>
      <c r="AR42" s="111">
        <v>384.63488630092922</v>
      </c>
      <c r="AS42" s="258">
        <v>435.66787919942811</v>
      </c>
      <c r="AT42" s="206">
        <v>5.2280145503931372</v>
      </c>
      <c r="AU42" s="253">
        <v>204.44620872051465</v>
      </c>
      <c r="AV42" s="202">
        <v>4.9067090092923511</v>
      </c>
      <c r="AW42" s="266">
        <v>216.6740933449413</v>
      </c>
      <c r="AX42" s="202">
        <v>10.712332013337768</v>
      </c>
      <c r="AY42" s="253">
        <v>1734.565889206576</v>
      </c>
      <c r="AZ42" s="206">
        <v>53.771542565403863</v>
      </c>
      <c r="BA42" s="337">
        <f t="shared" si="4"/>
        <v>0</v>
      </c>
      <c r="BB42" s="258">
        <v>8186446.3029999994</v>
      </c>
      <c r="BC42" s="206">
        <v>245593.38908999998</v>
      </c>
      <c r="BD42" s="337">
        <f t="shared" si="5"/>
        <v>859.18117647999998</v>
      </c>
      <c r="BE42" s="253">
        <v>105.56340710111215</v>
      </c>
      <c r="BF42" s="202">
        <v>1.4729128866992263</v>
      </c>
      <c r="BG42" s="266">
        <v>227.87953967119373</v>
      </c>
      <c r="BH42" s="202">
        <v>2.5066749363831313</v>
      </c>
      <c r="BI42" s="266">
        <v>140.73970787786544</v>
      </c>
      <c r="BJ42" s="202">
        <v>6.5357097129853265</v>
      </c>
      <c r="BK42" s="253">
        <v>10229.768173913044</v>
      </c>
      <c r="BL42" s="206">
        <v>347.81211791304349</v>
      </c>
      <c r="BM42" s="37">
        <v>36.759734485818875</v>
      </c>
      <c r="BN42" s="111">
        <v>1.6432253453959211</v>
      </c>
      <c r="BO42" s="47">
        <v>427.72600306931287</v>
      </c>
      <c r="BP42" s="111">
        <v>19.048075643267005</v>
      </c>
      <c r="BQ42" s="47">
        <v>158.13495505909842</v>
      </c>
      <c r="BR42" s="111">
        <v>7.4843249770458513</v>
      </c>
      <c r="BS42" s="253">
        <v>149.84952991286798</v>
      </c>
      <c r="BT42" s="202">
        <v>6.9640115068926738</v>
      </c>
      <c r="BU42" s="258">
        <v>244.5709860614725</v>
      </c>
      <c r="BV42" s="206">
        <v>5.8697036654753401</v>
      </c>
      <c r="BW42" s="256">
        <v>66.783821526797382</v>
      </c>
      <c r="BX42" s="202">
        <v>3.627323278633491</v>
      </c>
      <c r="BY42" s="255" t="s">
        <v>117</v>
      </c>
      <c r="BZ42" s="111"/>
      <c r="CA42" s="256">
        <v>13.215345523298812</v>
      </c>
      <c r="CB42" s="111">
        <v>0.32435595886727492</v>
      </c>
      <c r="CC42" s="256">
        <v>1.4493931819547825</v>
      </c>
      <c r="CD42" s="111">
        <v>6.8996525185454752E-2</v>
      </c>
      <c r="CE42" s="256">
        <v>18.303366226588796</v>
      </c>
      <c r="CF42" s="111">
        <v>1.1476228767032393</v>
      </c>
      <c r="CG42" s="256">
        <v>2.1245804230054977</v>
      </c>
      <c r="CH42" s="111">
        <v>0.10830535532146174</v>
      </c>
      <c r="CI42" s="47">
        <v>25.66584609003073</v>
      </c>
      <c r="CJ42" s="111">
        <v>1.5209908822036613</v>
      </c>
      <c r="CK42" s="258">
        <v>3315.028815939957</v>
      </c>
      <c r="CL42" s="206">
        <v>92.820806846318789</v>
      </c>
      <c r="CM42" s="255" t="s">
        <v>119</v>
      </c>
      <c r="CN42" s="111"/>
      <c r="CO42" s="254" t="s">
        <v>115</v>
      </c>
      <c r="CP42" s="111"/>
      <c r="CQ42" s="255" t="s">
        <v>117</v>
      </c>
      <c r="CR42" s="111"/>
      <c r="CS42" s="255" t="s">
        <v>120</v>
      </c>
      <c r="CT42" s="111"/>
      <c r="CU42" s="266">
        <v>2159.2662012151536</v>
      </c>
      <c r="CV42" s="202">
        <v>66.937252237669767</v>
      </c>
      <c r="CW42" s="255" t="s">
        <v>118</v>
      </c>
      <c r="CX42" s="111"/>
      <c r="CY42" s="256">
        <v>5.550688459853875</v>
      </c>
      <c r="CZ42" s="111">
        <v>0.24511741314641333</v>
      </c>
    </row>
    <row r="43" spans="1:104" ht="15.75" thickBot="1" x14ac:dyDescent="0.3">
      <c r="A43" s="542" t="s">
        <v>62</v>
      </c>
      <c r="B43" s="565">
        <v>0.14769936553995483</v>
      </c>
      <c r="C43" s="565">
        <v>8.7411928559715663E-3</v>
      </c>
      <c r="D43" s="11">
        <v>13.679548890503877</v>
      </c>
      <c r="E43" s="211">
        <v>3.8999999999999998E-3</v>
      </c>
      <c r="F43" s="211"/>
      <c r="G43" s="211"/>
      <c r="H43" s="11">
        <v>19.747192294000001</v>
      </c>
      <c r="I43" s="11">
        <v>0.51342699964400007</v>
      </c>
      <c r="J43" s="11">
        <v>11.225680029069766</v>
      </c>
      <c r="K43" s="11">
        <v>0.33677040087209303</v>
      </c>
      <c r="L43" s="11">
        <v>15.453833584000002</v>
      </c>
      <c r="M43" s="11">
        <v>0.47906884110400011</v>
      </c>
      <c r="N43" s="64"/>
      <c r="O43" s="64"/>
      <c r="P43" s="64"/>
      <c r="Q43" s="64"/>
      <c r="R43" s="64"/>
      <c r="S43" s="64"/>
      <c r="T43" s="64"/>
      <c r="U43" s="211">
        <v>2.109990936285069E-2</v>
      </c>
      <c r="V43" s="11">
        <v>0.59476299523929899</v>
      </c>
      <c r="W43" s="11"/>
      <c r="X43" s="11">
        <v>0.50633826394871795</v>
      </c>
      <c r="Y43" s="11">
        <v>0.92392428222796419</v>
      </c>
      <c r="Z43" s="11">
        <v>0.77134183099575748</v>
      </c>
      <c r="AA43" s="64"/>
      <c r="AB43" s="64"/>
      <c r="AC43" s="64"/>
      <c r="AD43" s="64"/>
      <c r="AE43" s="64"/>
      <c r="AF43" s="64"/>
      <c r="AG43" s="85"/>
      <c r="AH43" s="85"/>
      <c r="AI43" s="86"/>
      <c r="AJ43" s="264">
        <v>11.034259244627913</v>
      </c>
      <c r="AK43" s="199">
        <v>0.88892535261168859</v>
      </c>
      <c r="AL43" s="267">
        <v>1637.7291375968994</v>
      </c>
      <c r="AM43" s="203">
        <v>119.55422704457365</v>
      </c>
      <c r="AN43" s="261">
        <v>105911.47421052631</v>
      </c>
      <c r="AO43" s="203">
        <v>5083.7507621052628</v>
      </c>
      <c r="AP43" s="341">
        <f t="shared" si="2"/>
        <v>0</v>
      </c>
      <c r="AQ43" s="261">
        <v>17032.470615310078</v>
      </c>
      <c r="AR43" s="199">
        <v>493.94164784399226</v>
      </c>
      <c r="AS43" s="261">
        <v>968.63372577519374</v>
      </c>
      <c r="AT43" s="207">
        <v>34.870814127906975</v>
      </c>
      <c r="AU43" s="261">
        <v>225.87018410852716</v>
      </c>
      <c r="AV43" s="203">
        <v>7.0019757073643412</v>
      </c>
      <c r="AW43" s="261">
        <v>234.9511949921791</v>
      </c>
      <c r="AX43" s="203">
        <v>15.211854967615976</v>
      </c>
      <c r="AY43" s="261">
        <v>1449.5202034883721</v>
      </c>
      <c r="AZ43" s="207">
        <v>40.586565697674416</v>
      </c>
      <c r="BA43" s="341">
        <f t="shared" si="4"/>
        <v>0</v>
      </c>
      <c r="BB43" s="267">
        <v>8139612.2808000008</v>
      </c>
      <c r="BC43" s="207">
        <v>244188.36842400004</v>
      </c>
      <c r="BD43" s="341">
        <f t="shared" si="5"/>
        <v>479.06884110400011</v>
      </c>
      <c r="BE43" s="259">
        <v>75.852462958527369</v>
      </c>
      <c r="BF43" s="203">
        <v>2.6667784994215653</v>
      </c>
      <c r="BG43" s="262">
        <v>188.01430232558138</v>
      </c>
      <c r="BH43" s="203">
        <v>5.4524147674418604</v>
      </c>
      <c r="BI43" s="262">
        <v>231.01314276935176</v>
      </c>
      <c r="BJ43" s="203">
        <v>11.566624220182785</v>
      </c>
      <c r="BK43" s="261">
        <v>9862.5276792635668</v>
      </c>
      <c r="BL43" s="207">
        <v>414.22616252906982</v>
      </c>
      <c r="BM43" s="261">
        <v>82.52957435217003</v>
      </c>
      <c r="BN43" s="199">
        <v>6.8334526538623814</v>
      </c>
      <c r="BO43" s="264">
        <v>235.71438136558234</v>
      </c>
      <c r="BP43" s="199">
        <v>14.869266071245427</v>
      </c>
      <c r="BQ43" s="264">
        <v>118.6795901308473</v>
      </c>
      <c r="BR43" s="199">
        <v>7.3844556491685012</v>
      </c>
      <c r="BS43" s="267">
        <v>366.13251200680941</v>
      </c>
      <c r="BT43" s="203">
        <v>25.033713542115539</v>
      </c>
      <c r="BU43" s="267">
        <v>385.61421996124028</v>
      </c>
      <c r="BV43" s="207">
        <v>10.797198158914728</v>
      </c>
      <c r="BW43" s="262">
        <v>100.19365591400961</v>
      </c>
      <c r="BX43" s="203">
        <v>6.9114544487928899</v>
      </c>
      <c r="BY43" s="263">
        <v>1.1121884392924219</v>
      </c>
      <c r="BZ43" s="199">
        <v>5.9693016943510264E-2</v>
      </c>
      <c r="CA43" s="263">
        <v>19.489856268852765</v>
      </c>
      <c r="CB43" s="199">
        <v>1.4842253656157016</v>
      </c>
      <c r="CC43" s="263">
        <v>1.5246560750647093</v>
      </c>
      <c r="CD43" s="199">
        <v>0.11087424537696954</v>
      </c>
      <c r="CE43" s="263">
        <v>20.340739059868959</v>
      </c>
      <c r="CF43" s="199">
        <v>1.0217378385730653</v>
      </c>
      <c r="CG43" s="263">
        <v>2.0861175910341396</v>
      </c>
      <c r="CH43" s="199">
        <v>9.2899020770022794E-2</v>
      </c>
      <c r="CI43" s="264">
        <v>54.113808561915484</v>
      </c>
      <c r="CJ43" s="199">
        <v>2.7342080716186024</v>
      </c>
      <c r="CK43" s="267">
        <v>2434.0164195736434</v>
      </c>
      <c r="CL43" s="207">
        <v>119.26680455910854</v>
      </c>
      <c r="CM43" s="265" t="s">
        <v>119</v>
      </c>
      <c r="CN43" s="199"/>
      <c r="CO43" s="260" t="s">
        <v>115</v>
      </c>
      <c r="CP43" s="199"/>
      <c r="CQ43" s="265" t="s">
        <v>117</v>
      </c>
      <c r="CR43" s="199"/>
      <c r="CS43" s="263">
        <v>1.7637708353282429</v>
      </c>
      <c r="CT43" s="199">
        <v>9.6522953455605784E-2</v>
      </c>
      <c r="CU43" s="262">
        <v>2569.1395348837209</v>
      </c>
      <c r="CV43" s="203">
        <v>97.627302325581383</v>
      </c>
      <c r="CW43" s="263">
        <v>2.3088270991335444</v>
      </c>
      <c r="CX43" s="199">
        <v>0.13122364499523251</v>
      </c>
      <c r="CY43" s="263">
        <v>16.292240027053399</v>
      </c>
      <c r="CZ43" s="199">
        <v>1.0339747916700133</v>
      </c>
    </row>
    <row r="44" spans="1:104" x14ac:dyDescent="0.25">
      <c r="A44" s="573"/>
      <c r="B44" s="573"/>
      <c r="C44" s="573"/>
      <c r="D44" s="573"/>
      <c r="E44" s="573"/>
      <c r="F44" s="573"/>
      <c r="G44" s="573"/>
      <c r="H44" s="573"/>
      <c r="I44" s="573"/>
      <c r="J44" s="574"/>
      <c r="K44" s="574"/>
      <c r="L44" s="573"/>
      <c r="M44" s="573"/>
      <c r="N44" s="574"/>
      <c r="O44" s="574"/>
      <c r="P44" s="574"/>
      <c r="Q44" s="574"/>
      <c r="R44" s="574"/>
      <c r="S44" s="574"/>
      <c r="T44" s="574"/>
      <c r="U44" s="574"/>
      <c r="V44" s="574"/>
      <c r="W44" s="574"/>
      <c r="X44" s="574"/>
      <c r="Y44" s="574"/>
      <c r="Z44" s="574"/>
      <c r="AA44" s="574"/>
      <c r="AB44" s="574"/>
      <c r="AC44" s="574"/>
      <c r="AD44" s="574"/>
      <c r="AE44" s="574"/>
      <c r="AF44" s="574"/>
      <c r="AG44" s="574"/>
      <c r="AH44" s="574"/>
      <c r="AI44" s="574"/>
      <c r="AU44" s="276"/>
      <c r="CQ44" s="277"/>
      <c r="CV44" s="276"/>
    </row>
    <row r="45" spans="1:104" x14ac:dyDescent="0.25">
      <c r="J45" s="59"/>
      <c r="K45" s="59"/>
    </row>
    <row r="46" spans="1:104" x14ac:dyDescent="0.25">
      <c r="J46" s="59"/>
      <c r="K46" s="59"/>
    </row>
    <row r="47" spans="1:104" x14ac:dyDescent="0.25">
      <c r="AN47" s="346">
        <f>AVERAGE(AN4:AN43)</f>
        <v>203653.50660477538</v>
      </c>
      <c r="AP47" s="345">
        <f>AVERAGE(AP4:AP43)</f>
        <v>190.92500000000001</v>
      </c>
      <c r="AY47" s="346">
        <f>AVERAGE(AY4:AY43)</f>
        <v>5286.9629689882204</v>
      </c>
      <c r="BA47" s="345">
        <f>AVERAGE(BA4:BA43)</f>
        <v>1626.0389002476588</v>
      </c>
      <c r="BB47" s="346">
        <f>AVERAGE(BB4:BB43)</f>
        <v>1412415.311978735</v>
      </c>
      <c r="BD47" s="345">
        <f>AVERAGE(BD4:BD43)</f>
        <v>296.82542244386536</v>
      </c>
    </row>
  </sheetData>
  <mergeCells count="4">
    <mergeCell ref="B1:L1"/>
    <mergeCell ref="A2:A3"/>
    <mergeCell ref="N1:P1"/>
    <mergeCell ref="Q1:T1"/>
  </mergeCells>
  <conditionalFormatting sqref="CD1">
    <cfRule type="cellIs" dxfId="7" priority="4" operator="greaterThan">
      <formula>10</formula>
    </cfRule>
  </conditionalFormatting>
  <conditionalFormatting sqref="CF1">
    <cfRule type="cellIs" dxfId="6" priority="3" operator="greaterThan">
      <formula>10</formula>
    </cfRule>
  </conditionalFormatting>
  <conditionalFormatting sqref="CH1">
    <cfRule type="cellIs" dxfId="5" priority="2" operator="greaterThan">
      <formula>10</formula>
    </cfRule>
  </conditionalFormatting>
  <conditionalFormatting sqref="CJ1">
    <cfRule type="cellIs" dxfId="4" priority="1" operator="greaterThan">
      <formula>10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9.140625" customWidth="1"/>
  </cols>
  <sheetData>
    <row r="1" spans="1:6" x14ac:dyDescent="0.25">
      <c r="A1" t="s">
        <v>204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results'!H4</f>
        <v>9.6494818761202943</v>
      </c>
      <c r="D3" s="581">
        <f>'Thesis results'!H9</f>
        <v>7.2711364991059009</v>
      </c>
      <c r="E3" s="582"/>
      <c r="F3" s="583">
        <f>'Thesis results'!H19</f>
        <v>10.845179411764706</v>
      </c>
    </row>
    <row r="4" spans="1:6" x14ac:dyDescent="0.25">
      <c r="B4" s="576">
        <v>25</v>
      </c>
      <c r="C4" s="581">
        <f>'Thesis results'!H5</f>
        <v>8.7531285511363635</v>
      </c>
      <c r="D4" s="581">
        <f>'Thesis results'!H10</f>
        <v>5.9804617834394911</v>
      </c>
      <c r="E4" s="582">
        <f>'Thesis results'!H15</f>
        <v>5.99676566217288</v>
      </c>
      <c r="F4" s="583">
        <f>'Thesis results'!H20</f>
        <v>5.9418106312292354</v>
      </c>
    </row>
    <row r="5" spans="1:6" x14ac:dyDescent="0.25">
      <c r="B5" s="576">
        <v>50</v>
      </c>
      <c r="C5" s="581">
        <f>'Thesis results'!H6</f>
        <v>9.6226844727925034</v>
      </c>
      <c r="D5" s="581">
        <f>'Thesis results'!H11</f>
        <v>5.2111324529811922</v>
      </c>
      <c r="E5" s="582">
        <f>'Thesis results'!H16</f>
        <v>6.5005329359165431</v>
      </c>
      <c r="F5" s="583">
        <f>'Thesis results'!H21</f>
        <v>7.2127772126144469</v>
      </c>
    </row>
    <row r="6" spans="1:6" x14ac:dyDescent="0.25">
      <c r="B6" s="576">
        <v>75</v>
      </c>
      <c r="C6" s="581">
        <f>'Thesis results'!H7</f>
        <v>12.174804498269896</v>
      </c>
      <c r="D6" s="581">
        <f>'Thesis results'!H12</f>
        <v>6.9534646061814565</v>
      </c>
      <c r="E6" s="582">
        <f>'Thesis results'!H17</f>
        <v>5.4640934504792336</v>
      </c>
      <c r="F6" s="583">
        <f>'Thesis results'!H22</f>
        <v>7.5106801918848687</v>
      </c>
    </row>
    <row r="7" spans="1:6" x14ac:dyDescent="0.25">
      <c r="B7" s="576">
        <v>100</v>
      </c>
      <c r="C7" s="581">
        <f>'Thesis results'!H8</f>
        <v>13.571611144278608</v>
      </c>
      <c r="D7" s="581">
        <f>'Thesis results'!H13</f>
        <v>5.4749799025578572</v>
      </c>
      <c r="E7" s="582">
        <f>'Thesis results'!H18</f>
        <v>5.0678038640501724</v>
      </c>
      <c r="F7" s="583">
        <f>'Thesis results'!H23</f>
        <v>9.4171034790365749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workbookViewId="0">
      <selection activeCell="C4" sqref="C4"/>
    </sheetView>
  </sheetViews>
  <sheetFormatPr defaultRowHeight="15" x14ac:dyDescent="0.25"/>
  <cols>
    <col min="3" max="7" width="29.140625" customWidth="1"/>
  </cols>
  <sheetData>
    <row r="1" spans="1:6" x14ac:dyDescent="0.25">
      <c r="A1" t="s">
        <v>204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'-ITER'!AE4</f>
        <v>9.4</v>
      </c>
      <c r="D3" s="581">
        <f>'-ITER'!AE9</f>
        <v>14.6</v>
      </c>
      <c r="E3" s="582">
        <f>'-ITER'!AE14</f>
        <v>10.4</v>
      </c>
      <c r="F3" s="583">
        <f>'-ITER'!AE19</f>
        <v>0.5</v>
      </c>
    </row>
    <row r="4" spans="1:6" x14ac:dyDescent="0.25">
      <c r="B4" s="576">
        <v>25</v>
      </c>
      <c r="C4" s="581">
        <f>'-ITER'!AE5</f>
        <v>9.4</v>
      </c>
      <c r="D4" s="581">
        <f>'-ITER'!AE10</f>
        <v>18.2</v>
      </c>
      <c r="E4" s="582">
        <f>'-ITER'!AE15</f>
        <v>13.2</v>
      </c>
      <c r="F4" s="583">
        <f>'-ITER'!AE20</f>
        <v>2.2000000000000002</v>
      </c>
    </row>
    <row r="5" spans="1:6" x14ac:dyDescent="0.25">
      <c r="B5" s="576">
        <v>50</v>
      </c>
      <c r="C5" s="581">
        <f>'-ITER'!AE6</f>
        <v>10.1</v>
      </c>
      <c r="D5" s="581">
        <f>'-ITER'!AE11</f>
        <v>21.2</v>
      </c>
      <c r="E5" s="582">
        <f>'-ITER'!AE16</f>
        <v>16.399999999999999</v>
      </c>
      <c r="F5" s="583">
        <f>'-ITER'!AE21</f>
        <v>1</v>
      </c>
    </row>
    <row r="6" spans="1:6" x14ac:dyDescent="0.25">
      <c r="B6" s="576">
        <v>75</v>
      </c>
      <c r="C6" s="581">
        <f>'-ITER'!AE7</f>
        <v>7.8</v>
      </c>
      <c r="D6" s="581">
        <f>'-ITER'!AE12</f>
        <v>14</v>
      </c>
      <c r="E6" s="582">
        <f>'-ITER'!AE17</f>
        <v>9.9</v>
      </c>
      <c r="F6" s="583">
        <f>'-ITER'!AE22</f>
        <v>1.5</v>
      </c>
    </row>
    <row r="7" spans="1:6" x14ac:dyDescent="0.25">
      <c r="B7" s="576">
        <v>100</v>
      </c>
      <c r="C7" s="581">
        <f>'-ITER'!AE8</f>
        <v>9.5</v>
      </c>
      <c r="D7" s="581">
        <f>'-ITER'!AE13</f>
        <v>17.399999999999999</v>
      </c>
      <c r="E7" s="582">
        <f>'-ITER'!AE18</f>
        <v>13.8</v>
      </c>
      <c r="F7" s="583">
        <f>'-ITER'!AE23</f>
        <v>2.1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D3" sqref="D3:D7"/>
    </sheetView>
  </sheetViews>
  <sheetFormatPr defaultRowHeight="15" x14ac:dyDescent="0.25"/>
  <cols>
    <col min="2" max="2" width="8.42578125" customWidth="1"/>
    <col min="3" max="3" width="25.42578125" customWidth="1"/>
    <col min="4" max="4" width="14.42578125" customWidth="1"/>
    <col min="5" max="5" width="14.7109375" customWidth="1"/>
    <col min="6" max="6" width="24.28515625" customWidth="1"/>
  </cols>
  <sheetData>
    <row r="1" spans="1:6" x14ac:dyDescent="0.25">
      <c r="A1" t="s">
        <v>196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results'!L4</f>
        <v>81.648699163513257</v>
      </c>
      <c r="D3" s="581">
        <f>'Thesis results'!L9</f>
        <v>61.137309358235647</v>
      </c>
      <c r="E3" s="582"/>
      <c r="F3" s="583">
        <f>'Thesis results'!L19</f>
        <v>96.810638235294121</v>
      </c>
    </row>
    <row r="4" spans="1:6" x14ac:dyDescent="0.25">
      <c r="B4" s="576">
        <v>25</v>
      </c>
      <c r="C4" s="581">
        <f>'Thesis results'!L5</f>
        <v>90.711487926136357</v>
      </c>
      <c r="D4" s="581">
        <f>'Thesis results'!L10</f>
        <v>62.620127388535039</v>
      </c>
      <c r="E4" s="582">
        <f>'Thesis results'!L15</f>
        <v>69.345683187946094</v>
      </c>
      <c r="F4" s="583">
        <f>'Thesis results'!L20</f>
        <v>78.700963455149491</v>
      </c>
    </row>
    <row r="5" spans="1:6" x14ac:dyDescent="0.25">
      <c r="B5" s="576">
        <v>50</v>
      </c>
      <c r="C5" s="581">
        <f>'Thesis results'!L6</f>
        <v>85.353811441100248</v>
      </c>
      <c r="D5" s="581">
        <f>'Thesis results'!L11</f>
        <v>61.701812525009998</v>
      </c>
      <c r="E5" s="582">
        <f>'Thesis results'!L16</f>
        <v>70.473544957774465</v>
      </c>
      <c r="F5" s="583">
        <f>'Thesis results'!L21</f>
        <v>109.42813428280775</v>
      </c>
    </row>
    <row r="6" spans="1:6" x14ac:dyDescent="0.25">
      <c r="B6" s="576">
        <v>75</v>
      </c>
      <c r="C6" s="581">
        <f>'Thesis results'!L7</f>
        <v>95.286900519031136</v>
      </c>
      <c r="D6" s="581">
        <f>'Thesis results'!L12</f>
        <v>61.480633100697908</v>
      </c>
      <c r="E6" s="582">
        <f>'Thesis results'!L17</f>
        <v>67.305375399361012</v>
      </c>
      <c r="F6" s="583">
        <f>'Thesis results'!L22</f>
        <v>89.914732960223859</v>
      </c>
    </row>
    <row r="7" spans="1:6" x14ac:dyDescent="0.25">
      <c r="B7" s="576">
        <v>100</v>
      </c>
      <c r="C7" s="581">
        <f>'Thesis results'!L8</f>
        <v>87.234573930348247</v>
      </c>
      <c r="D7" s="581">
        <f>'Thesis results'!L13</f>
        <v>66.331879415347146</v>
      </c>
      <c r="E7" s="582">
        <f>'Thesis results'!L18</f>
        <v>68.883846955290309</v>
      </c>
      <c r="F7" s="583">
        <f>'Thesis results'!L23</f>
        <v>92.261201506591348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"/>
  <sheetViews>
    <sheetView workbookViewId="0">
      <selection activeCell="D3" sqref="D3:D7"/>
    </sheetView>
  </sheetViews>
  <sheetFormatPr defaultRowHeight="15" x14ac:dyDescent="0.25"/>
  <cols>
    <col min="2" max="2" width="11.140625" customWidth="1"/>
    <col min="3" max="7" width="26.7109375" customWidth="1"/>
  </cols>
  <sheetData>
    <row r="1" spans="1:6" x14ac:dyDescent="0.25">
      <c r="A1" t="s">
        <v>197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results'!J4</f>
        <v>29.087287094204342</v>
      </c>
      <c r="D3" s="581">
        <f>'Thesis results'!J9</f>
        <v>70.450340353665808</v>
      </c>
      <c r="E3" s="582"/>
      <c r="F3" s="583">
        <f>'Thesis results'!J19</f>
        <v>48.156576470588234</v>
      </c>
    </row>
    <row r="4" spans="1:6" x14ac:dyDescent="0.25">
      <c r="B4" s="576">
        <v>25</v>
      </c>
      <c r="C4" s="581">
        <f>'Thesis results'!J5</f>
        <v>30.156395596590908</v>
      </c>
      <c r="D4" s="581">
        <f>'Thesis results'!J10</f>
        <v>66.444028662420394</v>
      </c>
      <c r="E4" s="582">
        <f>'Thesis results'!J15</f>
        <v>40.02816217287868</v>
      </c>
      <c r="F4" s="583">
        <f>'Thesis results'!J20</f>
        <v>41.368455149501656</v>
      </c>
    </row>
    <row r="5" spans="1:6" x14ac:dyDescent="0.25">
      <c r="B5" s="576">
        <v>50</v>
      </c>
      <c r="C5" s="581">
        <f>'Thesis results'!J6</f>
        <v>29.828321307554312</v>
      </c>
      <c r="D5" s="581">
        <f>'Thesis results'!J11</f>
        <v>67.754743297318925</v>
      </c>
      <c r="E5" s="582">
        <f>'Thesis results'!J16</f>
        <v>41.006506507699946</v>
      </c>
      <c r="F5" s="583">
        <f>'Thesis results'!J21</f>
        <v>28.851108850457788</v>
      </c>
    </row>
    <row r="6" spans="1:6" x14ac:dyDescent="0.25">
      <c r="B6" s="576">
        <v>75</v>
      </c>
      <c r="C6" s="581">
        <f>'Thesis results'!J7</f>
        <v>31.559730103806231</v>
      </c>
      <c r="D6" s="581">
        <f>'Thesis results'!J12</f>
        <v>66.162966101694934</v>
      </c>
      <c r="E6" s="582">
        <f>'Thesis results'!J17</f>
        <v>39.126994408945684</v>
      </c>
      <c r="F6" s="583">
        <f>'Thesis results'!J22</f>
        <v>40.856474115530681</v>
      </c>
    </row>
    <row r="7" spans="1:6" x14ac:dyDescent="0.25">
      <c r="B7" s="576">
        <v>100</v>
      </c>
      <c r="C7" s="581">
        <f>'Thesis results'!J8</f>
        <v>29.527560199004977</v>
      </c>
      <c r="D7" s="581">
        <f>'Thesis results'!J13</f>
        <v>68.381173568818525</v>
      </c>
      <c r="E7" s="582">
        <f>'Thesis results'!J18</f>
        <v>40.129349484118961</v>
      </c>
      <c r="F7" s="583">
        <f>'Thesis results'!J23</f>
        <v>41.498239171374763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D3" sqref="D3:D7"/>
    </sheetView>
  </sheetViews>
  <sheetFormatPr defaultRowHeight="15" x14ac:dyDescent="0.25"/>
  <cols>
    <col min="2" max="2" width="8.85546875" customWidth="1"/>
    <col min="3" max="6" width="30.42578125" customWidth="1"/>
  </cols>
  <sheetData>
    <row r="1" spans="1:6" x14ac:dyDescent="0.25">
      <c r="A1" t="s">
        <v>198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results'!AQ4/1000</f>
        <v>12.770362587386984</v>
      </c>
      <c r="D3" s="581">
        <f>'Thesis results'!AQ9/1000</f>
        <v>71.830779142184483</v>
      </c>
      <c r="E3" s="582"/>
      <c r="F3" s="583"/>
    </row>
    <row r="4" spans="1:6" x14ac:dyDescent="0.25">
      <c r="B4" s="576">
        <v>25</v>
      </c>
      <c r="C4" s="581">
        <f>'Thesis results'!AQ5/1000</f>
        <v>13.528881321069015</v>
      </c>
      <c r="D4" s="581">
        <f>'Thesis results'!AQ10/1000</f>
        <v>70.566425862316962</v>
      </c>
      <c r="E4" s="582">
        <f>'Thesis results'!AQ15/1000</f>
        <v>9.7512445626554776</v>
      </c>
      <c r="F4" s="583"/>
    </row>
    <row r="5" spans="1:6" x14ac:dyDescent="0.25">
      <c r="B5" s="576">
        <v>50</v>
      </c>
      <c r="C5" s="581">
        <f>'Thesis results'!AQ6/1000</f>
        <v>13.645818390147697</v>
      </c>
      <c r="D5" s="581">
        <f>'Thesis results'!AQ11/1000</f>
        <v>72.625444319196745</v>
      </c>
      <c r="E5" s="582">
        <f>'Thesis results'!AQ16/1000</f>
        <v>12.373726754426254</v>
      </c>
      <c r="F5" s="583">
        <f>'Thesis results'!AQ21/1000</f>
        <v>10.175671788793236</v>
      </c>
    </row>
    <row r="6" spans="1:6" x14ac:dyDescent="0.25">
      <c r="B6" s="576">
        <v>75</v>
      </c>
      <c r="C6" s="581">
        <f>'Thesis results'!AQ7/1000</f>
        <v>16.427535517603399</v>
      </c>
      <c r="D6" s="581">
        <f>'Thesis results'!AQ12/1000</f>
        <v>81.851006361582634</v>
      </c>
      <c r="E6" s="582">
        <f>'Thesis results'!AQ17/1000</f>
        <v>12.000889615426663</v>
      </c>
      <c r="F6" s="583">
        <f>'Thesis results'!AQ22/1000</f>
        <v>7.6686282335615932</v>
      </c>
    </row>
    <row r="7" spans="1:6" x14ac:dyDescent="0.25">
      <c r="B7" s="576">
        <v>100</v>
      </c>
      <c r="C7" s="581">
        <f>'Thesis results'!AQ8/1000</f>
        <v>13.979331232171484</v>
      </c>
      <c r="D7" s="581">
        <f>'Thesis results'!AQ13/1000</f>
        <v>81.003763199104554</v>
      </c>
      <c r="E7" s="582">
        <f>'Thesis results'!AQ18/1000</f>
        <v>11.093013865967745</v>
      </c>
      <c r="F7" s="583">
        <f>'Thesis results'!AQ23/1000</f>
        <v>16.365603071391359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6" sqref="A6"/>
    </sheetView>
  </sheetViews>
  <sheetFormatPr defaultRowHeight="15" x14ac:dyDescent="0.25"/>
  <cols>
    <col min="1" max="1" width="20.5703125" customWidth="1"/>
  </cols>
  <sheetData>
    <row r="1" spans="1:5" x14ac:dyDescent="0.25">
      <c r="B1" s="510" t="s">
        <v>146</v>
      </c>
      <c r="C1" s="510" t="s">
        <v>147</v>
      </c>
      <c r="D1" s="510" t="s">
        <v>148</v>
      </c>
      <c r="E1" s="510" t="s">
        <v>149</v>
      </c>
    </row>
    <row r="2" spans="1:5" x14ac:dyDescent="0.25">
      <c r="A2" t="s">
        <v>199</v>
      </c>
      <c r="B2" s="510">
        <f>'-ITER'!N4</f>
        <v>0.11766666666666666</v>
      </c>
      <c r="C2" s="510">
        <f>'-ITER'!BL4/1000</f>
        <v>0.252</v>
      </c>
      <c r="D2" s="214">
        <f>'-ITER'!BW4/1000</f>
        <v>0.8</v>
      </c>
      <c r="E2" s="8">
        <f>'-ITER'!W4</f>
        <v>502.26807422133862</v>
      </c>
    </row>
    <row r="3" spans="1:5" x14ac:dyDescent="0.25">
      <c r="A3" t="s">
        <v>200</v>
      </c>
      <c r="B3" s="510">
        <f>'-ITER'!N9</f>
        <v>0.8653333333333334</v>
      </c>
      <c r="C3" s="510">
        <f>'-ITER'!BL9/1000</f>
        <v>3.036</v>
      </c>
      <c r="D3" s="214">
        <f>'Thesis results'!BA9/1000</f>
        <v>8.6128048577020238</v>
      </c>
      <c r="E3" s="119">
        <f>'-ITER'!W9</f>
        <v>762.78304074145581</v>
      </c>
    </row>
    <row r="4" spans="1:5" x14ac:dyDescent="0.25">
      <c r="A4" t="s">
        <v>201</v>
      </c>
      <c r="B4" s="510">
        <f>'-ITER'!AI14</f>
        <v>7.8000000000000007</v>
      </c>
      <c r="C4" s="510">
        <f>'-ITER'!BL14/1000</f>
        <v>5.0999999999999997E-2</v>
      </c>
      <c r="D4" s="214">
        <f>'-ITER'!AK14</f>
        <v>0.4</v>
      </c>
      <c r="E4" s="28">
        <f>'-ITER'!AH14</f>
        <v>280</v>
      </c>
    </row>
    <row r="5" spans="1:5" x14ac:dyDescent="0.25">
      <c r="A5" t="s">
        <v>202</v>
      </c>
      <c r="B5" s="510">
        <f>'-ITER'!AI19</f>
        <v>59.400000000000006</v>
      </c>
      <c r="C5" s="214">
        <f>'-ITER'!BL19/1000</f>
        <v>0.69399999999999995</v>
      </c>
      <c r="D5" s="214">
        <f>'-ITER'!AK19</f>
        <v>1</v>
      </c>
      <c r="E5" s="19">
        <f>'-ITER'!W19</f>
        <v>518.39910891089119</v>
      </c>
    </row>
    <row r="6" spans="1:5" x14ac:dyDescent="0.25">
      <c r="B6" t="s">
        <v>128</v>
      </c>
      <c r="C6" t="s">
        <v>128</v>
      </c>
      <c r="D6" t="s">
        <v>128</v>
      </c>
      <c r="E6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workbookViewId="0">
      <selection activeCell="C13" sqref="C13"/>
    </sheetView>
  </sheetViews>
  <sheetFormatPr defaultRowHeight="15" x14ac:dyDescent="0.25"/>
  <cols>
    <col min="1" max="1" width="18.140625" customWidth="1"/>
    <col min="2" max="3" width="24.5703125" customWidth="1"/>
    <col min="4" max="5" width="11.140625" customWidth="1"/>
    <col min="6" max="7" width="10.85546875" customWidth="1"/>
    <col min="8" max="8" width="23.42578125" customWidth="1"/>
  </cols>
  <sheetData>
    <row r="1" spans="1:9" x14ac:dyDescent="0.25">
      <c r="A1" t="s">
        <v>194</v>
      </c>
    </row>
    <row r="2" spans="1:9" x14ac:dyDescent="0.25">
      <c r="A2" t="s">
        <v>195</v>
      </c>
      <c r="B2" t="s">
        <v>190</v>
      </c>
      <c r="C2" t="s">
        <v>221</v>
      </c>
      <c r="D2" t="s">
        <v>191</v>
      </c>
      <c r="E2" t="s">
        <v>221</v>
      </c>
      <c r="F2" t="s">
        <v>192</v>
      </c>
      <c r="G2" t="s">
        <v>221</v>
      </c>
      <c r="H2" t="s">
        <v>193</v>
      </c>
      <c r="I2" t="s">
        <v>221</v>
      </c>
    </row>
    <row r="3" spans="1:9" x14ac:dyDescent="0.25">
      <c r="A3" s="576">
        <v>0</v>
      </c>
      <c r="B3" s="577">
        <v>6.2169999999999996</v>
      </c>
      <c r="C3" s="577">
        <v>0.01</v>
      </c>
      <c r="D3" s="577">
        <v>5.0949999999999998</v>
      </c>
      <c r="E3" s="577">
        <v>0.01</v>
      </c>
      <c r="F3" s="579">
        <v>7.8</v>
      </c>
      <c r="G3" s="579">
        <v>1.1599999999999999</v>
      </c>
      <c r="H3" s="580">
        <v>59.4</v>
      </c>
      <c r="I3">
        <v>0.11</v>
      </c>
    </row>
    <row r="4" spans="1:9" x14ac:dyDescent="0.25">
      <c r="A4" s="576">
        <v>25</v>
      </c>
      <c r="B4" s="577">
        <v>5.593</v>
      </c>
      <c r="C4" s="577">
        <v>0.01</v>
      </c>
      <c r="D4" s="577">
        <v>3.8410000000000002</v>
      </c>
      <c r="E4" s="577">
        <v>0.02</v>
      </c>
      <c r="F4" s="579">
        <v>21.6</v>
      </c>
      <c r="G4" s="579">
        <v>0.75</v>
      </c>
      <c r="H4" s="580">
        <v>30.6</v>
      </c>
      <c r="I4">
        <v>0.12</v>
      </c>
    </row>
    <row r="5" spans="1:9" x14ac:dyDescent="0.25">
      <c r="A5" s="576">
        <v>50</v>
      </c>
      <c r="B5" s="577">
        <v>2.323</v>
      </c>
      <c r="C5" s="577">
        <v>0.02</v>
      </c>
      <c r="D5" s="577">
        <v>3.5459999999999998</v>
      </c>
      <c r="E5" s="577">
        <v>0.02</v>
      </c>
      <c r="F5" s="579">
        <v>22</v>
      </c>
      <c r="G5" s="579">
        <v>0.71</v>
      </c>
      <c r="H5" s="580">
        <v>34.624000000000002</v>
      </c>
      <c r="I5">
        <v>0.19</v>
      </c>
    </row>
    <row r="6" spans="1:9" x14ac:dyDescent="0.25">
      <c r="A6" s="576">
        <v>75</v>
      </c>
      <c r="B6" s="577">
        <v>1.2070000000000001</v>
      </c>
      <c r="C6" s="577">
        <v>0.03</v>
      </c>
      <c r="D6" s="577">
        <v>3.4049999999999998</v>
      </c>
      <c r="E6" s="577">
        <v>0.02</v>
      </c>
      <c r="F6" s="579">
        <v>34.4</v>
      </c>
      <c r="G6" s="579">
        <v>0.14000000000000001</v>
      </c>
      <c r="H6" s="580">
        <v>18.064</v>
      </c>
      <c r="I6">
        <v>0.23</v>
      </c>
    </row>
    <row r="7" spans="1:9" x14ac:dyDescent="0.25">
      <c r="A7" s="576">
        <v>100</v>
      </c>
      <c r="B7" s="578">
        <v>1.845</v>
      </c>
      <c r="C7" s="578">
        <v>0.02</v>
      </c>
      <c r="D7" s="578">
        <v>3.1629999999999998</v>
      </c>
      <c r="E7" s="578">
        <v>0.03</v>
      </c>
      <c r="F7" s="579">
        <v>29.4</v>
      </c>
      <c r="G7" s="579">
        <v>0.77</v>
      </c>
      <c r="H7" s="579">
        <v>35.555</v>
      </c>
      <c r="I7">
        <v>0.18</v>
      </c>
    </row>
    <row r="8" spans="1:9" x14ac:dyDescent="0.25">
      <c r="A8" s="576"/>
      <c r="B8" s="577"/>
      <c r="C8" s="577"/>
    </row>
    <row r="9" spans="1:9" x14ac:dyDescent="0.25">
      <c r="A9" s="576"/>
      <c r="B9" s="577"/>
      <c r="C9" s="577"/>
    </row>
    <row r="10" spans="1:9" x14ac:dyDescent="0.25">
      <c r="A10" s="576"/>
      <c r="B10" s="577"/>
      <c r="C10" s="577"/>
    </row>
    <row r="11" spans="1:9" x14ac:dyDescent="0.25">
      <c r="A11" s="576"/>
      <c r="B11" s="577"/>
      <c r="C11" s="577"/>
    </row>
    <row r="12" spans="1:9" x14ac:dyDescent="0.25">
      <c r="A12" s="576"/>
      <c r="B12" s="578"/>
      <c r="C12" s="578"/>
    </row>
    <row r="13" spans="1:9" x14ac:dyDescent="0.25">
      <c r="A13" s="576"/>
      <c r="B13" s="579"/>
      <c r="C13" s="579"/>
    </row>
    <row r="14" spans="1:9" x14ac:dyDescent="0.25">
      <c r="A14" s="576"/>
      <c r="B14" s="579"/>
      <c r="C14" s="579"/>
    </row>
    <row r="15" spans="1:9" x14ac:dyDescent="0.25">
      <c r="A15" s="576"/>
      <c r="B15" s="579"/>
      <c r="C15" s="579"/>
    </row>
    <row r="16" spans="1:9" x14ac:dyDescent="0.25">
      <c r="A16" s="576"/>
      <c r="B16" s="579"/>
      <c r="C16" s="579"/>
    </row>
    <row r="17" spans="1:3" x14ac:dyDescent="0.25">
      <c r="A17" s="576"/>
      <c r="B17" s="579"/>
      <c r="C17" s="579"/>
    </row>
    <row r="18" spans="1:3" x14ac:dyDescent="0.25">
      <c r="A18" s="576"/>
      <c r="B18" s="580"/>
      <c r="C18" s="580"/>
    </row>
    <row r="19" spans="1:3" x14ac:dyDescent="0.25">
      <c r="A19" s="576"/>
      <c r="B19" s="580"/>
      <c r="C19" s="580"/>
    </row>
    <row r="20" spans="1:3" x14ac:dyDescent="0.25">
      <c r="A20" s="576"/>
      <c r="B20" s="580"/>
      <c r="C20" s="580"/>
    </row>
    <row r="21" spans="1:3" x14ac:dyDescent="0.25">
      <c r="A21" s="576"/>
      <c r="B21" s="580"/>
      <c r="C21" s="580"/>
    </row>
    <row r="22" spans="1:3" x14ac:dyDescent="0.25">
      <c r="A22" s="576"/>
      <c r="B22" s="579"/>
      <c r="C22" s="579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"/>
  <sheetViews>
    <sheetView workbookViewId="0">
      <selection activeCell="D3" sqref="D3:D7"/>
    </sheetView>
  </sheetViews>
  <sheetFormatPr defaultRowHeight="15" x14ac:dyDescent="0.25"/>
  <cols>
    <col min="3" max="3" width="24.5703125" customWidth="1"/>
    <col min="4" max="4" width="12" customWidth="1"/>
    <col min="5" max="5" width="13" customWidth="1"/>
    <col min="6" max="6" width="24.7109375" customWidth="1"/>
  </cols>
  <sheetData>
    <row r="1" spans="1:6" x14ac:dyDescent="0.25">
      <c r="A1" t="s">
        <v>147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'-ITER'!BL4/1000</f>
        <v>0.252</v>
      </c>
      <c r="D3" s="581">
        <f>'-ITER'!BL9/1000</f>
        <v>3.036</v>
      </c>
      <c r="E3" s="582">
        <f>'-ITER'!BL14/1000</f>
        <v>5.0999999999999997E-2</v>
      </c>
      <c r="F3" s="583">
        <f>'-ITER'!BL19/1000</f>
        <v>0.69399999999999995</v>
      </c>
    </row>
    <row r="4" spans="1:6" x14ac:dyDescent="0.25">
      <c r="B4" s="576">
        <v>25</v>
      </c>
      <c r="C4" s="581">
        <f>'-ITER'!BL5/1000</f>
        <v>0.7</v>
      </c>
      <c r="D4" s="581">
        <f>'-ITER'!BL10/1000</f>
        <v>2.4279999999999999</v>
      </c>
      <c r="E4" s="582">
        <f>'-ITER'!BL15/1000</f>
        <v>0.56100000000000005</v>
      </c>
      <c r="F4" s="583">
        <f>'-ITER'!BL20/1000</f>
        <v>0.47799999999999998</v>
      </c>
    </row>
    <row r="5" spans="1:6" x14ac:dyDescent="0.25">
      <c r="B5" s="576">
        <v>50</v>
      </c>
      <c r="C5" s="581">
        <f>'-ITER'!BL6/1000</f>
        <v>0.73199999999999998</v>
      </c>
      <c r="D5" s="581">
        <f>'-ITER'!BL11/1000</f>
        <v>2.0720000000000001</v>
      </c>
      <c r="E5" s="582">
        <f>'-ITER'!BL16/1000</f>
        <v>1.081</v>
      </c>
      <c r="F5" s="583">
        <f>'-ITER'!BL21/1000</f>
        <v>0.21199999999999999</v>
      </c>
    </row>
    <row r="6" spans="1:6" x14ac:dyDescent="0.25">
      <c r="B6" s="576">
        <v>75</v>
      </c>
      <c r="C6" s="581">
        <f>'-ITER'!BL7/1000</f>
        <v>0.115</v>
      </c>
      <c r="D6" s="581">
        <f>'-ITER'!BL12/1000</f>
        <v>3.496</v>
      </c>
      <c r="E6" s="582">
        <f>'-ITER'!BL17/1000</f>
        <v>0.314</v>
      </c>
      <c r="F6" s="583">
        <f>'-ITER'!BL22/1000</f>
        <v>0.23400000000000001</v>
      </c>
    </row>
    <row r="7" spans="1:6" x14ac:dyDescent="0.25">
      <c r="B7" s="576">
        <v>100</v>
      </c>
      <c r="C7" s="581">
        <f>'-ITER'!BL8/1000</f>
        <v>1.0009999999999999</v>
      </c>
      <c r="D7" s="581">
        <f>'-ITER'!BL13/1000</f>
        <v>2.028</v>
      </c>
      <c r="E7" s="582">
        <f>'-ITER'!BL18/1000</f>
        <v>0.33100000000000002</v>
      </c>
      <c r="F7" s="583">
        <f>'-ITER'!BL23/1000</f>
        <v>1.7999999999999999E-2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"/>
  <sheetViews>
    <sheetView workbookViewId="0">
      <selection activeCell="D3" sqref="D3:D7"/>
    </sheetView>
  </sheetViews>
  <sheetFormatPr defaultRowHeight="15" x14ac:dyDescent="0.25"/>
  <cols>
    <col min="3" max="3" width="24" customWidth="1"/>
    <col min="4" max="4" width="16.7109375" customWidth="1"/>
    <col min="5" max="5" width="14.28515625" customWidth="1"/>
    <col min="6" max="6" width="25.5703125" customWidth="1"/>
  </cols>
  <sheetData>
    <row r="1" spans="1:6" x14ac:dyDescent="0.25">
      <c r="A1" t="s">
        <v>148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'-ITER'!BW4/1000</f>
        <v>0.8</v>
      </c>
      <c r="D3" s="581">
        <f>'-ITER'!BW9/1000</f>
        <v>4.2</v>
      </c>
      <c r="E3" s="582">
        <f>'-ITER'!BW14/1000</f>
        <v>0.4</v>
      </c>
      <c r="F3" s="583">
        <f>'-ITER'!BW19/1000</f>
        <v>1</v>
      </c>
    </row>
    <row r="4" spans="1:6" x14ac:dyDescent="0.25">
      <c r="B4" s="576">
        <v>25</v>
      </c>
      <c r="C4" s="581">
        <f>'-ITER'!BW5/1000</f>
        <v>2</v>
      </c>
      <c r="D4" s="581">
        <f>'-ITER'!BW10/1000</f>
        <v>1.5</v>
      </c>
      <c r="E4" s="582">
        <f>'-ITER'!BW15/1000</f>
        <v>2.2000000000000002</v>
      </c>
      <c r="F4" s="583">
        <f>'-ITER'!BW20/1000</f>
        <v>0.9</v>
      </c>
    </row>
    <row r="5" spans="1:6" x14ac:dyDescent="0.25">
      <c r="B5" s="576">
        <v>50</v>
      </c>
      <c r="C5" s="581">
        <f>'-ITER'!BW6/1000</f>
        <v>2.6</v>
      </c>
      <c r="D5" s="581">
        <f>'-ITER'!BW11/1000</f>
        <v>1.4</v>
      </c>
      <c r="E5" s="582">
        <f>'-ITER'!BW16/1000</f>
        <v>0.6</v>
      </c>
      <c r="F5" s="583">
        <f>'-ITER'!BW21/1000</f>
        <v>1.2</v>
      </c>
    </row>
    <row r="6" spans="1:6" x14ac:dyDescent="0.25">
      <c r="B6" s="576">
        <v>75</v>
      </c>
      <c r="C6" s="581">
        <f>'-ITER'!BW7/1000</f>
        <v>1</v>
      </c>
      <c r="D6" s="581">
        <f>'-ITER'!BW12/1000</f>
        <v>0.6</v>
      </c>
      <c r="E6" s="582">
        <f>'-ITER'!BW17/1000</f>
        <v>2.6</v>
      </c>
      <c r="F6" s="583">
        <f>'-ITER'!BW22/1000</f>
        <v>0.6</v>
      </c>
    </row>
    <row r="7" spans="1:6" x14ac:dyDescent="0.25">
      <c r="B7" s="576">
        <v>100</v>
      </c>
      <c r="C7" s="581">
        <f>'-ITER'!BW8/1000</f>
        <v>2.7</v>
      </c>
      <c r="D7" s="581">
        <f>'-ITER'!BW13/1000</f>
        <v>0.7</v>
      </c>
      <c r="E7" s="582">
        <f>'-ITER'!BW18/1000</f>
        <v>0.4</v>
      </c>
      <c r="F7" s="583">
        <f>'-ITER'!BW23/1000</f>
        <v>0.7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F7"/>
  <sheetViews>
    <sheetView workbookViewId="0">
      <selection activeCell="D3" sqref="D3:D7"/>
    </sheetView>
  </sheetViews>
  <sheetFormatPr defaultRowHeight="15" x14ac:dyDescent="0.25"/>
  <cols>
    <col min="2" max="2" width="9.140625" customWidth="1"/>
    <col min="3" max="3" width="26.42578125" customWidth="1"/>
    <col min="4" max="4" width="12" customWidth="1"/>
    <col min="5" max="5" width="14" customWidth="1"/>
    <col min="6" max="6" width="24.42578125" customWidth="1"/>
  </cols>
  <sheetData>
    <row r="2" spans="2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2:6" x14ac:dyDescent="0.25">
      <c r="B3" s="576">
        <v>0</v>
      </c>
      <c r="C3" s="581">
        <f>'-ITER'!W4</f>
        <v>502.26807422133862</v>
      </c>
      <c r="D3" s="581">
        <f>'-ITER'!W9</f>
        <v>762.78304074145581</v>
      </c>
      <c r="E3" s="582">
        <f>'Water Total Fe Al Mn SO4 Openin'!E4</f>
        <v>280</v>
      </c>
      <c r="F3" s="583">
        <f>'-ITER'!W19</f>
        <v>518.39910891089119</v>
      </c>
    </row>
    <row r="4" spans="2:6" x14ac:dyDescent="0.25">
      <c r="B4" s="576">
        <v>25</v>
      </c>
      <c r="C4" s="581">
        <f>'-ITER'!W5</f>
        <v>496.75624499900971</v>
      </c>
      <c r="D4" s="581">
        <f>'-ITER'!W10</f>
        <v>760.59935335296052</v>
      </c>
      <c r="E4" s="582">
        <f>'-ITER'!W15</f>
        <v>363.4535020080321</v>
      </c>
      <c r="F4" s="583">
        <f>'-ITER'!W20</f>
        <v>441.03764210404347</v>
      </c>
    </row>
    <row r="5" spans="2:6" x14ac:dyDescent="0.25">
      <c r="B5" s="576">
        <v>50</v>
      </c>
      <c r="C5" s="581">
        <f>'-ITER'!W6</f>
        <v>498.50577506613757</v>
      </c>
      <c r="D5" s="581">
        <f>'-ITER'!W11</f>
        <v>757.72704062009416</v>
      </c>
      <c r="E5" s="582">
        <f>'-ITER'!W16</f>
        <v>389.53770643482</v>
      </c>
      <c r="F5" s="583">
        <f>'-ITER'!W21</f>
        <v>682.18329727111256</v>
      </c>
    </row>
    <row r="6" spans="2:6" x14ac:dyDescent="0.25">
      <c r="B6" s="576">
        <v>75</v>
      </c>
      <c r="C6" s="581">
        <f>'-ITER'!W7</f>
        <v>495.29925636007829</v>
      </c>
      <c r="D6" s="581">
        <f>'-ITER'!W12</f>
        <v>758.95882606988607</v>
      </c>
      <c r="E6" s="582">
        <f>'-ITER'!W17</f>
        <v>372.68581467600887</v>
      </c>
      <c r="F6" s="583">
        <f>'-ITER'!W22</f>
        <v>682.85401273885338</v>
      </c>
    </row>
    <row r="7" spans="2:6" x14ac:dyDescent="0.25">
      <c r="B7" s="576">
        <v>100</v>
      </c>
      <c r="C7" s="581">
        <f>'-ITER'!W8</f>
        <v>493.56928236614505</v>
      </c>
      <c r="D7" s="581">
        <f>'-ITER'!W13</f>
        <v>752.68473707909152</v>
      </c>
      <c r="E7" s="582">
        <f>'-ITER'!W18</f>
        <v>315.04432426116841</v>
      </c>
      <c r="F7" s="583">
        <f>'-ITER'!W23</f>
        <v>644.66597687892579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V47"/>
  <sheetViews>
    <sheetView zoomScale="70" zoomScaleNormal="70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CK45" sqref="CK45"/>
    </sheetView>
  </sheetViews>
  <sheetFormatPr defaultColWidth="11.5703125" defaultRowHeight="15" x14ac:dyDescent="0.25"/>
  <cols>
    <col min="1" max="1" width="31" customWidth="1"/>
    <col min="2" max="2" width="6.85546875" bestFit="1" customWidth="1"/>
    <col min="3" max="3" width="8.140625" bestFit="1" customWidth="1"/>
    <col min="4" max="5" width="6.85546875" bestFit="1" customWidth="1"/>
    <col min="6" max="7" width="6.85546875" customWidth="1"/>
    <col min="8" max="8" width="7.28515625" bestFit="1" customWidth="1"/>
    <col min="9" max="9" width="5.7109375" bestFit="1" customWidth="1"/>
    <col min="10" max="10" width="8.140625" bestFit="1" customWidth="1"/>
    <col min="11" max="11" width="6" bestFit="1" customWidth="1"/>
    <col min="12" max="12" width="7.7109375" bestFit="1" customWidth="1"/>
    <col min="13" max="13" width="5.7109375" bestFit="1" customWidth="1"/>
    <col min="14" max="14" width="6.85546875" style="1" bestFit="1" customWidth="1"/>
    <col min="15" max="15" width="7.42578125" style="1" bestFit="1" customWidth="1"/>
    <col min="16" max="16" width="8.140625" style="1" bestFit="1" customWidth="1"/>
    <col min="17" max="19" width="6.85546875" style="1" bestFit="1" customWidth="1"/>
    <col min="20" max="20" width="7.28515625" style="1" bestFit="1" customWidth="1"/>
    <col min="21" max="21" width="5.7109375" style="1" bestFit="1" customWidth="1"/>
    <col min="22" max="22" width="6.7109375" style="1" bestFit="1" customWidth="1"/>
    <col min="23" max="23" width="8.140625" style="1" bestFit="1" customWidth="1"/>
    <col min="24" max="24" width="5.7109375" style="1" bestFit="1" customWidth="1"/>
    <col min="25" max="25" width="17.42578125" style="1" bestFit="1" customWidth="1"/>
    <col min="26" max="26" width="13" style="1" bestFit="1" customWidth="1"/>
    <col min="27" max="27" width="14.42578125" style="1" bestFit="1" customWidth="1"/>
    <col min="28" max="28" width="17.42578125" style="1" bestFit="1" customWidth="1"/>
    <col min="29" max="29" width="16" style="1" bestFit="1" customWidth="1"/>
    <col min="30" max="30" width="17.42578125" style="1" bestFit="1" customWidth="1"/>
    <col min="31" max="31" width="6.42578125" style="1" customWidth="1"/>
    <col min="32" max="32" width="7.42578125" style="1" bestFit="1" customWidth="1"/>
    <col min="33" max="34" width="8.5703125" style="1" bestFit="1" customWidth="1"/>
    <col min="35" max="35" width="11.7109375" style="1" bestFit="1" customWidth="1"/>
    <col min="36" max="36" width="11.140625" style="1" bestFit="1" customWidth="1"/>
    <col min="37" max="37" width="12.140625" style="1" bestFit="1" customWidth="1"/>
    <col min="38" max="38" width="8.140625" style="1" bestFit="1" customWidth="1"/>
    <col min="39" max="39" width="7.7109375" style="1" bestFit="1" customWidth="1"/>
    <col min="40" max="40" width="7.7109375" style="1" customWidth="1"/>
    <col min="41" max="43" width="7.28515625" style="1" bestFit="1" customWidth="1"/>
    <col min="44" max="44" width="10.28515625" style="1" bestFit="1" customWidth="1"/>
    <col min="45" max="45" width="7.28515625" style="1" bestFit="1" customWidth="1"/>
    <col min="46" max="46" width="10.28515625" style="1" bestFit="1" customWidth="1"/>
    <col min="47" max="49" width="7.28515625" style="1" bestFit="1" customWidth="1"/>
    <col min="50" max="50" width="11.5703125" style="1" bestFit="1" customWidth="1"/>
    <col min="51" max="51" width="11.5703125" style="1" customWidth="1"/>
    <col min="52" max="52" width="10.28515625" style="1" bestFit="1" customWidth="1"/>
    <col min="53" max="54" width="6.7109375" style="1" bestFit="1" customWidth="1"/>
    <col min="55" max="57" width="6.7109375" style="1" customWidth="1"/>
    <col min="58" max="58" width="8.140625" style="1" bestFit="1" customWidth="1"/>
    <col min="59" max="59" width="6" style="1" bestFit="1" customWidth="1"/>
    <col min="60" max="60" width="6.7109375" style="275" bestFit="1" customWidth="1"/>
    <col min="61" max="61" width="5" style="1" bestFit="1" customWidth="1"/>
    <col min="62" max="62" width="9.5703125" style="1" bestFit="1" customWidth="1"/>
    <col min="63" max="63" width="10.140625" style="1" bestFit="1" customWidth="1"/>
    <col min="64" max="64" width="11.140625" style="1" bestFit="1" customWidth="1"/>
    <col min="65" max="65" width="8.28515625" style="1" bestFit="1" customWidth="1"/>
    <col min="66" max="66" width="9.7109375" style="1" bestFit="1" customWidth="1"/>
    <col min="67" max="67" width="6.7109375" style="275" bestFit="1" customWidth="1"/>
    <col min="68" max="68" width="6" style="1" bestFit="1" customWidth="1"/>
    <col min="69" max="69" width="6.85546875" style="1" bestFit="1" customWidth="1"/>
    <col min="70" max="70" width="5.7109375" style="1" bestFit="1" customWidth="1"/>
    <col min="71" max="71" width="7.140625" style="1" bestFit="1" customWidth="1"/>
    <col min="72" max="72" width="5.7109375" style="1" bestFit="1" customWidth="1"/>
    <col min="73" max="73" width="7.85546875" style="275" bestFit="1" customWidth="1"/>
    <col min="74" max="74" width="8.140625" style="1" bestFit="1" customWidth="1"/>
    <col min="75" max="75" width="12.140625" style="1" bestFit="1" customWidth="1"/>
    <col min="76" max="76" width="10" style="1" bestFit="1" customWidth="1"/>
    <col min="77" max="77" width="9.7109375" style="1" bestFit="1" customWidth="1"/>
    <col min="78" max="78" width="11.7109375" style="1" bestFit="1" customWidth="1"/>
    <col min="79" max="79" width="8.140625" style="1" bestFit="1" customWidth="1"/>
    <col min="80" max="80" width="5" style="1" bestFit="1" customWidth="1"/>
    <col min="81" max="81" width="6.85546875" style="1" bestFit="1" customWidth="1"/>
    <col min="82" max="82" width="5.7109375" style="1" bestFit="1" customWidth="1"/>
    <col min="83" max="83" width="7.7109375" style="1" bestFit="1" customWidth="1"/>
    <col min="84" max="84" width="5.7109375" style="1" bestFit="1" customWidth="1"/>
    <col min="85" max="85" width="7.42578125" style="1" customWidth="1"/>
    <col min="86" max="86" width="5.7109375" style="1" bestFit="1" customWidth="1"/>
    <col min="87" max="87" width="7.42578125" style="1" bestFit="1" customWidth="1"/>
    <col min="88" max="88" width="5.7109375" style="1" bestFit="1" customWidth="1"/>
    <col min="89" max="89" width="8.140625" style="1" bestFit="1" customWidth="1"/>
    <col min="90" max="90" width="6.85546875" style="1" bestFit="1" customWidth="1"/>
    <col min="91" max="91" width="8.140625" style="275" bestFit="1" customWidth="1"/>
    <col min="92" max="92" width="6.85546875" style="1" bestFit="1" customWidth="1"/>
    <col min="93" max="93" width="7.7109375" style="275" bestFit="1" customWidth="1"/>
    <col min="94" max="94" width="5.7109375" style="1" bestFit="1" customWidth="1"/>
    <col min="95" max="95" width="7.140625" style="1" bestFit="1" customWidth="1"/>
    <col min="96" max="96" width="6.42578125" style="1" bestFit="1" customWidth="1"/>
    <col min="97" max="97" width="6.85546875" style="1" bestFit="1" customWidth="1"/>
    <col min="98" max="98" width="5.7109375" style="1" bestFit="1" customWidth="1"/>
    <col min="99" max="99" width="8.140625" style="275" bestFit="1" customWidth="1"/>
    <col min="100" max="100" width="5.7109375" style="1" bestFit="1" customWidth="1"/>
    <col min="101" max="101" width="7.85546875" style="1" bestFit="1" customWidth="1"/>
    <col min="102" max="102" width="5.7109375" style="1" bestFit="1" customWidth="1"/>
    <col min="103" max="103" width="8.7109375" style="1" bestFit="1" customWidth="1"/>
    <col min="104" max="104" width="5.7109375" style="1" bestFit="1" customWidth="1"/>
    <col min="105" max="105" width="8.140625" style="275" bestFit="1" customWidth="1"/>
    <col min="106" max="106" width="5.7109375" style="1" bestFit="1" customWidth="1"/>
    <col min="107" max="107" width="8.140625" style="1" bestFit="1" customWidth="1"/>
    <col min="108" max="108" width="5.7109375" style="1" bestFit="1" customWidth="1"/>
    <col min="109" max="109" width="8.5703125" style="1" bestFit="1" customWidth="1"/>
    <col min="110" max="110" width="5.7109375" style="1" bestFit="1" customWidth="1"/>
    <col min="111" max="111" width="8.7109375" style="1" bestFit="1" customWidth="1"/>
    <col min="112" max="112" width="5.7109375" style="1" bestFit="1" customWidth="1"/>
    <col min="113" max="113" width="8.140625" style="1" bestFit="1" customWidth="1"/>
    <col min="114" max="114" width="5" style="1" bestFit="1" customWidth="1"/>
    <col min="115" max="115" width="7.7109375" style="1" bestFit="1" customWidth="1"/>
    <col min="116" max="116" width="5.7109375" style="1" bestFit="1" customWidth="1"/>
    <col min="117" max="117" width="8.7109375" style="1" bestFit="1" customWidth="1"/>
    <col min="118" max="118" width="5" style="1" bestFit="1" customWidth="1"/>
    <col min="119" max="119" width="8.140625" style="1" bestFit="1" customWidth="1"/>
    <col min="120" max="120" width="5.7109375" style="1" bestFit="1" customWidth="1"/>
    <col min="121" max="121" width="9.140625" style="275" bestFit="1" customWidth="1"/>
    <col min="122" max="122" width="5.7109375" style="1" bestFit="1" customWidth="1"/>
    <col min="123" max="123" width="8.28515625" style="1" bestFit="1" customWidth="1"/>
    <col min="124" max="124" width="5.7109375" style="1" bestFit="1" customWidth="1"/>
    <col min="125" max="125" width="7.7109375" style="1" bestFit="1" customWidth="1"/>
    <col min="126" max="126" width="5.7109375" style="1" bestFit="1" customWidth="1"/>
  </cols>
  <sheetData>
    <row r="1" spans="1:126" s="279" customFormat="1" ht="15.75" thickBot="1" x14ac:dyDescent="0.3">
      <c r="A1"/>
      <c r="B1" s="600" t="s">
        <v>67</v>
      </c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115"/>
      <c r="N1" s="600" t="s">
        <v>68</v>
      </c>
      <c r="O1" s="600"/>
      <c r="P1" s="600"/>
      <c r="Q1" s="600"/>
      <c r="R1" s="600"/>
      <c r="S1" s="600"/>
      <c r="T1" s="600"/>
      <c r="U1" s="600"/>
      <c r="V1" s="600"/>
      <c r="W1" s="600"/>
      <c r="X1" s="115"/>
      <c r="Y1" s="601" t="s">
        <v>69</v>
      </c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288"/>
      <c r="BG1" s="278"/>
      <c r="BH1" s="288"/>
      <c r="BI1" s="278"/>
      <c r="BJ1" s="288"/>
      <c r="BK1" s="278"/>
      <c r="BL1" s="303"/>
      <c r="BM1" s="288"/>
      <c r="BN1" s="278"/>
      <c r="BO1" s="288"/>
      <c r="BP1" s="278"/>
      <c r="BQ1" s="288"/>
      <c r="BR1" s="278"/>
      <c r="BS1" s="288"/>
      <c r="BT1" s="278"/>
      <c r="BU1" s="288"/>
      <c r="BV1" s="278"/>
      <c r="BW1" s="303"/>
      <c r="BX1" s="288"/>
      <c r="BY1" s="278"/>
      <c r="BZ1" s="303"/>
      <c r="CA1" s="288"/>
      <c r="CB1" s="278"/>
      <c r="CC1" s="288"/>
      <c r="CD1" s="278"/>
      <c r="CE1" s="288"/>
      <c r="CF1" s="278"/>
      <c r="CG1" s="288"/>
      <c r="CH1" s="278"/>
      <c r="CI1" s="288"/>
      <c r="CJ1" s="278"/>
      <c r="CK1" s="288"/>
      <c r="CL1" s="278"/>
      <c r="CM1" s="288"/>
      <c r="CN1" s="278"/>
      <c r="CO1" s="288"/>
      <c r="CP1" s="278"/>
      <c r="CQ1" s="288"/>
      <c r="CR1" s="278"/>
      <c r="CS1" s="288"/>
      <c r="CT1" s="278"/>
      <c r="CU1" s="288"/>
      <c r="CV1" s="278"/>
      <c r="CW1" s="288"/>
      <c r="CX1" s="278"/>
      <c r="CY1" s="278"/>
      <c r="CZ1" s="278"/>
      <c r="DA1" s="278"/>
      <c r="DB1" s="278"/>
      <c r="DC1" s="278"/>
      <c r="DD1" s="278"/>
      <c r="DE1" s="278"/>
      <c r="DF1" s="278"/>
      <c r="DG1" s="278"/>
      <c r="DH1" s="278"/>
      <c r="DI1" s="288"/>
      <c r="DJ1" s="278"/>
      <c r="DK1" s="288"/>
      <c r="DL1" s="278"/>
      <c r="DM1" s="288"/>
      <c r="DN1" s="278"/>
      <c r="DO1" s="288"/>
      <c r="DP1" s="278"/>
      <c r="DQ1" s="288"/>
      <c r="DR1" s="278"/>
      <c r="DS1" s="288"/>
      <c r="DT1" s="278"/>
      <c r="DU1" s="288"/>
      <c r="DV1" s="278"/>
    </row>
    <row r="2" spans="1:126" s="2" customFormat="1" ht="18" x14ac:dyDescent="0.25">
      <c r="A2" s="598" t="s">
        <v>1</v>
      </c>
      <c r="B2" s="127" t="s">
        <v>23</v>
      </c>
      <c r="C2" s="403" t="s">
        <v>71</v>
      </c>
      <c r="D2" s="128" t="s">
        <v>24</v>
      </c>
      <c r="E2" s="403" t="s">
        <v>71</v>
      </c>
      <c r="F2" s="128" t="s">
        <v>129</v>
      </c>
      <c r="G2" s="403" t="s">
        <v>71</v>
      </c>
      <c r="H2" s="128" t="s">
        <v>20</v>
      </c>
      <c r="I2" s="403" t="s">
        <v>71</v>
      </c>
      <c r="J2" s="128" t="s">
        <v>21</v>
      </c>
      <c r="K2" s="403" t="s">
        <v>71</v>
      </c>
      <c r="L2" s="129" t="s">
        <v>22</v>
      </c>
      <c r="M2" s="403" t="s">
        <v>71</v>
      </c>
      <c r="N2" s="133" t="s">
        <v>7</v>
      </c>
      <c r="O2" s="405" t="s">
        <v>71</v>
      </c>
      <c r="P2" s="133" t="s">
        <v>8</v>
      </c>
      <c r="Q2" s="405" t="s">
        <v>71</v>
      </c>
      <c r="R2" s="133" t="s">
        <v>9</v>
      </c>
      <c r="S2" s="405" t="s">
        <v>71</v>
      </c>
      <c r="T2" s="133" t="s">
        <v>10</v>
      </c>
      <c r="U2" s="405" t="s">
        <v>71</v>
      </c>
      <c r="V2" s="154" t="s">
        <v>11</v>
      </c>
      <c r="W2" s="133" t="s">
        <v>12</v>
      </c>
      <c r="X2" s="405" t="s">
        <v>71</v>
      </c>
      <c r="Y2" s="237" t="s">
        <v>63</v>
      </c>
      <c r="Z2" s="218" t="s">
        <v>63</v>
      </c>
      <c r="AA2" s="218" t="s">
        <v>63</v>
      </c>
      <c r="AB2" s="218" t="s">
        <v>64</v>
      </c>
      <c r="AC2" s="218" t="s">
        <v>64</v>
      </c>
      <c r="AD2" s="219" t="s">
        <v>64</v>
      </c>
      <c r="AE2" s="239" t="s">
        <v>76</v>
      </c>
      <c r="AF2" s="240" t="s">
        <v>78</v>
      </c>
      <c r="AG2" s="240" t="s">
        <v>79</v>
      </c>
      <c r="AH2" s="241" t="s">
        <v>80</v>
      </c>
      <c r="AI2" s="240" t="s">
        <v>125</v>
      </c>
      <c r="AJ2" s="240" t="s">
        <v>126</v>
      </c>
      <c r="AK2" s="240" t="s">
        <v>127</v>
      </c>
      <c r="AL2" s="216" t="s">
        <v>2</v>
      </c>
      <c r="AM2" s="139" t="s">
        <v>3</v>
      </c>
      <c r="AN2" s="139" t="s">
        <v>130</v>
      </c>
      <c r="AO2" s="139" t="s">
        <v>4</v>
      </c>
      <c r="AP2" s="139" t="s">
        <v>5</v>
      </c>
      <c r="AQ2" s="140" t="s">
        <v>6</v>
      </c>
      <c r="AR2" s="133" t="s">
        <v>7</v>
      </c>
      <c r="AS2" s="134" t="s">
        <v>8</v>
      </c>
      <c r="AT2" s="143" t="s">
        <v>9</v>
      </c>
      <c r="AU2" s="134" t="s">
        <v>10</v>
      </c>
      <c r="AV2" s="134" t="s">
        <v>11</v>
      </c>
      <c r="AW2" s="135" t="s">
        <v>12</v>
      </c>
      <c r="AX2" s="313" t="s">
        <v>13</v>
      </c>
      <c r="AY2" s="319" t="s">
        <v>13</v>
      </c>
      <c r="AZ2" s="314" t="s">
        <v>13</v>
      </c>
      <c r="BA2" s="315" t="s">
        <v>14</v>
      </c>
      <c r="BB2" s="321" t="s">
        <v>14</v>
      </c>
      <c r="BC2" s="490" t="s">
        <v>131</v>
      </c>
      <c r="BD2" s="490" t="s">
        <v>132</v>
      </c>
      <c r="BE2" s="490"/>
      <c r="BF2" s="289" t="s">
        <v>81</v>
      </c>
      <c r="BG2" s="290" t="s">
        <v>71</v>
      </c>
      <c r="BH2" s="289" t="s">
        <v>82</v>
      </c>
      <c r="BI2" s="290" t="s">
        <v>71</v>
      </c>
      <c r="BJ2" s="289" t="s">
        <v>83</v>
      </c>
      <c r="BK2" s="290" t="s">
        <v>71</v>
      </c>
      <c r="BL2" s="240" t="s">
        <v>126</v>
      </c>
      <c r="BM2" s="289" t="s">
        <v>84</v>
      </c>
      <c r="BN2" s="290" t="s">
        <v>71</v>
      </c>
      <c r="BO2" s="289" t="s">
        <v>85</v>
      </c>
      <c r="BP2" s="290" t="s">
        <v>71</v>
      </c>
      <c r="BQ2" s="289" t="s">
        <v>86</v>
      </c>
      <c r="BR2" s="290" t="s">
        <v>71</v>
      </c>
      <c r="BS2" s="289" t="s">
        <v>87</v>
      </c>
      <c r="BT2" s="290" t="s">
        <v>71</v>
      </c>
      <c r="BU2" s="289" t="s">
        <v>88</v>
      </c>
      <c r="BV2" s="290" t="s">
        <v>71</v>
      </c>
      <c r="BW2" s="240" t="s">
        <v>127</v>
      </c>
      <c r="BX2" s="289" t="s">
        <v>89</v>
      </c>
      <c r="BY2" s="290" t="s">
        <v>71</v>
      </c>
      <c r="BZ2" s="240" t="s">
        <v>125</v>
      </c>
      <c r="CA2" s="289" t="s">
        <v>90</v>
      </c>
      <c r="CB2" s="290" t="s">
        <v>71</v>
      </c>
      <c r="CC2" s="289" t="s">
        <v>91</v>
      </c>
      <c r="CD2" s="290" t="s">
        <v>71</v>
      </c>
      <c r="CE2" s="289" t="s">
        <v>92</v>
      </c>
      <c r="CF2" s="290" t="s">
        <v>71</v>
      </c>
      <c r="CG2" s="289" t="s">
        <v>93</v>
      </c>
      <c r="CH2" s="290" t="s">
        <v>71</v>
      </c>
      <c r="CI2" s="289" t="s">
        <v>94</v>
      </c>
      <c r="CJ2" s="290" t="s">
        <v>71</v>
      </c>
      <c r="CK2" s="289" t="s">
        <v>95</v>
      </c>
      <c r="CL2" s="290" t="s">
        <v>71</v>
      </c>
      <c r="CM2" s="289" t="s">
        <v>96</v>
      </c>
      <c r="CN2" s="290" t="s">
        <v>71</v>
      </c>
      <c r="CO2" s="289" t="s">
        <v>97</v>
      </c>
      <c r="CP2" s="290" t="s">
        <v>71</v>
      </c>
      <c r="CQ2" s="289" t="s">
        <v>98</v>
      </c>
      <c r="CR2" s="290" t="s">
        <v>71</v>
      </c>
      <c r="CS2" s="289" t="s">
        <v>99</v>
      </c>
      <c r="CT2" s="290" t="s">
        <v>71</v>
      </c>
      <c r="CU2" s="289" t="s">
        <v>100</v>
      </c>
      <c r="CV2" s="290" t="s">
        <v>71</v>
      </c>
      <c r="CW2" s="289" t="s">
        <v>101</v>
      </c>
      <c r="CX2" s="290" t="s">
        <v>71</v>
      </c>
      <c r="CY2" s="289" t="s">
        <v>102</v>
      </c>
      <c r="CZ2" s="290" t="s">
        <v>71</v>
      </c>
      <c r="DA2" s="289" t="s">
        <v>103</v>
      </c>
      <c r="DB2" s="290" t="s">
        <v>71</v>
      </c>
      <c r="DC2" s="289" t="s">
        <v>104</v>
      </c>
      <c r="DD2" s="290" t="s">
        <v>71</v>
      </c>
      <c r="DE2" s="289" t="s">
        <v>105</v>
      </c>
      <c r="DF2" s="290" t="s">
        <v>71</v>
      </c>
      <c r="DG2" s="289" t="s">
        <v>106</v>
      </c>
      <c r="DH2" s="290" t="s">
        <v>71</v>
      </c>
      <c r="DI2" s="289" t="s">
        <v>107</v>
      </c>
      <c r="DJ2" s="290" t="s">
        <v>71</v>
      </c>
      <c r="DK2" s="289" t="s">
        <v>108</v>
      </c>
      <c r="DL2" s="290" t="s">
        <v>71</v>
      </c>
      <c r="DM2" s="289" t="s">
        <v>109</v>
      </c>
      <c r="DN2" s="290" t="s">
        <v>71</v>
      </c>
      <c r="DO2" s="289" t="s">
        <v>110</v>
      </c>
      <c r="DP2" s="290" t="s">
        <v>71</v>
      </c>
      <c r="DQ2" s="289" t="s">
        <v>111</v>
      </c>
      <c r="DR2" s="290" t="s">
        <v>71</v>
      </c>
      <c r="DS2" s="289" t="s">
        <v>112</v>
      </c>
      <c r="DT2" s="290" t="s">
        <v>71</v>
      </c>
      <c r="DU2" s="289" t="s">
        <v>113</v>
      </c>
      <c r="DV2" s="290" t="s">
        <v>71</v>
      </c>
    </row>
    <row r="3" spans="1:126" s="2" customFormat="1" ht="18.75" thickBot="1" x14ac:dyDescent="0.3">
      <c r="A3" s="599"/>
      <c r="B3" s="130" t="s">
        <v>15</v>
      </c>
      <c r="C3" s="404"/>
      <c r="D3" s="131" t="s">
        <v>15</v>
      </c>
      <c r="E3" s="404"/>
      <c r="F3" s="131" t="s">
        <v>15</v>
      </c>
      <c r="G3" s="404"/>
      <c r="H3" s="131" t="s">
        <v>15</v>
      </c>
      <c r="I3" s="404"/>
      <c r="J3" s="131" t="s">
        <v>15</v>
      </c>
      <c r="K3" s="404"/>
      <c r="L3" s="132" t="s">
        <v>15</v>
      </c>
      <c r="M3" s="404"/>
      <c r="N3" s="136" t="s">
        <v>15</v>
      </c>
      <c r="O3" s="406"/>
      <c r="P3" s="136" t="s">
        <v>15</v>
      </c>
      <c r="Q3" s="406"/>
      <c r="R3" s="136" t="s">
        <v>15</v>
      </c>
      <c r="S3" s="406"/>
      <c r="T3" s="136" t="s">
        <v>15</v>
      </c>
      <c r="U3" s="406"/>
      <c r="V3" s="155" t="s">
        <v>15</v>
      </c>
      <c r="W3" s="179" t="s">
        <v>15</v>
      </c>
      <c r="X3" s="406"/>
      <c r="Y3" s="238" t="s">
        <v>77</v>
      </c>
      <c r="Z3" s="220" t="s">
        <v>65</v>
      </c>
      <c r="AA3" s="220" t="s">
        <v>66</v>
      </c>
      <c r="AB3" s="220" t="s">
        <v>77</v>
      </c>
      <c r="AC3" s="220" t="s">
        <v>123</v>
      </c>
      <c r="AD3" s="221" t="s">
        <v>124</v>
      </c>
      <c r="AE3" s="234" t="s">
        <v>15</v>
      </c>
      <c r="AF3" s="235" t="s">
        <v>15</v>
      </c>
      <c r="AG3" s="235" t="s">
        <v>15</v>
      </c>
      <c r="AH3" s="236" t="s">
        <v>15</v>
      </c>
      <c r="AI3" s="235" t="s">
        <v>128</v>
      </c>
      <c r="AJ3" s="235" t="s">
        <v>128</v>
      </c>
      <c r="AK3" s="235" t="s">
        <v>128</v>
      </c>
      <c r="AL3" s="217" t="s">
        <v>16</v>
      </c>
      <c r="AM3" s="141" t="s">
        <v>16</v>
      </c>
      <c r="AN3" s="141" t="s">
        <v>16</v>
      </c>
      <c r="AO3" s="141" t="s">
        <v>16</v>
      </c>
      <c r="AP3" s="141" t="s">
        <v>16</v>
      </c>
      <c r="AQ3" s="142" t="s">
        <v>16</v>
      </c>
      <c r="AR3" s="136" t="s">
        <v>16</v>
      </c>
      <c r="AS3" s="137" t="s">
        <v>16</v>
      </c>
      <c r="AT3" s="144" t="s">
        <v>16</v>
      </c>
      <c r="AU3" s="137" t="s">
        <v>16</v>
      </c>
      <c r="AV3" s="137" t="s">
        <v>16</v>
      </c>
      <c r="AW3" s="138" t="s">
        <v>16</v>
      </c>
      <c r="AX3" s="316" t="s">
        <v>17</v>
      </c>
      <c r="AY3" s="320" t="s">
        <v>17</v>
      </c>
      <c r="AZ3" s="317" t="s">
        <v>18</v>
      </c>
      <c r="BA3" s="318" t="s">
        <v>19</v>
      </c>
      <c r="BB3" s="322" t="s">
        <v>19</v>
      </c>
      <c r="BC3" s="491"/>
      <c r="BD3" s="491"/>
      <c r="BE3" s="491"/>
      <c r="BF3" s="291" t="s">
        <v>122</v>
      </c>
      <c r="BG3" s="292"/>
      <c r="BH3" s="291" t="s">
        <v>122</v>
      </c>
      <c r="BI3" s="292"/>
      <c r="BJ3" s="291" t="s">
        <v>122</v>
      </c>
      <c r="BK3" s="292"/>
      <c r="BL3" s="235" t="s">
        <v>122</v>
      </c>
      <c r="BM3" s="291" t="s">
        <v>122</v>
      </c>
      <c r="BN3" s="292"/>
      <c r="BO3" s="291" t="s">
        <v>122</v>
      </c>
      <c r="BP3" s="292"/>
      <c r="BQ3" s="291" t="s">
        <v>122</v>
      </c>
      <c r="BR3" s="292"/>
      <c r="BS3" s="291" t="s">
        <v>122</v>
      </c>
      <c r="BT3" s="292"/>
      <c r="BU3" s="291" t="s">
        <v>122</v>
      </c>
      <c r="BV3" s="292"/>
      <c r="BW3" s="235" t="s">
        <v>122</v>
      </c>
      <c r="BX3" s="291" t="s">
        <v>122</v>
      </c>
      <c r="BY3" s="292"/>
      <c r="BZ3" s="235" t="s">
        <v>122</v>
      </c>
      <c r="CA3" s="291" t="s">
        <v>122</v>
      </c>
      <c r="CB3" s="292"/>
      <c r="CC3" s="291" t="s">
        <v>122</v>
      </c>
      <c r="CD3" s="292"/>
      <c r="CE3" s="291" t="s">
        <v>122</v>
      </c>
      <c r="CF3" s="292"/>
      <c r="CG3" s="291" t="s">
        <v>122</v>
      </c>
      <c r="CH3" s="292"/>
      <c r="CI3" s="291" t="s">
        <v>122</v>
      </c>
      <c r="CJ3" s="292"/>
      <c r="CK3" s="291" t="s">
        <v>122</v>
      </c>
      <c r="CL3" s="292"/>
      <c r="CM3" s="291" t="s">
        <v>122</v>
      </c>
      <c r="CN3" s="292"/>
      <c r="CO3" s="291" t="s">
        <v>122</v>
      </c>
      <c r="CP3" s="292"/>
      <c r="CQ3" s="291" t="s">
        <v>122</v>
      </c>
      <c r="CR3" s="292"/>
      <c r="CS3" s="291" t="s">
        <v>122</v>
      </c>
      <c r="CT3" s="292"/>
      <c r="CU3" s="291" t="s">
        <v>122</v>
      </c>
      <c r="CV3" s="292"/>
      <c r="CW3" s="291" t="s">
        <v>122</v>
      </c>
      <c r="CX3" s="292"/>
      <c r="CY3" s="291"/>
      <c r="CZ3" s="292"/>
      <c r="DA3" s="291"/>
      <c r="DB3" s="292"/>
      <c r="DC3" s="291"/>
      <c r="DD3" s="292"/>
      <c r="DE3" s="291"/>
      <c r="DF3" s="292"/>
      <c r="DG3" s="291"/>
      <c r="DH3" s="292"/>
      <c r="DI3" s="291" t="s">
        <v>122</v>
      </c>
      <c r="DJ3" s="292"/>
      <c r="DK3" s="291" t="s">
        <v>122</v>
      </c>
      <c r="DL3" s="292"/>
      <c r="DM3" s="291" t="s">
        <v>122</v>
      </c>
      <c r="DN3" s="292"/>
      <c r="DO3" s="291" t="s">
        <v>122</v>
      </c>
      <c r="DP3" s="292"/>
      <c r="DQ3" s="291" t="s">
        <v>122</v>
      </c>
      <c r="DR3" s="292"/>
      <c r="DS3" s="291" t="s">
        <v>122</v>
      </c>
      <c r="DT3" s="292"/>
      <c r="DU3" s="291" t="s">
        <v>122</v>
      </c>
      <c r="DV3" s="292"/>
    </row>
    <row r="4" spans="1:126" s="1" customFormat="1" x14ac:dyDescent="0.25">
      <c r="A4" s="15" t="s">
        <v>150</v>
      </c>
      <c r="B4" s="398">
        <v>5.0037699768232198E-2</v>
      </c>
      <c r="C4" s="399">
        <v>1.2285267150169126</v>
      </c>
      <c r="D4" s="116">
        <v>39.51039130434782</v>
      </c>
      <c r="E4" s="209"/>
      <c r="F4" s="117">
        <v>1.2396559450308704</v>
      </c>
      <c r="G4" s="209"/>
      <c r="H4" s="106">
        <v>9.6494818761202943</v>
      </c>
      <c r="I4" s="106"/>
      <c r="J4" s="106">
        <v>29.087287094204342</v>
      </c>
      <c r="K4" s="192"/>
      <c r="L4" s="111">
        <v>81.648699163513257</v>
      </c>
      <c r="M4" s="194"/>
      <c r="N4" s="183">
        <v>0.11766666666666666</v>
      </c>
      <c r="O4" s="180">
        <v>5.7735026918961832E-4</v>
      </c>
      <c r="P4" s="183">
        <v>5.0829999999999993</v>
      </c>
      <c r="Q4" s="180">
        <v>1.4798648586948793E-2</v>
      </c>
      <c r="R4" s="183" t="s">
        <v>74</v>
      </c>
      <c r="S4" s="180"/>
      <c r="T4" s="118">
        <v>1.86990225314778</v>
      </c>
      <c r="U4" s="145">
        <v>8.919036923109866E-2</v>
      </c>
      <c r="V4" s="156" t="s">
        <v>72</v>
      </c>
      <c r="W4" s="171">
        <v>502.26807422133862</v>
      </c>
      <c r="X4" s="161">
        <v>0.76224229290816636</v>
      </c>
      <c r="Y4" s="176">
        <v>40.299999999999997</v>
      </c>
      <c r="Z4" s="120">
        <f t="shared" ref="Z4:Z23" si="0">(2*(Y4/100))*17</f>
        <v>13.701999999999998</v>
      </c>
      <c r="AA4" s="120">
        <f t="shared" ref="AA4:AA23" si="1">Z4/17</f>
        <v>0.80599999999999994</v>
      </c>
      <c r="AB4" s="121">
        <v>29.9</v>
      </c>
      <c r="AC4" s="293">
        <f>AB4/100*61</f>
        <v>18.239000000000001</v>
      </c>
      <c r="AD4" s="298">
        <f>AC4/61</f>
        <v>0.29899999999999999</v>
      </c>
      <c r="AE4" s="122">
        <v>9.4</v>
      </c>
      <c r="AF4" s="123">
        <v>0.28999999999999998</v>
      </c>
      <c r="AG4" s="123">
        <v>5.04</v>
      </c>
      <c r="AH4" s="124">
        <v>102</v>
      </c>
      <c r="AI4" s="122">
        <v>2.09</v>
      </c>
      <c r="AJ4" s="122">
        <v>0.252</v>
      </c>
      <c r="AK4" s="122">
        <v>0.8</v>
      </c>
      <c r="AL4" s="118">
        <f>B4/7</f>
        <v>7.1482428240331715E-3</v>
      </c>
      <c r="AM4" s="353">
        <f>D4/23</f>
        <v>1.7178431001890357</v>
      </c>
      <c r="AN4" s="358">
        <f>F4/18</f>
        <v>6.8869774723937238E-2</v>
      </c>
      <c r="AO4" s="353">
        <f>H4/39</f>
        <v>0.24742261220821268</v>
      </c>
      <c r="AP4" s="119">
        <f>(J4)/(24.3/2)</f>
        <v>2.394015398699946</v>
      </c>
      <c r="AQ4" s="145">
        <f>(L4)/(40.07/2)</f>
        <v>4.0753031776148365</v>
      </c>
      <c r="AR4" s="125">
        <f t="shared" ref="AR4:AR13" si="2">N4/19</f>
        <v>6.19298245614035E-3</v>
      </c>
      <c r="AS4" s="119">
        <f>P4/35.45</f>
        <v>0.14338504936530322</v>
      </c>
      <c r="AT4" s="126"/>
      <c r="AU4" s="119">
        <f>T4/62</f>
        <v>3.0159713760448063E-2</v>
      </c>
      <c r="AV4" s="119"/>
      <c r="AW4" s="145">
        <f t="shared" ref="AW4:AW13" si="3">W4*2/96</f>
        <v>10.463918212944554</v>
      </c>
      <c r="AX4" s="146">
        <f>AM4+AN4+AO4+AP4+AL4+AQ4+((BJ4/1000)/(27/3))+((BU4/1000)/(55/2))+((BX4/1000)/(57/2))</f>
        <v>9.230420975916271</v>
      </c>
      <c r="AY4" s="328">
        <f>AM4+AO4+AP4+AQ4+AL4+((BL4/1000)/(27/3))+((BW4/1000)/(55/2))+((BZ4/1000)/(57/2))</f>
        <v>8.5721567739603088</v>
      </c>
      <c r="AZ4" s="117">
        <f>AR4+AS4+AT4+AU4+AV4+AW4+AD4</f>
        <v>10.942655958526446</v>
      </c>
      <c r="BA4" s="147">
        <f>(AX4-AZ4)/(AX4+AZ4)*100</f>
        <v>-8.4877234552492702</v>
      </c>
      <c r="BB4" s="323">
        <f>(AY4-AZ4)/(AY4+AZ4)*100</f>
        <v>-12.147178746019495</v>
      </c>
      <c r="BC4" s="492">
        <f>AE4/35.5 +AF4/62 +W4/48</f>
        <v>10.733384364693759</v>
      </c>
      <c r="BD4" s="492">
        <f>(AX4-BC4)/(AX4+BC4)*100</f>
        <v>-7.5284414125206158</v>
      </c>
      <c r="BE4" s="492"/>
      <c r="BF4" s="364">
        <v>2.9187512445546564</v>
      </c>
      <c r="BG4" s="111">
        <v>0.2033873747281339</v>
      </c>
      <c r="BH4" s="369">
        <v>1470.0908917300906</v>
      </c>
      <c r="BI4" s="202">
        <v>106.64145746579507</v>
      </c>
      <c r="BJ4" s="369">
        <v>3989.5641160177856</v>
      </c>
      <c r="BK4" s="202">
        <v>80.929640403131856</v>
      </c>
      <c r="BL4" s="336">
        <f>AJ4*1000</f>
        <v>252</v>
      </c>
      <c r="BM4" s="369">
        <v>12770.362587386984</v>
      </c>
      <c r="BN4" s="202">
        <v>399.83290261606459</v>
      </c>
      <c r="BO4" s="369">
        <v>168.53724886314123</v>
      </c>
      <c r="BP4" s="202">
        <v>2.039116499787923</v>
      </c>
      <c r="BQ4" s="372" t="s">
        <v>115</v>
      </c>
      <c r="BR4" s="111"/>
      <c r="BS4" s="372" t="s">
        <v>119</v>
      </c>
      <c r="BT4" s="377"/>
      <c r="BU4" s="369">
        <v>1606.1031305246606</v>
      </c>
      <c r="BV4" s="111">
        <v>37.951726894661626</v>
      </c>
      <c r="BW4" s="336">
        <f>AK4*1000</f>
        <v>800</v>
      </c>
      <c r="BX4" s="369">
        <v>6216.7055037551609</v>
      </c>
      <c r="BY4" s="202">
        <v>129.42011955741791</v>
      </c>
      <c r="BZ4" s="336">
        <f>AI4*1000</f>
        <v>2090</v>
      </c>
      <c r="CA4" s="369">
        <v>13.719702236254092</v>
      </c>
      <c r="CB4" s="111">
        <v>0.17186006248596822</v>
      </c>
      <c r="CC4" s="369">
        <v>30.582901034413599</v>
      </c>
      <c r="CD4" s="111">
        <v>0.37467620328966794</v>
      </c>
      <c r="CE4" s="369">
        <v>10.459602704860261</v>
      </c>
      <c r="CF4" s="111">
        <v>0.12892953822260544</v>
      </c>
      <c r="CG4" s="256">
        <v>84.044265531339093</v>
      </c>
      <c r="CH4" s="111">
        <v>1.2499083554249906</v>
      </c>
      <c r="CI4" s="372" t="s">
        <v>116</v>
      </c>
      <c r="CJ4" s="111"/>
      <c r="CK4" s="364">
        <v>1.4953537895872107</v>
      </c>
      <c r="CL4" s="111">
        <v>4.3975619207287542E-2</v>
      </c>
      <c r="CM4" s="386" t="s">
        <v>115</v>
      </c>
      <c r="CN4" s="111"/>
      <c r="CO4" s="387">
        <v>16.986294786873589</v>
      </c>
      <c r="CP4" s="111">
        <v>0.19181236979645749</v>
      </c>
      <c r="CQ4" s="369">
        <v>398.75654736858814</v>
      </c>
      <c r="CR4" s="111">
        <v>11.200467470112203</v>
      </c>
      <c r="CS4" s="252" t="s">
        <v>116</v>
      </c>
      <c r="CT4" s="111"/>
      <c r="CU4" s="388" t="s">
        <v>117</v>
      </c>
      <c r="CV4" s="111"/>
      <c r="CW4" s="388" t="s">
        <v>116</v>
      </c>
      <c r="CX4" s="111"/>
      <c r="CY4" s="388" t="s">
        <v>116</v>
      </c>
      <c r="CZ4" s="111"/>
      <c r="DA4" s="387">
        <v>7.6320620784106854</v>
      </c>
      <c r="DB4" s="111">
        <v>0.14844073705426827</v>
      </c>
      <c r="DC4" s="388" t="s">
        <v>118</v>
      </c>
      <c r="DD4" s="111"/>
      <c r="DE4" s="386" t="s">
        <v>121</v>
      </c>
      <c r="DF4" s="111"/>
      <c r="DG4" s="387">
        <v>29.080305342429945</v>
      </c>
      <c r="DH4" s="111">
        <v>0.37026883913787423</v>
      </c>
      <c r="DI4" s="388" t="s">
        <v>119</v>
      </c>
      <c r="DJ4" s="111"/>
      <c r="DK4" s="386" t="s">
        <v>115</v>
      </c>
      <c r="DL4" s="111"/>
      <c r="DM4" s="388" t="s">
        <v>117</v>
      </c>
      <c r="DN4" s="111"/>
      <c r="DO4" s="388" t="s">
        <v>120</v>
      </c>
      <c r="DP4" s="111"/>
      <c r="DQ4" s="364">
        <v>1.7786966615149542</v>
      </c>
      <c r="DR4" s="395">
        <v>1.041772570242528E-2</v>
      </c>
      <c r="DS4" s="388" t="s">
        <v>118</v>
      </c>
      <c r="DT4" s="111"/>
      <c r="DU4" s="388" t="s">
        <v>120</v>
      </c>
      <c r="DV4" s="111"/>
    </row>
    <row r="5" spans="1:126" s="1" customFormat="1" x14ac:dyDescent="0.25">
      <c r="A5" s="16" t="s">
        <v>151</v>
      </c>
      <c r="B5" s="351">
        <v>5.301604378056371E-2</v>
      </c>
      <c r="C5" s="400">
        <v>0.9719469837945014</v>
      </c>
      <c r="D5" s="26">
        <v>41.998863636363637</v>
      </c>
      <c r="E5" s="210"/>
      <c r="F5" s="22">
        <v>1.6254367897727273</v>
      </c>
      <c r="G5" s="210"/>
      <c r="H5" s="7">
        <v>8.7531285511363635</v>
      </c>
      <c r="I5" s="7"/>
      <c r="J5" s="7">
        <v>30.156395596590908</v>
      </c>
      <c r="K5" s="93"/>
      <c r="L5" s="10">
        <v>90.711487926136357</v>
      </c>
      <c r="M5" s="160"/>
      <c r="N5" s="184">
        <v>0.13900000000000001</v>
      </c>
      <c r="O5" s="181">
        <v>1.0000000000000009E-3</v>
      </c>
      <c r="P5" s="184">
        <v>5.8706666666666676</v>
      </c>
      <c r="Q5" s="181">
        <v>2.0816659994663299E-3</v>
      </c>
      <c r="R5" s="184" t="s">
        <v>74</v>
      </c>
      <c r="S5" s="181"/>
      <c r="T5" s="407"/>
      <c r="U5" s="408"/>
      <c r="V5" s="157" t="s">
        <v>72</v>
      </c>
      <c r="W5" s="172">
        <v>496.75624499900971</v>
      </c>
      <c r="X5" s="162">
        <v>1.7134184652734736</v>
      </c>
      <c r="Y5" s="177">
        <v>54.9</v>
      </c>
      <c r="Z5" s="97">
        <f t="shared" si="0"/>
        <v>18.665999999999997</v>
      </c>
      <c r="AA5" s="97">
        <f t="shared" si="1"/>
        <v>1.0979999999999999</v>
      </c>
      <c r="AB5" s="98">
        <v>25.9</v>
      </c>
      <c r="AC5" s="294">
        <f t="shared" ref="AC5:AC23" si="4">AB5/100*61</f>
        <v>15.799000000000001</v>
      </c>
      <c r="AD5" s="299">
        <f t="shared" ref="AD5:AD23" si="5">AC5/61</f>
        <v>0.25900000000000001</v>
      </c>
      <c r="AE5" s="102">
        <v>9.4</v>
      </c>
      <c r="AF5" s="100">
        <v>0.15</v>
      </c>
      <c r="AG5" s="100">
        <v>3.92</v>
      </c>
      <c r="AH5" s="104">
        <v>90</v>
      </c>
      <c r="AI5" s="102">
        <v>2.5</v>
      </c>
      <c r="AJ5" s="102">
        <v>0.7</v>
      </c>
      <c r="AK5" s="102">
        <v>2</v>
      </c>
      <c r="AL5" s="47">
        <f t="shared" ref="AL5:AL34" si="6">B5/7</f>
        <v>7.5737205400805297E-3</v>
      </c>
      <c r="AM5" s="354">
        <f t="shared" ref="AM5:AM34" si="7">D5/23</f>
        <v>1.8260375494071146</v>
      </c>
      <c r="AN5" s="359">
        <f t="shared" ref="AN5:AN23" si="8">F5/18</f>
        <v>9.030204387626263E-2</v>
      </c>
      <c r="AO5" s="354">
        <f t="shared" ref="AO5:AO13" si="9">H5/39</f>
        <v>0.22443919361888112</v>
      </c>
      <c r="AP5" s="8">
        <f t="shared" ref="AP5:AP13" si="10">(J5)/(24.3/2)</f>
        <v>2.4820078680321735</v>
      </c>
      <c r="AQ5" s="9">
        <f t="shared" ref="AQ5:AQ13" si="11">(L5)/(40.07/2)</f>
        <v>4.52765100704449</v>
      </c>
      <c r="AR5" s="49">
        <f t="shared" si="2"/>
        <v>7.3157894736842113E-3</v>
      </c>
      <c r="AS5" s="8">
        <f>P5/35.45</f>
        <v>0.1656041372825576</v>
      </c>
      <c r="AT5" s="50"/>
      <c r="AU5" s="411">
        <f>AF5/62</f>
        <v>2.4193548387096775E-3</v>
      </c>
      <c r="AV5" s="8"/>
      <c r="AW5" s="9">
        <f t="shared" si="3"/>
        <v>10.349088437479368</v>
      </c>
      <c r="AX5" s="36">
        <f t="shared" ref="AX5:AX23" si="12">AM5+AN5+AO5+AP5+AL5+AQ5+((BJ5/1000)/(27/3))+((BU5/1000)/(55/2))+((BX5/1000)/(57/2))</f>
        <v>10.570072839893943</v>
      </c>
      <c r="AY5" s="329">
        <f t="shared" ref="AY5:AY23" si="13">AM5+AO5+AP5+AQ5+AL5+((BL5/1000)/(27/3))+((BW5/1000)/(55/2))+((BZ5/1000)/(57/2))</f>
        <v>9.305933687393404</v>
      </c>
      <c r="AZ5" s="22">
        <f t="shared" ref="AZ5:AZ23" si="14">AR5+AS5+AT5+AU5+AV5+AW5+AD5</f>
        <v>10.78342771907432</v>
      </c>
      <c r="BA5" s="30">
        <f>(AX5-AZ5)/(AX5+AZ5)*100</f>
        <v>-0.99915645489221783</v>
      </c>
      <c r="BB5" s="324">
        <f t="shared" ref="BB5:BB23" si="15">(AY5-AZ5)/(AY5+AZ5)*100</f>
        <v>-7.3546092470875655</v>
      </c>
      <c r="BC5" s="492">
        <f t="shared" ref="BC5:BC23" si="16">AE5/35.5 +AF5/62 +W5/48</f>
        <v>10.616296524712444</v>
      </c>
      <c r="BD5" s="492">
        <f t="shared" ref="BD5:BD23" si="17">(AX5-BC5)/(AX5+BC5)*100</f>
        <v>-0.21817652672346199</v>
      </c>
      <c r="BE5" s="493"/>
      <c r="BF5" s="365">
        <v>3.8438925318391655</v>
      </c>
      <c r="BG5" s="111">
        <v>0.22548152927389595</v>
      </c>
      <c r="BH5" s="370">
        <v>1354.6385421796647</v>
      </c>
      <c r="BI5" s="202">
        <v>22.853094974406368</v>
      </c>
      <c r="BJ5" s="370">
        <v>10351.635919697532</v>
      </c>
      <c r="BK5" s="202">
        <v>318.37456386471945</v>
      </c>
      <c r="BL5" s="337">
        <f t="shared" ref="BL5:BL43" si="18">AJ5*1000</f>
        <v>700</v>
      </c>
      <c r="BM5" s="370">
        <v>13528.881321069015</v>
      </c>
      <c r="BN5" s="202">
        <v>665.7613193589234</v>
      </c>
      <c r="BO5" s="370">
        <v>192.5416030405151</v>
      </c>
      <c r="BP5" s="202">
        <v>7.5431272221845029</v>
      </c>
      <c r="BQ5" s="373" t="s">
        <v>115</v>
      </c>
      <c r="BR5" s="111"/>
      <c r="BS5" s="375" t="s">
        <v>119</v>
      </c>
      <c r="BT5" s="378"/>
      <c r="BU5" s="370">
        <v>1804.7292186576269</v>
      </c>
      <c r="BV5" s="111">
        <v>41.91880928624014</v>
      </c>
      <c r="BW5" s="337">
        <f t="shared" ref="BW5:BW43" si="19">AK5*1000</f>
        <v>2000</v>
      </c>
      <c r="BX5" s="370">
        <v>5593.2153871105202</v>
      </c>
      <c r="BY5" s="202">
        <v>215.36338855160832</v>
      </c>
      <c r="BZ5" s="337">
        <f t="shared" ref="BZ5:BZ43" si="20">AI5*1000</f>
        <v>2500</v>
      </c>
      <c r="CA5" s="370">
        <v>16.957211964377418</v>
      </c>
      <c r="CB5" s="111">
        <v>0.21294629525465034</v>
      </c>
      <c r="CC5" s="376">
        <v>35.586658655880548</v>
      </c>
      <c r="CD5" s="111">
        <v>0.3671908715821911</v>
      </c>
      <c r="CE5" s="370">
        <v>7.378191394889356</v>
      </c>
      <c r="CF5" s="111">
        <v>6.897103210435368E-2</v>
      </c>
      <c r="CG5" s="37">
        <v>100.07005120649215</v>
      </c>
      <c r="CH5" s="111">
        <v>0.52472427320044912</v>
      </c>
      <c r="CI5" s="370">
        <v>1.4039118118669691</v>
      </c>
      <c r="CJ5" s="111">
        <v>6.2571328410076593E-2</v>
      </c>
      <c r="CK5" s="365">
        <v>2.5146385187529661</v>
      </c>
      <c r="CL5" s="111">
        <v>6.2642999332332541E-2</v>
      </c>
      <c r="CM5" s="368" t="s">
        <v>115</v>
      </c>
      <c r="CN5" s="111"/>
      <c r="CO5" s="384">
        <v>17.699399994254318</v>
      </c>
      <c r="CP5" s="111">
        <v>0.27849565998283693</v>
      </c>
      <c r="CQ5" s="370">
        <v>417.08422940452027</v>
      </c>
      <c r="CR5" s="111">
        <v>2.7201803810064451</v>
      </c>
      <c r="CS5" s="255" t="s">
        <v>116</v>
      </c>
      <c r="CT5" s="111"/>
      <c r="CU5" s="389" t="s">
        <v>117</v>
      </c>
      <c r="CV5" s="111"/>
      <c r="CW5" s="389" t="s">
        <v>116</v>
      </c>
      <c r="CX5" s="111"/>
      <c r="CY5" s="389" t="s">
        <v>116</v>
      </c>
      <c r="CZ5" s="111"/>
      <c r="DA5" s="391">
        <v>4.5970784145775996</v>
      </c>
      <c r="DB5" s="111">
        <v>5.9493613035632623E-2</v>
      </c>
      <c r="DC5" s="389" t="s">
        <v>118</v>
      </c>
      <c r="DD5" s="111"/>
      <c r="DE5" s="368" t="s">
        <v>121</v>
      </c>
      <c r="DF5" s="111"/>
      <c r="DG5" s="384">
        <v>32.721997057827359</v>
      </c>
      <c r="DH5" s="111">
        <v>0.53026492785449397</v>
      </c>
      <c r="DI5" s="389" t="s">
        <v>119</v>
      </c>
      <c r="DJ5" s="111"/>
      <c r="DK5" s="368" t="s">
        <v>115</v>
      </c>
      <c r="DL5" s="111"/>
      <c r="DM5" s="389" t="s">
        <v>117</v>
      </c>
      <c r="DN5" s="111"/>
      <c r="DO5" s="389" t="s">
        <v>120</v>
      </c>
      <c r="DP5" s="111"/>
      <c r="DQ5" s="383">
        <v>3.7178652088339037</v>
      </c>
      <c r="DR5" s="396">
        <v>4.9698892862621094E-2</v>
      </c>
      <c r="DS5" s="389" t="s">
        <v>118</v>
      </c>
      <c r="DT5" s="111"/>
      <c r="DU5" s="389" t="s">
        <v>120</v>
      </c>
      <c r="DV5" s="111"/>
    </row>
    <row r="6" spans="1:126" s="1" customFormat="1" x14ac:dyDescent="0.25">
      <c r="A6" s="16" t="s">
        <v>152</v>
      </c>
      <c r="B6" s="351">
        <v>5.8911714998831841E-2</v>
      </c>
      <c r="C6" s="400">
        <v>0.45395256810807505</v>
      </c>
      <c r="D6" s="26">
        <v>42.091742475583011</v>
      </c>
      <c r="E6" s="210"/>
      <c r="F6" s="22">
        <v>1.4504046242774564</v>
      </c>
      <c r="G6" s="210"/>
      <c r="H6" s="22">
        <v>9.6226844727925034</v>
      </c>
      <c r="I6" s="7"/>
      <c r="J6" s="7">
        <v>29.828321307554312</v>
      </c>
      <c r="K6" s="93"/>
      <c r="L6" s="10">
        <v>85.353811441100248</v>
      </c>
      <c r="M6" s="160"/>
      <c r="N6" s="184">
        <v>0.14633333333333332</v>
      </c>
      <c r="O6" s="181">
        <v>5.7735026918962634E-4</v>
      </c>
      <c r="P6" s="184">
        <v>5.4803333333333333</v>
      </c>
      <c r="Q6" s="181">
        <v>4.1633319989323051E-3</v>
      </c>
      <c r="R6" s="184">
        <v>6.3666666666666663E-2</v>
      </c>
      <c r="S6" s="181">
        <v>5.5075705472861069E-3</v>
      </c>
      <c r="T6" s="407">
        <v>1.9859896825396823</v>
      </c>
      <c r="U6" s="408">
        <v>0.11465069787689859</v>
      </c>
      <c r="V6" s="157" t="s">
        <v>72</v>
      </c>
      <c r="W6" s="172">
        <v>498.50577506613757</v>
      </c>
      <c r="X6" s="162">
        <v>0.60389791168216211</v>
      </c>
      <c r="Y6" s="177">
        <v>57.7</v>
      </c>
      <c r="Z6" s="97">
        <f t="shared" si="0"/>
        <v>19.618000000000002</v>
      </c>
      <c r="AA6" s="97">
        <f t="shared" si="1"/>
        <v>1.1540000000000001</v>
      </c>
      <c r="AB6" s="98">
        <v>26.7</v>
      </c>
      <c r="AC6" s="294">
        <f t="shared" si="4"/>
        <v>16.287000000000003</v>
      </c>
      <c r="AD6" s="299">
        <f t="shared" si="5"/>
        <v>0.26700000000000002</v>
      </c>
      <c r="AE6" s="102">
        <v>10.1</v>
      </c>
      <c r="AF6" s="100">
        <v>0.17</v>
      </c>
      <c r="AG6" s="100">
        <v>3.48</v>
      </c>
      <c r="AH6" s="104">
        <v>104</v>
      </c>
      <c r="AI6" s="102">
        <v>1.1000000000000001</v>
      </c>
      <c r="AJ6" s="102">
        <v>0.73199999999999998</v>
      </c>
      <c r="AK6" s="102">
        <v>2.6</v>
      </c>
      <c r="AL6" s="47">
        <f t="shared" si="6"/>
        <v>8.4159592855474058E-3</v>
      </c>
      <c r="AM6" s="354">
        <f t="shared" si="7"/>
        <v>1.8300757598079571</v>
      </c>
      <c r="AN6" s="359">
        <f t="shared" si="8"/>
        <v>8.0578034682080912E-2</v>
      </c>
      <c r="AO6" s="354">
        <f t="shared" si="9"/>
        <v>0.24673549930237187</v>
      </c>
      <c r="AP6" s="8">
        <f t="shared" si="10"/>
        <v>2.4550058689345113</v>
      </c>
      <c r="AQ6" s="9">
        <f t="shared" si="11"/>
        <v>4.2602351605240951</v>
      </c>
      <c r="AR6" s="49">
        <f t="shared" si="2"/>
        <v>7.701754385964911E-3</v>
      </c>
      <c r="AS6" s="8">
        <f>P6/35.45</f>
        <v>0.15459332393041841</v>
      </c>
      <c r="AT6" s="50">
        <f>R6/79.9</f>
        <v>7.9682937004589061E-4</v>
      </c>
      <c r="AU6" s="8">
        <f>T6/62</f>
        <v>3.2032091653865842E-2</v>
      </c>
      <c r="AV6" s="8"/>
      <c r="AW6" s="9">
        <f t="shared" si="3"/>
        <v>10.385536980544533</v>
      </c>
      <c r="AX6" s="36">
        <f t="shared" si="12"/>
        <v>9.8324209275318193</v>
      </c>
      <c r="AY6" s="329">
        <f t="shared" si="13"/>
        <v>9.0149435269613409</v>
      </c>
      <c r="AZ6" s="22">
        <f t="shared" si="14"/>
        <v>10.847660979884827</v>
      </c>
      <c r="BA6" s="30">
        <f t="shared" ref="BA6" si="21">(AX6-AZ6)/(AX6+AZ6)*100</f>
        <v>-4.9092651416864301</v>
      </c>
      <c r="BB6" s="324">
        <f t="shared" si="15"/>
        <v>-9.2269745002061132</v>
      </c>
      <c r="BC6" s="492">
        <f t="shared" si="16"/>
        <v>10.672785958281924</v>
      </c>
      <c r="BD6" s="492">
        <f t="shared" si="17"/>
        <v>-4.0983006678732927</v>
      </c>
      <c r="BE6" s="493"/>
      <c r="BF6" s="365">
        <v>5.0788626369727252</v>
      </c>
      <c r="BG6" s="111">
        <v>0.41866897075303217</v>
      </c>
      <c r="BH6" s="370">
        <v>1439.9586481267847</v>
      </c>
      <c r="BI6" s="202">
        <v>69.845149133256029</v>
      </c>
      <c r="BJ6" s="370">
        <v>7185.5290919649606</v>
      </c>
      <c r="BK6" s="202">
        <v>111.00142728002699</v>
      </c>
      <c r="BL6" s="337">
        <f t="shared" si="18"/>
        <v>732</v>
      </c>
      <c r="BM6" s="370">
        <v>13645.818390147697</v>
      </c>
      <c r="BN6" s="202">
        <v>884.40028253101718</v>
      </c>
      <c r="BO6" s="370">
        <v>182.20695816049709</v>
      </c>
      <c r="BP6" s="202">
        <v>1.084464311515889</v>
      </c>
      <c r="BQ6" s="373" t="s">
        <v>115</v>
      </c>
      <c r="BR6" s="111"/>
      <c r="BS6" s="375" t="s">
        <v>119</v>
      </c>
      <c r="BT6" s="378"/>
      <c r="BU6" s="370">
        <v>1965.2325911490441</v>
      </c>
      <c r="BV6" s="111">
        <v>29.204169161367375</v>
      </c>
      <c r="BW6" s="337">
        <f t="shared" si="19"/>
        <v>2600</v>
      </c>
      <c r="BX6" s="370">
        <v>2323.3063300121867</v>
      </c>
      <c r="BY6" s="202">
        <v>14.455653540638936</v>
      </c>
      <c r="BZ6" s="337">
        <f t="shared" si="20"/>
        <v>1100</v>
      </c>
      <c r="CA6" s="370">
        <v>22.045297563419968</v>
      </c>
      <c r="CB6" s="111">
        <v>0.16304249084770192</v>
      </c>
      <c r="CC6" s="376">
        <v>42.832652080268481</v>
      </c>
      <c r="CD6" s="111">
        <v>0.54066128026630667</v>
      </c>
      <c r="CE6" s="376">
        <v>18.456044766856309</v>
      </c>
      <c r="CF6" s="111">
        <v>0.23887984876044249</v>
      </c>
      <c r="CG6" s="37">
        <v>132.26804111839402</v>
      </c>
      <c r="CH6" s="111">
        <v>1.8323324519707671</v>
      </c>
      <c r="CI6" s="370">
        <v>2.2606602787905077</v>
      </c>
      <c r="CJ6" s="111">
        <v>0.1093621841460545</v>
      </c>
      <c r="CK6" s="365">
        <v>4.1803542108098668</v>
      </c>
      <c r="CL6" s="111">
        <v>0.23479862142682695</v>
      </c>
      <c r="CM6" s="365">
        <v>1.1205333568767273</v>
      </c>
      <c r="CN6" s="111">
        <v>8.2370075658120309E-2</v>
      </c>
      <c r="CO6" s="384">
        <v>18.281793067369868</v>
      </c>
      <c r="CP6" s="111">
        <v>0.16415506656654799</v>
      </c>
      <c r="CQ6" s="370">
        <v>416.85326507373719</v>
      </c>
      <c r="CR6" s="111">
        <v>4.5969899936785081</v>
      </c>
      <c r="CS6" s="255" t="s">
        <v>116</v>
      </c>
      <c r="CT6" s="111"/>
      <c r="CU6" s="389" t="s">
        <v>117</v>
      </c>
      <c r="CV6" s="111"/>
      <c r="CW6" s="389" t="s">
        <v>116</v>
      </c>
      <c r="CX6" s="111"/>
      <c r="CY6" s="389" t="s">
        <v>116</v>
      </c>
      <c r="CZ6" s="111"/>
      <c r="DA6" s="391">
        <v>3.0353817791037909</v>
      </c>
      <c r="DB6" s="111">
        <v>1.6722388215961323E-2</v>
      </c>
      <c r="DC6" s="389" t="s">
        <v>118</v>
      </c>
      <c r="DD6" s="111"/>
      <c r="DE6" s="365">
        <v>1.0121614032303401</v>
      </c>
      <c r="DF6" s="111">
        <v>1.3397611561365309E-2</v>
      </c>
      <c r="DG6" s="384">
        <v>43.554000423755234</v>
      </c>
      <c r="DH6" s="111">
        <v>0.65294166386769559</v>
      </c>
      <c r="DI6" s="389" t="s">
        <v>119</v>
      </c>
      <c r="DJ6" s="111"/>
      <c r="DK6" s="368" t="s">
        <v>115</v>
      </c>
      <c r="DL6" s="111"/>
      <c r="DM6" s="389" t="s">
        <v>117</v>
      </c>
      <c r="DN6" s="111"/>
      <c r="DO6" s="389" t="s">
        <v>120</v>
      </c>
      <c r="DP6" s="111"/>
      <c r="DQ6" s="383">
        <v>5.6441402670922791</v>
      </c>
      <c r="DR6" s="396">
        <v>6.3817761493594818E-2</v>
      </c>
      <c r="DS6" s="389" t="s">
        <v>118</v>
      </c>
      <c r="DT6" s="111"/>
      <c r="DU6" s="389" t="s">
        <v>120</v>
      </c>
      <c r="DV6" s="111"/>
    </row>
    <row r="7" spans="1:126" s="1" customFormat="1" x14ac:dyDescent="0.25">
      <c r="A7" s="16" t="s">
        <v>153</v>
      </c>
      <c r="B7" s="351">
        <v>6.3866327891569E-2</v>
      </c>
      <c r="C7" s="400">
        <v>0.9432938189877017</v>
      </c>
      <c r="D7" s="26">
        <v>64.509983564013851</v>
      </c>
      <c r="E7" s="210"/>
      <c r="F7" s="22">
        <v>1.7510294117647061</v>
      </c>
      <c r="G7" s="210"/>
      <c r="H7" s="22">
        <v>12.174804498269896</v>
      </c>
      <c r="I7" s="7"/>
      <c r="J7" s="7">
        <v>31.559730103806231</v>
      </c>
      <c r="K7" s="93"/>
      <c r="L7" s="10">
        <v>95.286900519031136</v>
      </c>
      <c r="M7" s="160"/>
      <c r="N7" s="184">
        <v>0.16466666666666666</v>
      </c>
      <c r="O7" s="181">
        <v>5.7735026918962634E-4</v>
      </c>
      <c r="P7" s="184">
        <v>7.269000000000001</v>
      </c>
      <c r="Q7" s="181">
        <v>4.9999999999998934E-3</v>
      </c>
      <c r="R7" s="184" t="s">
        <v>74</v>
      </c>
      <c r="S7" s="181"/>
      <c r="T7" s="47">
        <v>1.3356294846705807</v>
      </c>
      <c r="U7" s="9">
        <v>0.15145177104972787</v>
      </c>
      <c r="V7" s="157" t="s">
        <v>72</v>
      </c>
      <c r="W7" s="172">
        <v>495.29925636007829</v>
      </c>
      <c r="X7" s="162">
        <v>0.29468415924832819</v>
      </c>
      <c r="Y7" s="177">
        <v>45.3</v>
      </c>
      <c r="Z7" s="97">
        <f t="shared" si="0"/>
        <v>15.401999999999999</v>
      </c>
      <c r="AA7" s="97">
        <f t="shared" si="1"/>
        <v>0.90599999999999992</v>
      </c>
      <c r="AB7" s="98">
        <v>34.700000000000003</v>
      </c>
      <c r="AC7" s="294">
        <f t="shared" si="4"/>
        <v>21.167000000000002</v>
      </c>
      <c r="AD7" s="299">
        <f t="shared" si="5"/>
        <v>0.34700000000000003</v>
      </c>
      <c r="AE7" s="102">
        <v>7.8</v>
      </c>
      <c r="AF7" s="100">
        <v>0.18</v>
      </c>
      <c r="AG7" s="100">
        <v>13.12</v>
      </c>
      <c r="AH7" s="104">
        <v>260</v>
      </c>
      <c r="AI7" s="102">
        <v>0.7</v>
      </c>
      <c r="AJ7" s="102">
        <v>0.115</v>
      </c>
      <c r="AK7" s="102">
        <v>1</v>
      </c>
      <c r="AL7" s="47">
        <f t="shared" si="6"/>
        <v>9.123761127367E-3</v>
      </c>
      <c r="AM7" s="354">
        <f t="shared" si="7"/>
        <v>2.8047818940875588</v>
      </c>
      <c r="AN7" s="359">
        <f t="shared" si="8"/>
        <v>9.7279411764705892E-2</v>
      </c>
      <c r="AO7" s="354">
        <f t="shared" si="9"/>
        <v>0.3121744743146127</v>
      </c>
      <c r="AP7" s="8">
        <f t="shared" si="10"/>
        <v>2.5975086505190315</v>
      </c>
      <c r="AQ7" s="9">
        <f t="shared" si="11"/>
        <v>4.7560219874734786</v>
      </c>
      <c r="AR7" s="49">
        <f t="shared" si="2"/>
        <v>8.6666666666666663E-3</v>
      </c>
      <c r="AS7" s="8">
        <f>P7/35.45</f>
        <v>0.20504936530324402</v>
      </c>
      <c r="AT7" s="50"/>
      <c r="AU7" s="8">
        <f>T7/62</f>
        <v>2.1542411043073882E-2</v>
      </c>
      <c r="AV7" s="8"/>
      <c r="AW7" s="9">
        <f t="shared" si="3"/>
        <v>10.318734507501631</v>
      </c>
      <c r="AX7" s="37">
        <f t="shared" si="12"/>
        <v>11.633139296563371</v>
      </c>
      <c r="AY7" s="330">
        <f t="shared" si="13"/>
        <v>10.553313585172234</v>
      </c>
      <c r="AZ7" s="38">
        <f t="shared" si="14"/>
        <v>10.900992950514615</v>
      </c>
      <c r="BA7" s="39">
        <f>(AX7-AZ7)/(AX7+AZ7)*100</f>
        <v>3.2490549803340838</v>
      </c>
      <c r="BB7" s="325">
        <f t="shared" si="15"/>
        <v>-1.6205574613379168</v>
      </c>
      <c r="BC7" s="492">
        <f t="shared" si="16"/>
        <v>10.541356043167237</v>
      </c>
      <c r="BD7" s="492">
        <f t="shared" si="17"/>
        <v>4.923599101892334</v>
      </c>
      <c r="BE7" s="494"/>
      <c r="BF7" s="365">
        <v>5.9136755742276677</v>
      </c>
      <c r="BG7" s="111">
        <v>0.34890303966255304</v>
      </c>
      <c r="BH7" s="370">
        <v>1419.9843675594918</v>
      </c>
      <c r="BI7" s="202">
        <v>50.187276340574051</v>
      </c>
      <c r="BJ7" s="370">
        <v>8379.8176244601291</v>
      </c>
      <c r="BK7" s="202">
        <v>186.23012511182594</v>
      </c>
      <c r="BL7" s="337">
        <f t="shared" si="18"/>
        <v>115</v>
      </c>
      <c r="BM7" s="370">
        <v>16427.535517603399</v>
      </c>
      <c r="BN7" s="202">
        <v>1023.7846890335881</v>
      </c>
      <c r="BO7" s="370">
        <v>188.10368280600355</v>
      </c>
      <c r="BP7" s="202">
        <v>4.6774767571320455</v>
      </c>
      <c r="BQ7" s="373" t="s">
        <v>115</v>
      </c>
      <c r="BR7" s="111"/>
      <c r="BS7" s="375" t="s">
        <v>119</v>
      </c>
      <c r="BT7" s="379"/>
      <c r="BU7" s="370">
        <v>2277.3568913924682</v>
      </c>
      <c r="BV7" s="111">
        <v>27.930203139223373</v>
      </c>
      <c r="BW7" s="337">
        <f t="shared" si="19"/>
        <v>1000</v>
      </c>
      <c r="BX7" s="370">
        <v>1206.8408289985234</v>
      </c>
      <c r="BY7" s="202">
        <v>31.726109772876526</v>
      </c>
      <c r="BZ7" s="337">
        <f t="shared" si="20"/>
        <v>700</v>
      </c>
      <c r="CA7" s="370">
        <v>31.673614481235976</v>
      </c>
      <c r="CB7" s="111">
        <v>0.44977550968057456</v>
      </c>
      <c r="CC7" s="376">
        <v>53.373537347022356</v>
      </c>
      <c r="CD7" s="111">
        <v>0.83121050131539642</v>
      </c>
      <c r="CE7" s="376">
        <v>17.980732365177452</v>
      </c>
      <c r="CF7" s="111">
        <v>0.39957202961658056</v>
      </c>
      <c r="CG7" s="37">
        <v>178.28612701636393</v>
      </c>
      <c r="CH7" s="111">
        <v>2.4939751841653233</v>
      </c>
      <c r="CI7" s="384">
        <v>2.8621808736759768</v>
      </c>
      <c r="CJ7" s="111">
        <v>7.1034425060552214E-2</v>
      </c>
      <c r="CK7" s="365">
        <v>5.2075357043988015</v>
      </c>
      <c r="CL7" s="111">
        <v>0.31511469852626983</v>
      </c>
      <c r="CM7" s="365">
        <v>1.1995430151085926</v>
      </c>
      <c r="CN7" s="111">
        <v>8.3717795158073163E-2</v>
      </c>
      <c r="CO7" s="384">
        <v>18.764728415583345</v>
      </c>
      <c r="CP7" s="111">
        <v>0.15690944618063254</v>
      </c>
      <c r="CQ7" s="370">
        <v>418.46058247629327</v>
      </c>
      <c r="CR7" s="111">
        <v>5.1449626256752028</v>
      </c>
      <c r="CS7" s="255" t="s">
        <v>116</v>
      </c>
      <c r="CT7" s="111"/>
      <c r="CU7" s="389" t="s">
        <v>117</v>
      </c>
      <c r="CV7" s="111"/>
      <c r="CW7" s="389" t="s">
        <v>116</v>
      </c>
      <c r="CX7" s="111"/>
      <c r="CY7" s="389" t="s">
        <v>116</v>
      </c>
      <c r="CZ7" s="111"/>
      <c r="DA7" s="391">
        <v>277.7786680935406</v>
      </c>
      <c r="DB7" s="111">
        <v>1.8983374597922016</v>
      </c>
      <c r="DC7" s="389" t="s">
        <v>118</v>
      </c>
      <c r="DD7" s="111"/>
      <c r="DE7" s="365">
        <v>1.7953866175770132</v>
      </c>
      <c r="DF7" s="111">
        <v>1.3827614388302996E-2</v>
      </c>
      <c r="DG7" s="384">
        <v>50.056573714725282</v>
      </c>
      <c r="DH7" s="111">
        <v>0.53536024471840793</v>
      </c>
      <c r="DI7" s="389" t="s">
        <v>119</v>
      </c>
      <c r="DJ7" s="111"/>
      <c r="DK7" s="368" t="s">
        <v>115</v>
      </c>
      <c r="DL7" s="111"/>
      <c r="DM7" s="389" t="s">
        <v>117</v>
      </c>
      <c r="DN7" s="111"/>
      <c r="DO7" s="389" t="s">
        <v>120</v>
      </c>
      <c r="DP7" s="111"/>
      <c r="DQ7" s="383">
        <v>6.2535807796192984</v>
      </c>
      <c r="DR7" s="396">
        <v>8.901944585338803E-2</v>
      </c>
      <c r="DS7" s="389" t="s">
        <v>118</v>
      </c>
      <c r="DT7" s="111"/>
      <c r="DU7" s="389" t="s">
        <v>120</v>
      </c>
      <c r="DV7" s="111"/>
    </row>
    <row r="8" spans="1:126" ht="15.75" thickBot="1" x14ac:dyDescent="0.3">
      <c r="A8" s="17" t="s">
        <v>154</v>
      </c>
      <c r="B8" s="352">
        <v>6.010249246175705E-2</v>
      </c>
      <c r="C8" s="401">
        <v>1.9731098450471793</v>
      </c>
      <c r="D8" s="27">
        <v>39.71884417910448</v>
      </c>
      <c r="E8" s="211"/>
      <c r="F8" s="23">
        <v>1.7203450746268658</v>
      </c>
      <c r="G8" s="211"/>
      <c r="H8" s="23">
        <v>13.571611144278608</v>
      </c>
      <c r="I8" s="11"/>
      <c r="J8" s="11">
        <v>29.527560199004977</v>
      </c>
      <c r="K8" s="92"/>
      <c r="L8" s="31">
        <v>87.234573930348247</v>
      </c>
      <c r="M8" s="158"/>
      <c r="N8" s="68">
        <v>0.14599999999999999</v>
      </c>
      <c r="O8" s="182">
        <v>5.7735026918962634E-4</v>
      </c>
      <c r="P8" s="68">
        <v>7.0350000000000001</v>
      </c>
      <c r="Q8" s="182">
        <v>6.9999999999999906E-3</v>
      </c>
      <c r="R8" s="68" t="s">
        <v>74</v>
      </c>
      <c r="S8" s="182"/>
      <c r="T8" s="68" t="s">
        <v>75</v>
      </c>
      <c r="U8" s="188"/>
      <c r="V8" s="158" t="s">
        <v>72</v>
      </c>
      <c r="W8" s="173">
        <v>493.56928236614505</v>
      </c>
      <c r="X8" s="163">
        <v>0.31235382219945917</v>
      </c>
      <c r="Y8" s="222">
        <v>42.5</v>
      </c>
      <c r="Z8" s="224">
        <f t="shared" si="0"/>
        <v>14.45</v>
      </c>
      <c r="AA8" s="224">
        <f t="shared" si="1"/>
        <v>0.85</v>
      </c>
      <c r="AB8" s="223">
        <v>30.3</v>
      </c>
      <c r="AC8" s="295">
        <f t="shared" si="4"/>
        <v>18.483000000000001</v>
      </c>
      <c r="AD8" s="300">
        <f t="shared" si="5"/>
        <v>0.30299999999999999</v>
      </c>
      <c r="AE8" s="225">
        <v>9.5</v>
      </c>
      <c r="AF8" s="226">
        <v>0.15</v>
      </c>
      <c r="AG8" s="226">
        <v>11.28</v>
      </c>
      <c r="AH8" s="227">
        <v>240</v>
      </c>
      <c r="AI8" s="225">
        <v>0.9</v>
      </c>
      <c r="AJ8" s="225">
        <v>1.0009999999999999</v>
      </c>
      <c r="AK8" s="225">
        <v>2.7</v>
      </c>
      <c r="AL8" s="264">
        <f t="shared" si="6"/>
        <v>8.586070351679579E-3</v>
      </c>
      <c r="AM8" s="355">
        <f t="shared" si="7"/>
        <v>1.7269062686567165</v>
      </c>
      <c r="AN8" s="360">
        <f t="shared" si="8"/>
        <v>9.557472636815921E-2</v>
      </c>
      <c r="AO8" s="355">
        <f t="shared" si="9"/>
        <v>0.34799002934047712</v>
      </c>
      <c r="AP8" s="356">
        <f t="shared" si="10"/>
        <v>2.430251868230862</v>
      </c>
      <c r="AQ8" s="357">
        <f t="shared" si="11"/>
        <v>4.3541090057573371</v>
      </c>
      <c r="AR8" s="52">
        <f t="shared" si="2"/>
        <v>7.684210526315789E-3</v>
      </c>
      <c r="AS8" s="11">
        <f>P8/35.45</f>
        <v>0.19844851904090266</v>
      </c>
      <c r="AT8" s="54"/>
      <c r="AU8" s="11"/>
      <c r="AV8" s="53"/>
      <c r="AW8" s="31">
        <f t="shared" si="3"/>
        <v>10.282693382628022</v>
      </c>
      <c r="AX8" s="55">
        <f t="shared" si="12"/>
        <v>9.8998746824415456</v>
      </c>
      <c r="AY8" s="331">
        <f t="shared" si="13"/>
        <v>9.1088262301095337</v>
      </c>
      <c r="AZ8" s="23">
        <f t="shared" si="14"/>
        <v>10.791826112195242</v>
      </c>
      <c r="BA8" s="56">
        <f t="shared" ref="BA8:BA23" si="22">(AX8-AZ8)/(AX8+AZ8)*100</f>
        <v>-4.3106723734613777</v>
      </c>
      <c r="BB8" s="326">
        <f t="shared" si="15"/>
        <v>-8.4570086102554018</v>
      </c>
      <c r="BC8" s="492">
        <f t="shared" si="16"/>
        <v>10.552718371269549</v>
      </c>
      <c r="BD8" s="492">
        <f t="shared" si="17"/>
        <v>-3.1919849337125781</v>
      </c>
      <c r="BE8" s="495"/>
      <c r="BF8" s="366">
        <v>5.1522471632498084</v>
      </c>
      <c r="BG8" s="199">
        <v>0.3514924061389087</v>
      </c>
      <c r="BH8" s="371">
        <v>1328.5455672097626</v>
      </c>
      <c r="BI8" s="203">
        <v>29.426888318797463</v>
      </c>
      <c r="BJ8" s="371">
        <v>7161.5385833197788</v>
      </c>
      <c r="BK8" s="274">
        <v>163.46756648291179</v>
      </c>
      <c r="BL8" s="338">
        <f t="shared" si="18"/>
        <v>1000.9999999999999</v>
      </c>
      <c r="BM8" s="371">
        <v>13979.331232171484</v>
      </c>
      <c r="BN8" s="203">
        <v>1129.1249967643819</v>
      </c>
      <c r="BO8" s="371">
        <v>191.73970867789035</v>
      </c>
      <c r="BP8" s="203">
        <v>7.2447245840085692</v>
      </c>
      <c r="BQ8" s="374" t="s">
        <v>115</v>
      </c>
      <c r="BR8" s="199"/>
      <c r="BS8" s="374" t="s">
        <v>119</v>
      </c>
      <c r="BT8" s="380"/>
      <c r="BU8" s="371">
        <v>2089.4864285335361</v>
      </c>
      <c r="BV8" s="199">
        <v>53.00608577937718</v>
      </c>
      <c r="BW8" s="338">
        <f t="shared" si="19"/>
        <v>2700</v>
      </c>
      <c r="BX8" s="371">
        <v>1845.343074431526</v>
      </c>
      <c r="BY8" s="203">
        <v>26.707592124738632</v>
      </c>
      <c r="BZ8" s="338">
        <f t="shared" si="20"/>
        <v>900</v>
      </c>
      <c r="CA8" s="381">
        <v>23.63905713653984</v>
      </c>
      <c r="CB8" s="199">
        <v>0.20975292070655321</v>
      </c>
      <c r="CC8" s="382">
        <v>35.8271803357718</v>
      </c>
      <c r="CD8" s="199">
        <v>0.24159505391310079</v>
      </c>
      <c r="CE8" s="382">
        <v>2.2738243825783604</v>
      </c>
      <c r="CF8" s="199">
        <v>3.1700100369557255E-2</v>
      </c>
      <c r="CG8" s="261">
        <v>160.87110356404702</v>
      </c>
      <c r="CH8" s="199">
        <v>0.72553272993089646</v>
      </c>
      <c r="CI8" s="371">
        <v>2.1636501640925792</v>
      </c>
      <c r="CJ8" s="199">
        <v>0.10340527008178915</v>
      </c>
      <c r="CK8" s="366">
        <v>3.9606908372859047</v>
      </c>
      <c r="CL8" s="199">
        <v>0.22434582543107884</v>
      </c>
      <c r="CM8" s="366">
        <v>1.0575334045682887</v>
      </c>
      <c r="CN8" s="199">
        <v>5.8182232192031093E-2</v>
      </c>
      <c r="CO8" s="381">
        <v>18.099217677689225</v>
      </c>
      <c r="CP8" s="199">
        <v>0.31918171063164152</v>
      </c>
      <c r="CQ8" s="371">
        <v>424.15101714010501</v>
      </c>
      <c r="CR8" s="199">
        <v>7.9530600408741519</v>
      </c>
      <c r="CS8" s="265" t="s">
        <v>116</v>
      </c>
      <c r="CT8" s="199"/>
      <c r="CU8" s="390" t="s">
        <v>117</v>
      </c>
      <c r="CV8" s="199"/>
      <c r="CW8" s="390" t="s">
        <v>116</v>
      </c>
      <c r="CX8" s="199"/>
      <c r="CY8" s="390" t="s">
        <v>116</v>
      </c>
      <c r="CZ8" s="199"/>
      <c r="DA8" s="392">
        <v>2.4183897605698483</v>
      </c>
      <c r="DB8" s="199">
        <v>7.4967889798212173E-2</v>
      </c>
      <c r="DC8" s="390" t="s">
        <v>118</v>
      </c>
      <c r="DD8" s="199"/>
      <c r="DE8" s="367" t="s">
        <v>121</v>
      </c>
      <c r="DF8" s="199"/>
      <c r="DG8" s="381">
        <v>48.696042140059362</v>
      </c>
      <c r="DH8" s="199">
        <v>0.75825091707956971</v>
      </c>
      <c r="DI8" s="390" t="s">
        <v>119</v>
      </c>
      <c r="DJ8" s="199"/>
      <c r="DK8" s="367" t="s">
        <v>115</v>
      </c>
      <c r="DL8" s="199"/>
      <c r="DM8" s="390" t="s">
        <v>117</v>
      </c>
      <c r="DN8" s="199"/>
      <c r="DO8" s="390" t="s">
        <v>120</v>
      </c>
      <c r="DP8" s="199"/>
      <c r="DQ8" s="393">
        <v>4.8688940118100934</v>
      </c>
      <c r="DR8" s="397">
        <v>4.6503344243108556E-2</v>
      </c>
      <c r="DS8" s="390" t="s">
        <v>118</v>
      </c>
      <c r="DT8" s="199"/>
      <c r="DU8" s="390" t="s">
        <v>120</v>
      </c>
      <c r="DV8" s="199"/>
    </row>
    <row r="9" spans="1:126" x14ac:dyDescent="0.25">
      <c r="A9" s="15" t="s">
        <v>155</v>
      </c>
      <c r="B9" s="350">
        <v>0.2166183757191735</v>
      </c>
      <c r="C9" s="402">
        <v>1.6706728565976832</v>
      </c>
      <c r="D9" s="347">
        <v>59.872330816610372</v>
      </c>
      <c r="E9" s="212"/>
      <c r="F9" s="21">
        <v>1.1753343930061593</v>
      </c>
      <c r="G9" s="212"/>
      <c r="H9" s="3">
        <v>7.2711364991059009</v>
      </c>
      <c r="I9" s="3"/>
      <c r="J9" s="3">
        <v>70.450340353665808</v>
      </c>
      <c r="K9" s="193"/>
      <c r="L9" s="6">
        <v>61.137309358235647</v>
      </c>
      <c r="M9" s="195"/>
      <c r="N9" s="187">
        <v>0.8653333333333334</v>
      </c>
      <c r="O9" s="164">
        <v>1.9655363983740775E-2</v>
      </c>
      <c r="P9" s="333">
        <v>83.684666666666672</v>
      </c>
      <c r="Q9" s="186">
        <v>0.34346227352263026</v>
      </c>
      <c r="R9" s="187" t="s">
        <v>74</v>
      </c>
      <c r="S9" s="186"/>
      <c r="T9" s="44">
        <v>25.318956555319556</v>
      </c>
      <c r="U9" s="5">
        <v>0.10386953848517932</v>
      </c>
      <c r="V9" s="159" t="s">
        <v>72</v>
      </c>
      <c r="W9" s="174">
        <v>762.78304074145581</v>
      </c>
      <c r="X9" s="164">
        <v>0.28835101832135129</v>
      </c>
      <c r="Y9" s="178">
        <v>153.4</v>
      </c>
      <c r="Z9" s="95">
        <f t="shared" si="0"/>
        <v>52.155999999999999</v>
      </c>
      <c r="AA9" s="95">
        <f t="shared" si="1"/>
        <v>3.0680000000000001</v>
      </c>
      <c r="AB9" s="96">
        <v>0</v>
      </c>
      <c r="AC9" s="296">
        <f t="shared" si="4"/>
        <v>0</v>
      </c>
      <c r="AD9" s="301">
        <f t="shared" si="5"/>
        <v>0</v>
      </c>
      <c r="AE9" s="101">
        <v>14.6</v>
      </c>
      <c r="AF9" s="99">
        <v>0.76</v>
      </c>
      <c r="AG9" s="99">
        <v>8.7200000000000006</v>
      </c>
      <c r="AH9" s="103">
        <v>550</v>
      </c>
      <c r="AI9" s="101">
        <v>3.42</v>
      </c>
      <c r="AJ9" s="101">
        <v>3.036</v>
      </c>
      <c r="AK9" s="101">
        <v>4.2</v>
      </c>
      <c r="AL9" s="44">
        <f t="shared" si="6"/>
        <v>3.0945482245596213E-2</v>
      </c>
      <c r="AM9" s="4">
        <f t="shared" si="7"/>
        <v>2.6031448181134946</v>
      </c>
      <c r="AN9" s="361">
        <f t="shared" si="8"/>
        <v>6.5296355167008852E-2</v>
      </c>
      <c r="AO9" s="4">
        <f t="shared" si="9"/>
        <v>0.18643939741297183</v>
      </c>
      <c r="AP9" s="4">
        <f t="shared" si="10"/>
        <v>5.7983819221124122</v>
      </c>
      <c r="AQ9" s="5">
        <f t="shared" si="11"/>
        <v>3.0515252986391639</v>
      </c>
      <c r="AR9" s="45">
        <f t="shared" si="2"/>
        <v>4.554385964912281E-2</v>
      </c>
      <c r="AS9" s="412">
        <f>AE9/35.45</f>
        <v>0.41184767277856132</v>
      </c>
      <c r="AT9" s="46"/>
      <c r="AU9" s="4">
        <f>T9/62</f>
        <v>0.40837026702128315</v>
      </c>
      <c r="AV9" s="4"/>
      <c r="AW9" s="5">
        <f t="shared" si="3"/>
        <v>15.891313348780329</v>
      </c>
      <c r="AX9" s="35">
        <f t="shared" si="12"/>
        <v>17.872631629895704</v>
      </c>
      <c r="AY9" s="332">
        <f t="shared" si="13"/>
        <v>12.280497524584243</v>
      </c>
      <c r="AZ9" s="21">
        <f t="shared" si="14"/>
        <v>16.757075148229298</v>
      </c>
      <c r="BA9" s="29">
        <f t="shared" si="22"/>
        <v>3.2213858720024864</v>
      </c>
      <c r="BB9" s="327">
        <f t="shared" si="15"/>
        <v>-15.416500800827116</v>
      </c>
      <c r="BC9" s="492">
        <f t="shared" si="16"/>
        <v>16.314839018930261</v>
      </c>
      <c r="BD9" s="492">
        <f t="shared" si="17"/>
        <v>4.5566184961944209</v>
      </c>
      <c r="BE9" s="496"/>
      <c r="BF9" s="364">
        <v>21.679902804605035</v>
      </c>
      <c r="BG9" s="6">
        <v>0.61566779966580987</v>
      </c>
      <c r="BH9" s="369">
        <v>1240.0391554428686</v>
      </c>
      <c r="BI9" s="201">
        <v>46.895252305436173</v>
      </c>
      <c r="BJ9" s="369">
        <v>50804.320171406813</v>
      </c>
      <c r="BK9" s="201">
        <v>958.80022870039056</v>
      </c>
      <c r="BL9" s="339">
        <f t="shared" si="18"/>
        <v>3036</v>
      </c>
      <c r="BM9" s="369">
        <v>71830.779142184489</v>
      </c>
      <c r="BN9" s="201">
        <v>6457.8531463764657</v>
      </c>
      <c r="BO9" s="369">
        <v>132.32898878746025</v>
      </c>
      <c r="BP9" s="201">
        <v>0.84846273006793171</v>
      </c>
      <c r="BQ9" s="372" t="s">
        <v>115</v>
      </c>
      <c r="BR9" s="6"/>
      <c r="BS9" s="369">
        <v>9.3921166464609485</v>
      </c>
      <c r="BT9" s="377">
        <v>0.1897336153950599</v>
      </c>
      <c r="BU9" s="369">
        <v>8612.8048577020236</v>
      </c>
      <c r="BV9" s="6">
        <v>71.036514342841514</v>
      </c>
      <c r="BW9" s="339">
        <f>AK9*1000</f>
        <v>4200</v>
      </c>
      <c r="BX9" s="369">
        <v>5095.2581807707438</v>
      </c>
      <c r="BY9" s="201">
        <v>133.68660936329894</v>
      </c>
      <c r="BZ9" s="339">
        <f>AI9*1000</f>
        <v>3420</v>
      </c>
      <c r="CA9" s="369">
        <v>248.09587618445013</v>
      </c>
      <c r="CB9" s="201">
        <v>4.587140873018611</v>
      </c>
      <c r="CC9" s="369">
        <v>387.83442480601093</v>
      </c>
      <c r="CD9" s="6">
        <v>6.546683688080055</v>
      </c>
      <c r="CE9" s="369">
        <v>37.638164416215581</v>
      </c>
      <c r="CF9" s="6">
        <v>0.66018643545534272</v>
      </c>
      <c r="CG9" s="248">
        <v>701.6453365382223</v>
      </c>
      <c r="CH9" s="6">
        <v>6.9296902727235796</v>
      </c>
      <c r="CI9" s="369">
        <v>6.9688225668893677</v>
      </c>
      <c r="CJ9" s="6">
        <v>0.12520136124200351</v>
      </c>
      <c r="CK9" s="364">
        <v>12.482974494042894</v>
      </c>
      <c r="CL9" s="6">
        <v>0.38216622638547371</v>
      </c>
      <c r="CM9" s="364">
        <v>3.146587836760113</v>
      </c>
      <c r="CN9" s="6">
        <v>0.22436870743953069</v>
      </c>
      <c r="CO9" s="387">
        <v>10.796754991482004</v>
      </c>
      <c r="CP9" s="6">
        <v>0.29020908185706601</v>
      </c>
      <c r="CQ9" s="369">
        <v>225.50636309027507</v>
      </c>
      <c r="CR9" s="6">
        <v>4.7746836361243359</v>
      </c>
      <c r="CS9" s="246" t="s">
        <v>116</v>
      </c>
      <c r="CT9" s="6"/>
      <c r="CU9" s="388" t="s">
        <v>117</v>
      </c>
      <c r="CV9" s="6"/>
      <c r="CW9" s="388" t="s">
        <v>116</v>
      </c>
      <c r="CX9" s="6"/>
      <c r="CY9" s="388" t="s">
        <v>116</v>
      </c>
      <c r="CZ9" s="6"/>
      <c r="DA9" s="387">
        <v>12.260466448197828</v>
      </c>
      <c r="DB9" s="6">
        <v>0.15021977695723898</v>
      </c>
      <c r="DC9" s="388" t="s">
        <v>118</v>
      </c>
      <c r="DD9" s="6"/>
      <c r="DE9" s="364">
        <v>1.0341279172891666</v>
      </c>
      <c r="DF9" s="6">
        <v>2.622102531535183E-2</v>
      </c>
      <c r="DG9" s="387">
        <v>25.081467268050183</v>
      </c>
      <c r="DH9" s="6">
        <v>0.23501626647670698</v>
      </c>
      <c r="DI9" s="388" t="s">
        <v>119</v>
      </c>
      <c r="DJ9" s="6"/>
      <c r="DK9" s="386" t="s">
        <v>115</v>
      </c>
      <c r="DL9" s="6"/>
      <c r="DM9" s="388" t="s">
        <v>117</v>
      </c>
      <c r="DN9" s="6"/>
      <c r="DO9" s="388" t="s">
        <v>120</v>
      </c>
      <c r="DP9" s="6"/>
      <c r="DQ9" s="364">
        <v>5.2767000898386298</v>
      </c>
      <c r="DR9" s="395">
        <v>6.1196499734416772E-2</v>
      </c>
      <c r="DS9" s="388" t="s">
        <v>118</v>
      </c>
      <c r="DT9" s="6"/>
      <c r="DU9" s="387">
        <v>1.3439587247043392</v>
      </c>
      <c r="DV9" s="6">
        <v>3.3439359231158795E-2</v>
      </c>
    </row>
    <row r="10" spans="1:126" x14ac:dyDescent="0.25">
      <c r="A10" s="16" t="s">
        <v>156</v>
      </c>
      <c r="B10" s="351">
        <v>0.22096848945665928</v>
      </c>
      <c r="C10" s="400">
        <v>5.0893266760182341</v>
      </c>
      <c r="D10" s="348">
        <v>54.852515923566884</v>
      </c>
      <c r="E10" s="210"/>
      <c r="F10" s="22">
        <v>0.98842356687898103</v>
      </c>
      <c r="G10" s="210"/>
      <c r="H10" s="7">
        <v>5.9804617834394911</v>
      </c>
      <c r="I10" s="7"/>
      <c r="J10" s="7">
        <v>66.444028662420394</v>
      </c>
      <c r="K10" s="93"/>
      <c r="L10" s="10">
        <v>62.620127388535039</v>
      </c>
      <c r="M10" s="160"/>
      <c r="N10" s="184">
        <v>0.87966666666666671</v>
      </c>
      <c r="O10" s="162">
        <v>9.0184995056457971E-3</v>
      </c>
      <c r="P10" s="334">
        <v>83.233666666666679</v>
      </c>
      <c r="Q10" s="181">
        <v>0.17632167573310956</v>
      </c>
      <c r="R10" s="184" t="s">
        <v>74</v>
      </c>
      <c r="S10" s="181"/>
      <c r="T10" s="47">
        <v>6.0532378148511619</v>
      </c>
      <c r="U10" s="9">
        <v>6.0531050727743736E-2</v>
      </c>
      <c r="V10" s="157" t="s">
        <v>72</v>
      </c>
      <c r="W10" s="172">
        <v>760.59935335296052</v>
      </c>
      <c r="X10" s="162">
        <v>1.0558744652475252</v>
      </c>
      <c r="Y10" s="177">
        <v>150.19999999999999</v>
      </c>
      <c r="Z10" s="97">
        <f t="shared" si="0"/>
        <v>51.067999999999991</v>
      </c>
      <c r="AA10" s="97">
        <f t="shared" si="1"/>
        <v>3.0039999999999996</v>
      </c>
      <c r="AB10" s="98">
        <v>0</v>
      </c>
      <c r="AC10" s="294">
        <f t="shared" si="4"/>
        <v>0</v>
      </c>
      <c r="AD10" s="299">
        <f t="shared" si="5"/>
        <v>0</v>
      </c>
      <c r="AE10" s="102">
        <v>18.2</v>
      </c>
      <c r="AF10" s="100">
        <v>0.36</v>
      </c>
      <c r="AG10" s="100">
        <v>7.24</v>
      </c>
      <c r="AH10" s="104">
        <v>580</v>
      </c>
      <c r="AI10" s="102">
        <v>1.1200000000000001</v>
      </c>
      <c r="AJ10" s="102">
        <v>2.4279999999999999</v>
      </c>
      <c r="AK10" s="102">
        <v>1.5</v>
      </c>
      <c r="AL10" s="47">
        <f t="shared" si="6"/>
        <v>3.156692706523704E-2</v>
      </c>
      <c r="AM10" s="8">
        <f t="shared" si="7"/>
        <v>2.3848919966768212</v>
      </c>
      <c r="AN10" s="362">
        <f t="shared" si="8"/>
        <v>5.4912420382165615E-2</v>
      </c>
      <c r="AO10" s="8">
        <f t="shared" si="9"/>
        <v>0.15334517393434594</v>
      </c>
      <c r="AP10" s="8">
        <f t="shared" si="10"/>
        <v>5.4686443343555879</v>
      </c>
      <c r="AQ10" s="9">
        <f t="shared" si="11"/>
        <v>3.1255366802363382</v>
      </c>
      <c r="AR10" s="49">
        <f t="shared" si="2"/>
        <v>4.6298245614035088E-2</v>
      </c>
      <c r="AS10" s="411">
        <f t="shared" ref="AS10:AS13" si="23">AE10/35.45</f>
        <v>0.51339915373765865</v>
      </c>
      <c r="AT10" s="50"/>
      <c r="AU10" s="8">
        <f>T10/62</f>
        <v>9.7632867981470348E-2</v>
      </c>
      <c r="AV10" s="8"/>
      <c r="AW10" s="9">
        <f t="shared" si="3"/>
        <v>15.845819861520011</v>
      </c>
      <c r="AX10" s="36">
        <f t="shared" si="12"/>
        <v>17.272110435697741</v>
      </c>
      <c r="AY10" s="329">
        <f t="shared" si="13"/>
        <v>11.527606590205597</v>
      </c>
      <c r="AZ10" s="22">
        <f t="shared" si="14"/>
        <v>16.503150128853175</v>
      </c>
      <c r="BA10" s="30">
        <f t="shared" si="22"/>
        <v>2.2766968899468205</v>
      </c>
      <c r="BB10" s="324">
        <f t="shared" si="15"/>
        <v>-17.750300459297229</v>
      </c>
      <c r="BC10" s="492">
        <f t="shared" si="16"/>
        <v>16.364302369470941</v>
      </c>
      <c r="BD10" s="492">
        <f t="shared" si="17"/>
        <v>2.6988849003758886</v>
      </c>
      <c r="BE10" s="493"/>
      <c r="BF10" s="365">
        <v>21.010986197526869</v>
      </c>
      <c r="BG10" s="111">
        <v>0.37218133153586919</v>
      </c>
      <c r="BH10" s="370">
        <v>1270.4030471248172</v>
      </c>
      <c r="BI10" s="202">
        <v>19.772677635304234</v>
      </c>
      <c r="BJ10" s="370">
        <v>50414.718984087202</v>
      </c>
      <c r="BK10" s="202">
        <v>464.30106008992811</v>
      </c>
      <c r="BL10" s="337">
        <f t="shared" si="18"/>
        <v>2428</v>
      </c>
      <c r="BM10" s="370">
        <v>70566.425862316959</v>
      </c>
      <c r="BN10" s="202">
        <v>5754.5318940001016</v>
      </c>
      <c r="BO10" s="370">
        <v>132.81841197181666</v>
      </c>
      <c r="BP10" s="202">
        <v>2.7027725793411204</v>
      </c>
      <c r="BQ10" s="373" t="s">
        <v>115</v>
      </c>
      <c r="BR10" s="111"/>
      <c r="BS10" s="376">
        <v>9.0663105210902639</v>
      </c>
      <c r="BT10" s="378">
        <v>0.21792923674196418</v>
      </c>
      <c r="BU10" s="370">
        <v>8711.67127777723</v>
      </c>
      <c r="BV10" s="111">
        <v>119.28466923666579</v>
      </c>
      <c r="BW10" s="337">
        <f t="shared" si="19"/>
        <v>1500</v>
      </c>
      <c r="BX10" s="370">
        <v>3841.4982963284233</v>
      </c>
      <c r="BY10" s="202">
        <v>52.990609442529646</v>
      </c>
      <c r="BZ10" s="337">
        <f t="shared" si="20"/>
        <v>1120</v>
      </c>
      <c r="CA10" s="370">
        <v>249.51183067385983</v>
      </c>
      <c r="CB10" s="147">
        <v>3.7617105251544785</v>
      </c>
      <c r="CC10" s="376">
        <v>389.4668643657447</v>
      </c>
      <c r="CD10" s="111">
        <v>6.9971497928271722</v>
      </c>
      <c r="CE10" s="370">
        <v>24.356543087070353</v>
      </c>
      <c r="CF10" s="111">
        <v>0.44986729862252495</v>
      </c>
      <c r="CG10" s="253">
        <v>619.39229494963513</v>
      </c>
      <c r="CH10" s="111">
        <v>15.434846512595664</v>
      </c>
      <c r="CI10" s="370">
        <v>7.1957930467346518</v>
      </c>
      <c r="CJ10" s="111">
        <v>3.321840770107088E-2</v>
      </c>
      <c r="CK10" s="365">
        <v>13.342722244131595</v>
      </c>
      <c r="CL10" s="111">
        <v>0.13535979137475265</v>
      </c>
      <c r="CM10" s="365">
        <v>3.1945918814280247</v>
      </c>
      <c r="CN10" s="111">
        <v>0.15743045523585492</v>
      </c>
      <c r="CO10" s="384">
        <v>10.832508014839153</v>
      </c>
      <c r="CP10" s="111">
        <v>0.24745449282073495</v>
      </c>
      <c r="CQ10" s="370">
        <v>227.41133823955039</v>
      </c>
      <c r="CR10" s="111">
        <v>2.6576842677226931</v>
      </c>
      <c r="CS10" s="255" t="s">
        <v>116</v>
      </c>
      <c r="CT10" s="111"/>
      <c r="CU10" s="389" t="s">
        <v>117</v>
      </c>
      <c r="CV10" s="111"/>
      <c r="CW10" s="389" t="s">
        <v>116</v>
      </c>
      <c r="CX10" s="111"/>
      <c r="CY10" s="389" t="s">
        <v>116</v>
      </c>
      <c r="CZ10" s="111"/>
      <c r="DA10" s="391">
        <v>18.366729434558767</v>
      </c>
      <c r="DB10" s="111">
        <v>0.48495619406049917</v>
      </c>
      <c r="DC10" s="389" t="s">
        <v>118</v>
      </c>
      <c r="DD10" s="111"/>
      <c r="DE10" s="368" t="s">
        <v>121</v>
      </c>
      <c r="DF10" s="111"/>
      <c r="DG10" s="384">
        <v>26.225543863978913</v>
      </c>
      <c r="DH10" s="111">
        <v>0.74764844794450402</v>
      </c>
      <c r="DI10" s="389" t="s">
        <v>119</v>
      </c>
      <c r="DJ10" s="111"/>
      <c r="DK10" s="368" t="s">
        <v>115</v>
      </c>
      <c r="DL10" s="111"/>
      <c r="DM10" s="389" t="s">
        <v>117</v>
      </c>
      <c r="DN10" s="111"/>
      <c r="DO10" s="389" t="s">
        <v>120</v>
      </c>
      <c r="DP10" s="111"/>
      <c r="DQ10" s="383">
        <v>4.8135833595323128</v>
      </c>
      <c r="DR10" s="396">
        <v>0.11052477095367857</v>
      </c>
      <c r="DS10" s="389" t="s">
        <v>118</v>
      </c>
      <c r="DT10" s="111"/>
      <c r="DU10" s="391">
        <v>1.4779008339739077</v>
      </c>
      <c r="DV10" s="111">
        <v>2.6864516038478049E-2</v>
      </c>
    </row>
    <row r="11" spans="1:126" x14ac:dyDescent="0.25">
      <c r="A11" s="16" t="s">
        <v>157</v>
      </c>
      <c r="B11" s="351">
        <v>0.22376743612598465</v>
      </c>
      <c r="C11" s="400">
        <v>2.9435347632899997</v>
      </c>
      <c r="D11" s="348">
        <v>57.142071628651458</v>
      </c>
      <c r="E11" s="210"/>
      <c r="F11" s="22">
        <v>0.63134873949579828</v>
      </c>
      <c r="G11" s="210"/>
      <c r="H11" s="7">
        <v>5.2111324529811922</v>
      </c>
      <c r="I11" s="7"/>
      <c r="J11" s="7">
        <v>67.754743297318925</v>
      </c>
      <c r="K11" s="93"/>
      <c r="L11" s="10">
        <v>61.701812525009998</v>
      </c>
      <c r="M11" s="160"/>
      <c r="N11" s="184">
        <v>0.86166666666666669</v>
      </c>
      <c r="O11" s="162">
        <v>9.0184995056457971E-3</v>
      </c>
      <c r="P11" s="334">
        <v>82.833999999999989</v>
      </c>
      <c r="Q11" s="181">
        <v>0.25992498917957141</v>
      </c>
      <c r="R11" s="184" t="s">
        <v>74</v>
      </c>
      <c r="S11" s="181"/>
      <c r="T11" s="47">
        <v>5.4917484301412864</v>
      </c>
      <c r="U11" s="9">
        <v>8.800346914143678E-2</v>
      </c>
      <c r="V11" s="157" t="s">
        <v>72</v>
      </c>
      <c r="W11" s="172">
        <v>757.72704062009416</v>
      </c>
      <c r="X11" s="162">
        <v>0.52802081484861008</v>
      </c>
      <c r="Y11" s="177">
        <v>159</v>
      </c>
      <c r="Z11" s="97">
        <f t="shared" si="0"/>
        <v>54.06</v>
      </c>
      <c r="AA11" s="97">
        <f t="shared" si="1"/>
        <v>3.18</v>
      </c>
      <c r="AB11" s="98">
        <v>0</v>
      </c>
      <c r="AC11" s="294">
        <f t="shared" si="4"/>
        <v>0</v>
      </c>
      <c r="AD11" s="299">
        <f t="shared" si="5"/>
        <v>0</v>
      </c>
      <c r="AE11" s="102">
        <v>21.2</v>
      </c>
      <c r="AF11" s="100">
        <v>0.6</v>
      </c>
      <c r="AG11" s="100">
        <v>7.8</v>
      </c>
      <c r="AH11" s="104">
        <v>510</v>
      </c>
      <c r="AI11" s="102">
        <v>0.92</v>
      </c>
      <c r="AJ11" s="102">
        <v>2.0720000000000001</v>
      </c>
      <c r="AK11" s="102">
        <v>1.4</v>
      </c>
      <c r="AL11" s="47">
        <f t="shared" si="6"/>
        <v>3.1966776589426378E-2</v>
      </c>
      <c r="AM11" s="8">
        <f t="shared" si="7"/>
        <v>2.4844378968978895</v>
      </c>
      <c r="AN11" s="362">
        <f t="shared" si="8"/>
        <v>3.5074929971988793E-2</v>
      </c>
      <c r="AO11" s="8">
        <f t="shared" si="9"/>
        <v>0.13361878084567161</v>
      </c>
      <c r="AP11" s="8">
        <f t="shared" si="10"/>
        <v>5.5765220820838621</v>
      </c>
      <c r="AQ11" s="9">
        <f t="shared" si="11"/>
        <v>3.0797011492393311</v>
      </c>
      <c r="AR11" s="49">
        <f t="shared" si="2"/>
        <v>4.5350877192982454E-2</v>
      </c>
      <c r="AS11" s="411">
        <f t="shared" si="23"/>
        <v>0.59802538787023973</v>
      </c>
      <c r="AT11" s="50"/>
      <c r="AU11" s="8">
        <f>T11/62</f>
        <v>8.8576587582923971E-2</v>
      </c>
      <c r="AV11" s="8"/>
      <c r="AW11" s="9">
        <f t="shared" si="3"/>
        <v>15.785980012918628</v>
      </c>
      <c r="AX11" s="36">
        <f t="shared" si="12"/>
        <v>17.20916346984809</v>
      </c>
      <c r="AY11" s="329">
        <f t="shared" si="13"/>
        <v>11.619658700541878</v>
      </c>
      <c r="AZ11" s="22">
        <f t="shared" si="14"/>
        <v>16.517932865564774</v>
      </c>
      <c r="BA11" s="30">
        <f t="shared" si="22"/>
        <v>2.0494815130513788</v>
      </c>
      <c r="BB11" s="324">
        <f t="shared" si="15"/>
        <v>-17.408292225419707</v>
      </c>
      <c r="BC11" s="492">
        <f t="shared" si="16"/>
        <v>16.392840530865016</v>
      </c>
      <c r="BD11" s="492">
        <f t="shared" si="17"/>
        <v>2.4293876608244847</v>
      </c>
      <c r="BE11" s="493"/>
      <c r="BF11" s="365">
        <v>20.37779679316278</v>
      </c>
      <c r="BG11" s="111">
        <v>1.207372844298398</v>
      </c>
      <c r="BH11" s="370">
        <v>1282.9321931145232</v>
      </c>
      <c r="BI11" s="202">
        <v>44.639284151902501</v>
      </c>
      <c r="BJ11" s="370">
        <v>48917.825766074515</v>
      </c>
      <c r="BK11" s="202">
        <v>245.71342992029332</v>
      </c>
      <c r="BL11" s="337">
        <f t="shared" si="18"/>
        <v>2072</v>
      </c>
      <c r="BM11" s="370">
        <v>72625.444319196744</v>
      </c>
      <c r="BN11" s="202">
        <v>2886.5216939332299</v>
      </c>
      <c r="BO11" s="370">
        <v>132.98741386058609</v>
      </c>
      <c r="BP11" s="202">
        <v>2.0667683400281938</v>
      </c>
      <c r="BQ11" s="373" t="s">
        <v>115</v>
      </c>
      <c r="BR11" s="111"/>
      <c r="BS11" s="376">
        <v>8.9376566073183543</v>
      </c>
      <c r="BT11" s="378">
        <v>0.11685228652196489</v>
      </c>
      <c r="BU11" s="370">
        <v>8473.205057488145</v>
      </c>
      <c r="BV11" s="111">
        <v>80.124165933709705</v>
      </c>
      <c r="BW11" s="337">
        <f t="shared" si="19"/>
        <v>1400</v>
      </c>
      <c r="BX11" s="370">
        <v>3545.7229809986238</v>
      </c>
      <c r="BY11" s="202">
        <v>83.283972325772737</v>
      </c>
      <c r="BZ11" s="337">
        <f t="shared" si="20"/>
        <v>920</v>
      </c>
      <c r="CA11" s="370">
        <v>249.43557638470708</v>
      </c>
      <c r="CB11" s="147">
        <v>4.0689581742028267</v>
      </c>
      <c r="CC11" s="376">
        <v>385.44562368604591</v>
      </c>
      <c r="CD11" s="111">
        <v>5.4277552351506291</v>
      </c>
      <c r="CE11" s="376">
        <v>27.636701660350315</v>
      </c>
      <c r="CF11" s="111">
        <v>0.45054065759900169</v>
      </c>
      <c r="CG11" s="253">
        <v>605.85664272618601</v>
      </c>
      <c r="CH11" s="111">
        <v>11.62848979301574</v>
      </c>
      <c r="CI11" s="370">
        <v>7.210139802379179</v>
      </c>
      <c r="CJ11" s="111">
        <v>0.14991070267078618</v>
      </c>
      <c r="CK11" s="365">
        <v>13.311150724634215</v>
      </c>
      <c r="CL11" s="111">
        <v>0.43042436553638053</v>
      </c>
      <c r="CM11" s="365">
        <v>3.2247531454951175</v>
      </c>
      <c r="CN11" s="111">
        <v>8.5005641267468859E-2</v>
      </c>
      <c r="CO11" s="384">
        <v>10.517287195129715</v>
      </c>
      <c r="CP11" s="111">
        <v>6.5732465476414592E-2</v>
      </c>
      <c r="CQ11" s="370">
        <v>224.78363445264645</v>
      </c>
      <c r="CR11" s="111">
        <v>6.9418028634063482</v>
      </c>
      <c r="CS11" s="255" t="s">
        <v>116</v>
      </c>
      <c r="CT11" s="111"/>
      <c r="CU11" s="389" t="s">
        <v>117</v>
      </c>
      <c r="CV11" s="111"/>
      <c r="CW11" s="389" t="s">
        <v>116</v>
      </c>
      <c r="CX11" s="111"/>
      <c r="CY11" s="389" t="s">
        <v>116</v>
      </c>
      <c r="CZ11" s="111"/>
      <c r="DA11" s="391">
        <v>90.572257108341347</v>
      </c>
      <c r="DB11" s="111">
        <v>0.78574958521697913</v>
      </c>
      <c r="DC11" s="389" t="s">
        <v>118</v>
      </c>
      <c r="DD11" s="111"/>
      <c r="DE11" s="365">
        <v>1.7764598775811533</v>
      </c>
      <c r="DF11" s="111">
        <v>2.2313517338038186E-2</v>
      </c>
      <c r="DG11" s="384">
        <v>26.948596459270355</v>
      </c>
      <c r="DH11" s="111">
        <v>0.30042271964506123</v>
      </c>
      <c r="DI11" s="389" t="s">
        <v>119</v>
      </c>
      <c r="DJ11" s="111"/>
      <c r="DK11" s="368" t="s">
        <v>115</v>
      </c>
      <c r="DL11" s="111"/>
      <c r="DM11" s="389" t="s">
        <v>117</v>
      </c>
      <c r="DN11" s="111"/>
      <c r="DO11" s="389" t="s">
        <v>120</v>
      </c>
      <c r="DP11" s="111"/>
      <c r="DQ11" s="383">
        <v>4.9379529598392349</v>
      </c>
      <c r="DR11" s="396">
        <v>4.3706583878598569E-2</v>
      </c>
      <c r="DS11" s="389" t="s">
        <v>118</v>
      </c>
      <c r="DT11" s="111"/>
      <c r="DU11" s="391">
        <v>1.5097138521537647</v>
      </c>
      <c r="DV11" s="111">
        <v>2.2875602362577348E-2</v>
      </c>
    </row>
    <row r="12" spans="1:126" x14ac:dyDescent="0.25">
      <c r="A12" s="16" t="s">
        <v>158</v>
      </c>
      <c r="B12" s="351">
        <v>0.22336001570435943</v>
      </c>
      <c r="C12" s="400">
        <v>5.1322567957631922</v>
      </c>
      <c r="D12" s="348">
        <v>54.056934197407777</v>
      </c>
      <c r="E12" s="210"/>
      <c r="F12" s="22">
        <v>0.55027417746759733</v>
      </c>
      <c r="G12" s="210"/>
      <c r="H12" s="7">
        <v>6.9534646061814565</v>
      </c>
      <c r="I12" s="7"/>
      <c r="J12" s="7">
        <v>66.162966101694934</v>
      </c>
      <c r="K12" s="93"/>
      <c r="L12" s="10">
        <v>61.480633100697908</v>
      </c>
      <c r="M12" s="160"/>
      <c r="N12" s="184">
        <v>0.89166666666666661</v>
      </c>
      <c r="O12" s="162">
        <v>9.7125348562223188E-3</v>
      </c>
      <c r="P12" s="334">
        <v>83.108999999999995</v>
      </c>
      <c r="Q12" s="181">
        <v>0.23945145645829416</v>
      </c>
      <c r="R12" s="184" t="s">
        <v>74</v>
      </c>
      <c r="S12" s="181"/>
      <c r="T12" s="47">
        <v>5.5293816254416965</v>
      </c>
      <c r="U12" s="9">
        <v>0.16961471243392123</v>
      </c>
      <c r="V12" s="157" t="s">
        <v>72</v>
      </c>
      <c r="W12" s="172">
        <v>758.95882606988607</v>
      </c>
      <c r="X12" s="162">
        <v>1.0125259795960158</v>
      </c>
      <c r="Y12" s="177">
        <v>158.1</v>
      </c>
      <c r="Z12" s="97">
        <f t="shared" si="0"/>
        <v>53.753999999999998</v>
      </c>
      <c r="AA12" s="97">
        <f t="shared" si="1"/>
        <v>3.1619999999999999</v>
      </c>
      <c r="AB12" s="98">
        <v>0</v>
      </c>
      <c r="AC12" s="294">
        <f t="shared" si="4"/>
        <v>0</v>
      </c>
      <c r="AD12" s="299">
        <f t="shared" si="5"/>
        <v>0</v>
      </c>
      <c r="AE12" s="102">
        <v>14</v>
      </c>
      <c r="AF12" s="100">
        <v>0.7</v>
      </c>
      <c r="AG12" s="100">
        <v>8.84</v>
      </c>
      <c r="AH12" s="104">
        <v>420</v>
      </c>
      <c r="AI12" s="102">
        <v>1.31</v>
      </c>
      <c r="AJ12" s="102">
        <v>3.496</v>
      </c>
      <c r="AK12" s="102">
        <v>0.6</v>
      </c>
      <c r="AL12" s="47">
        <f t="shared" si="6"/>
        <v>3.1908573672051348E-2</v>
      </c>
      <c r="AM12" s="8">
        <f t="shared" si="7"/>
        <v>2.3503014868438163</v>
      </c>
      <c r="AN12" s="362">
        <f t="shared" si="8"/>
        <v>3.0570787637088741E-2</v>
      </c>
      <c r="AO12" s="8">
        <f t="shared" si="9"/>
        <v>0.17829396426106298</v>
      </c>
      <c r="AP12" s="8">
        <f t="shared" si="10"/>
        <v>5.4455116133082253</v>
      </c>
      <c r="AQ12" s="9">
        <f t="shared" si="11"/>
        <v>3.06866149741442</v>
      </c>
      <c r="AR12" s="49">
        <f t="shared" si="2"/>
        <v>4.6929824561403509E-2</v>
      </c>
      <c r="AS12" s="411">
        <f t="shared" si="23"/>
        <v>0.39492242595204508</v>
      </c>
      <c r="AT12" s="50"/>
      <c r="AU12" s="8">
        <f>T12/62</f>
        <v>8.9183574603898336E-2</v>
      </c>
      <c r="AV12" s="8"/>
      <c r="AW12" s="9">
        <f t="shared" si="3"/>
        <v>15.811642209789293</v>
      </c>
      <c r="AX12" s="37">
        <f t="shared" si="12"/>
        <v>16.951420824035687</v>
      </c>
      <c r="AY12" s="330">
        <f t="shared" si="13"/>
        <v>11.530904674042903</v>
      </c>
      <c r="AZ12" s="38">
        <f t="shared" si="14"/>
        <v>16.342678034906641</v>
      </c>
      <c r="BA12" s="39">
        <f t="shared" si="22"/>
        <v>1.828380433746283</v>
      </c>
      <c r="BB12" s="325">
        <f t="shared" si="15"/>
        <v>-17.262844934959841</v>
      </c>
      <c r="BC12" s="492">
        <f t="shared" si="16"/>
        <v>16.217298729553036</v>
      </c>
      <c r="BD12" s="492">
        <f t="shared" si="17"/>
        <v>2.2132964563090023</v>
      </c>
      <c r="BE12" s="494"/>
      <c r="BF12" s="365">
        <v>22.002496204348617</v>
      </c>
      <c r="BG12" s="111">
        <v>0.92797000329383206</v>
      </c>
      <c r="BH12" s="370">
        <v>1252.6863579829042</v>
      </c>
      <c r="BI12" s="202">
        <v>84.08574430286626</v>
      </c>
      <c r="BJ12" s="370">
        <v>48775.438885627031</v>
      </c>
      <c r="BK12" s="202">
        <v>708.17689600109702</v>
      </c>
      <c r="BL12" s="337">
        <f t="shared" si="18"/>
        <v>3496</v>
      </c>
      <c r="BM12" s="370">
        <v>81851.006361582637</v>
      </c>
      <c r="BN12" s="202">
        <v>4705.686771974908</v>
      </c>
      <c r="BO12" s="370">
        <v>132.90359491196784</v>
      </c>
      <c r="BP12" s="202">
        <v>3.1274354263739825</v>
      </c>
      <c r="BQ12" s="373" t="s">
        <v>115</v>
      </c>
      <c r="BR12" s="111"/>
      <c r="BS12" s="376">
        <v>8.7857221438580506</v>
      </c>
      <c r="BT12" s="379">
        <v>9.5739001958175557E-2</v>
      </c>
      <c r="BU12" s="370">
        <v>8448.256670626306</v>
      </c>
      <c r="BV12" s="111">
        <v>89.386725574472834</v>
      </c>
      <c r="BW12" s="337">
        <f t="shared" si="19"/>
        <v>600</v>
      </c>
      <c r="BX12" s="370">
        <v>3404.9052003662623</v>
      </c>
      <c r="BY12" s="202">
        <v>51.888760097880407</v>
      </c>
      <c r="BZ12" s="337">
        <f t="shared" si="20"/>
        <v>1310</v>
      </c>
      <c r="CA12" s="370">
        <v>249.18073958948398</v>
      </c>
      <c r="CB12" s="202">
        <v>4.0037793572638298</v>
      </c>
      <c r="CC12" s="376">
        <v>385.7598708493332</v>
      </c>
      <c r="CD12" s="111">
        <v>4.4208132794978496</v>
      </c>
      <c r="CE12" s="376">
        <v>27.580958942960265</v>
      </c>
      <c r="CF12" s="111">
        <v>0.16087122415852004</v>
      </c>
      <c r="CG12" s="37">
        <v>636.91418819082469</v>
      </c>
      <c r="CH12" s="111">
        <v>6.0393666001211708</v>
      </c>
      <c r="CI12" s="384">
        <v>7.2856351217477489</v>
      </c>
      <c r="CJ12" s="111">
        <v>0.22185605681768855</v>
      </c>
      <c r="CK12" s="365">
        <v>13.331255375027823</v>
      </c>
      <c r="CL12" s="111">
        <v>0.26117631047891043</v>
      </c>
      <c r="CM12" s="365">
        <v>3.2566893080389887</v>
      </c>
      <c r="CN12" s="111">
        <v>0.10047448180502153</v>
      </c>
      <c r="CO12" s="384">
        <v>10.511974893227288</v>
      </c>
      <c r="CP12" s="111">
        <v>0.22813255199420868</v>
      </c>
      <c r="CQ12" s="370">
        <v>226.54223617513657</v>
      </c>
      <c r="CR12" s="111">
        <v>1.8483526125446974</v>
      </c>
      <c r="CS12" s="255" t="s">
        <v>116</v>
      </c>
      <c r="CT12" s="111"/>
      <c r="CU12" s="389" t="s">
        <v>117</v>
      </c>
      <c r="CV12" s="111"/>
      <c r="CW12" s="389" t="s">
        <v>116</v>
      </c>
      <c r="CX12" s="111"/>
      <c r="CY12" s="389" t="s">
        <v>116</v>
      </c>
      <c r="CZ12" s="111"/>
      <c r="DA12" s="391">
        <v>11.665887125273807</v>
      </c>
      <c r="DB12" s="111">
        <v>5.2525848989714616E-2</v>
      </c>
      <c r="DC12" s="389" t="s">
        <v>118</v>
      </c>
      <c r="DD12" s="111"/>
      <c r="DE12" s="368" t="s">
        <v>121</v>
      </c>
      <c r="DF12" s="111"/>
      <c r="DG12" s="384">
        <v>29.965739150917841</v>
      </c>
      <c r="DH12" s="111">
        <v>0.11329827031487022</v>
      </c>
      <c r="DI12" s="389" t="s">
        <v>119</v>
      </c>
      <c r="DJ12" s="111"/>
      <c r="DK12" s="368" t="s">
        <v>115</v>
      </c>
      <c r="DL12" s="111"/>
      <c r="DM12" s="389" t="s">
        <v>117</v>
      </c>
      <c r="DN12" s="111"/>
      <c r="DO12" s="389" t="s">
        <v>120</v>
      </c>
      <c r="DP12" s="111"/>
      <c r="DQ12" s="383">
        <v>4.3048644451858227</v>
      </c>
      <c r="DR12" s="396">
        <v>7.082392875140496E-2</v>
      </c>
      <c r="DS12" s="389" t="s">
        <v>118</v>
      </c>
      <c r="DT12" s="111"/>
      <c r="DU12" s="391">
        <v>1.5300941578098257</v>
      </c>
      <c r="DV12" s="111">
        <v>6.2018146624791435E-3</v>
      </c>
    </row>
    <row r="13" spans="1:126" ht="15.75" thickBot="1" x14ac:dyDescent="0.3">
      <c r="A13" s="17" t="s">
        <v>159</v>
      </c>
      <c r="B13" s="352">
        <v>0.23434218477570223</v>
      </c>
      <c r="C13" s="401">
        <v>5.8635039775154425</v>
      </c>
      <c r="D13" s="349">
        <v>59.649437175493247</v>
      </c>
      <c r="E13" s="211"/>
      <c r="F13" s="23">
        <v>1.0093538367844095</v>
      </c>
      <c r="G13" s="211"/>
      <c r="H13" s="11">
        <v>5.4749799025578572</v>
      </c>
      <c r="I13" s="11"/>
      <c r="J13" s="11">
        <v>68.381173568818525</v>
      </c>
      <c r="K13" s="92"/>
      <c r="L13" s="31">
        <v>66.331879415347146</v>
      </c>
      <c r="M13" s="158"/>
      <c r="N13" s="68">
        <v>0.86900000000000011</v>
      </c>
      <c r="O13" s="163">
        <v>1.3527749258468695E-2</v>
      </c>
      <c r="P13" s="335">
        <v>82.861333333333334</v>
      </c>
      <c r="Q13" s="182">
        <v>0.20432653604789602</v>
      </c>
      <c r="R13" s="68" t="s">
        <v>74</v>
      </c>
      <c r="S13" s="182"/>
      <c r="T13" s="51">
        <v>7.6063359436178546</v>
      </c>
      <c r="U13" s="31">
        <v>4.0914783583178335E-2</v>
      </c>
      <c r="V13" s="158" t="s">
        <v>72</v>
      </c>
      <c r="W13" s="173">
        <v>752.68473707909152</v>
      </c>
      <c r="X13" s="163">
        <v>1.3884426433622918</v>
      </c>
      <c r="Y13" s="222">
        <v>159.9</v>
      </c>
      <c r="Z13" s="224">
        <f t="shared" si="0"/>
        <v>54.366</v>
      </c>
      <c r="AA13" s="224">
        <f t="shared" si="1"/>
        <v>3.198</v>
      </c>
      <c r="AB13" s="223">
        <v>0</v>
      </c>
      <c r="AC13" s="295">
        <f t="shared" si="4"/>
        <v>0</v>
      </c>
      <c r="AD13" s="300">
        <f t="shared" si="5"/>
        <v>0</v>
      </c>
      <c r="AE13" s="225">
        <v>17.399999999999999</v>
      </c>
      <c r="AF13" s="226">
        <v>0.72</v>
      </c>
      <c r="AG13" s="226">
        <v>7.72</v>
      </c>
      <c r="AH13" s="227">
        <v>430</v>
      </c>
      <c r="AI13" s="225">
        <v>0.71</v>
      </c>
      <c r="AJ13" s="225">
        <v>2.028</v>
      </c>
      <c r="AK13" s="225">
        <v>0.7</v>
      </c>
      <c r="AL13" s="264">
        <f t="shared" si="6"/>
        <v>3.3477454967957461E-2</v>
      </c>
      <c r="AM13" s="356">
        <f t="shared" si="7"/>
        <v>2.5934537902388368</v>
      </c>
      <c r="AN13" s="363">
        <f t="shared" si="8"/>
        <v>5.6075213154689413E-2</v>
      </c>
      <c r="AO13" s="356">
        <f t="shared" si="9"/>
        <v>0.14038410006558608</v>
      </c>
      <c r="AP13" s="356">
        <f t="shared" si="10"/>
        <v>5.6280801291208657</v>
      </c>
      <c r="AQ13" s="357">
        <f t="shared" si="11"/>
        <v>3.3108000706437308</v>
      </c>
      <c r="AR13" s="52">
        <f t="shared" si="2"/>
        <v>4.5736842105263166E-2</v>
      </c>
      <c r="AS13" s="413">
        <f t="shared" si="23"/>
        <v>0.49083215796897028</v>
      </c>
      <c r="AT13" s="54"/>
      <c r="AU13" s="11">
        <f>T13/62</f>
        <v>0.12268283780028798</v>
      </c>
      <c r="AV13" s="53"/>
      <c r="AW13" s="31">
        <f t="shared" si="3"/>
        <v>15.680932022481073</v>
      </c>
      <c r="AX13" s="55">
        <f t="shared" si="12"/>
        <v>17.519452957004237</v>
      </c>
      <c r="AY13" s="331">
        <f t="shared" si="13"/>
        <v>11.981895704526611</v>
      </c>
      <c r="AZ13" s="23">
        <f t="shared" si="14"/>
        <v>16.340183860355594</v>
      </c>
      <c r="BA13" s="56">
        <f t="shared" si="22"/>
        <v>3.4828167325292503</v>
      </c>
      <c r="BB13" s="326">
        <f t="shared" si="15"/>
        <v>-15.38830560038754</v>
      </c>
      <c r="BC13" s="492">
        <f t="shared" si="16"/>
        <v>16.182685770777301</v>
      </c>
      <c r="BD13" s="492">
        <f t="shared" si="17"/>
        <v>3.966416484794197</v>
      </c>
      <c r="BE13" s="495"/>
      <c r="BF13" s="366">
        <v>21.511650987787196</v>
      </c>
      <c r="BG13" s="199">
        <v>0.94647693783295095</v>
      </c>
      <c r="BH13" s="371">
        <v>1071.6780065443422</v>
      </c>
      <c r="BI13" s="203">
        <v>64.087593105059383</v>
      </c>
      <c r="BJ13" s="371">
        <v>48124.751574430818</v>
      </c>
      <c r="BK13" s="203">
        <v>773.03976049326991</v>
      </c>
      <c r="BL13" s="338">
        <f t="shared" si="18"/>
        <v>2028</v>
      </c>
      <c r="BM13" s="371">
        <v>81003.763199104549</v>
      </c>
      <c r="BN13" s="203">
        <v>3861.2087158709619</v>
      </c>
      <c r="BO13" s="371">
        <v>145.55992799278201</v>
      </c>
      <c r="BP13" s="203">
        <v>2.0575652009001741</v>
      </c>
      <c r="BQ13" s="374" t="s">
        <v>115</v>
      </c>
      <c r="BR13" s="199"/>
      <c r="BS13" s="374" t="s">
        <v>119</v>
      </c>
      <c r="BT13" s="380"/>
      <c r="BU13" s="371">
        <v>8222.2475621452795</v>
      </c>
      <c r="BV13" s="199">
        <v>45.556662512266172</v>
      </c>
      <c r="BW13" s="338">
        <f t="shared" si="19"/>
        <v>700</v>
      </c>
      <c r="BX13" s="371">
        <v>3163.4076312071047</v>
      </c>
      <c r="BY13" s="203">
        <v>80.48974167239318</v>
      </c>
      <c r="BZ13" s="338">
        <f t="shared" si="20"/>
        <v>710</v>
      </c>
      <c r="CA13" s="371">
        <v>253.5970847838922</v>
      </c>
      <c r="CB13" s="268">
        <v>4.5385668989036425</v>
      </c>
      <c r="CC13" s="382">
        <v>396.50953717277025</v>
      </c>
      <c r="CD13" s="199">
        <v>6.3548517308189094</v>
      </c>
      <c r="CE13" s="382">
        <v>29.416875986456574</v>
      </c>
      <c r="CF13" s="199">
        <v>0.53534026317084626</v>
      </c>
      <c r="CG13" s="259">
        <v>198.1666475245805</v>
      </c>
      <c r="CH13" s="199">
        <v>6.0137468437667065</v>
      </c>
      <c r="CI13" s="371">
        <v>7.4279878820608811</v>
      </c>
      <c r="CJ13" s="199">
        <v>6.1929730780096552E-2</v>
      </c>
      <c r="CK13" s="366">
        <v>13.491901802274485</v>
      </c>
      <c r="CL13" s="199">
        <v>0.73859861324624676</v>
      </c>
      <c r="CM13" s="366">
        <v>3.3118255663596545</v>
      </c>
      <c r="CN13" s="199">
        <v>0.17270191384212363</v>
      </c>
      <c r="CO13" s="381">
        <v>10.674545691473259</v>
      </c>
      <c r="CP13" s="199">
        <v>5.9611105290089277E-2</v>
      </c>
      <c r="CQ13" s="371">
        <v>237.08192075340935</v>
      </c>
      <c r="CR13" s="199">
        <v>9.0439676960014523</v>
      </c>
      <c r="CS13" s="265" t="s">
        <v>116</v>
      </c>
      <c r="CT13" s="199"/>
      <c r="CU13" s="390" t="s">
        <v>117</v>
      </c>
      <c r="CV13" s="199"/>
      <c r="CW13" s="390" t="s">
        <v>116</v>
      </c>
      <c r="CX13" s="199"/>
      <c r="CY13" s="390" t="s">
        <v>116</v>
      </c>
      <c r="CZ13" s="199"/>
      <c r="DA13" s="392">
        <v>6.3700766919195484</v>
      </c>
      <c r="DB13" s="199">
        <v>0.12427840535620374</v>
      </c>
      <c r="DC13" s="390" t="s">
        <v>118</v>
      </c>
      <c r="DD13" s="199"/>
      <c r="DE13" s="366">
        <v>1.5490840487833866</v>
      </c>
      <c r="DF13" s="199">
        <v>5.0175924497607459E-2</v>
      </c>
      <c r="DG13" s="381">
        <v>27.818762541378977</v>
      </c>
      <c r="DH13" s="199">
        <v>0.43615613213383503</v>
      </c>
      <c r="DI13" s="390" t="s">
        <v>119</v>
      </c>
      <c r="DJ13" s="199"/>
      <c r="DK13" s="367" t="s">
        <v>115</v>
      </c>
      <c r="DL13" s="199"/>
      <c r="DM13" s="390" t="s">
        <v>117</v>
      </c>
      <c r="DN13" s="199"/>
      <c r="DO13" s="390" t="s">
        <v>120</v>
      </c>
      <c r="DP13" s="199"/>
      <c r="DQ13" s="393">
        <v>5.2457165295251995</v>
      </c>
      <c r="DR13" s="397">
        <v>9.8776019193804285E-2</v>
      </c>
      <c r="DS13" s="390" t="s">
        <v>118</v>
      </c>
      <c r="DT13" s="199"/>
      <c r="DU13" s="392">
        <v>1.6017708250960783</v>
      </c>
      <c r="DV13" s="199">
        <v>3.8276915839197241E-2</v>
      </c>
    </row>
    <row r="14" spans="1:126" s="459" customFormat="1" ht="15.75" thickBot="1" x14ac:dyDescent="0.3">
      <c r="A14" s="414" t="s">
        <v>160</v>
      </c>
      <c r="B14" s="415"/>
      <c r="C14" s="416"/>
      <c r="D14" s="417"/>
      <c r="E14" s="418"/>
      <c r="F14" s="419"/>
      <c r="G14" s="418"/>
      <c r="H14" s="420"/>
      <c r="I14" s="420"/>
      <c r="J14" s="420"/>
      <c r="K14" s="421"/>
      <c r="L14" s="422"/>
      <c r="M14" s="423"/>
      <c r="N14" s="424"/>
      <c r="O14" s="425"/>
      <c r="P14" s="426"/>
      <c r="Q14" s="427"/>
      <c r="R14" s="426"/>
      <c r="S14" s="427"/>
      <c r="T14" s="424"/>
      <c r="U14" s="428"/>
      <c r="V14" s="429"/>
      <c r="W14" s="430"/>
      <c r="X14" s="425"/>
      <c r="Y14" s="431">
        <v>120.1</v>
      </c>
      <c r="Z14" s="432">
        <f t="shared" si="0"/>
        <v>40.833999999999996</v>
      </c>
      <c r="AA14" s="433">
        <f t="shared" si="1"/>
        <v>2.4019999999999997</v>
      </c>
      <c r="AB14" s="434">
        <v>3.1</v>
      </c>
      <c r="AC14" s="435">
        <f t="shared" si="4"/>
        <v>1.891</v>
      </c>
      <c r="AD14" s="436">
        <f t="shared" si="5"/>
        <v>3.1E-2</v>
      </c>
      <c r="AE14" s="437">
        <v>10.4</v>
      </c>
      <c r="AF14" s="438">
        <v>0.03</v>
      </c>
      <c r="AG14" s="438">
        <v>19.100000000000001</v>
      </c>
      <c r="AH14" s="439">
        <v>280</v>
      </c>
      <c r="AI14" s="437">
        <v>7.8000000000000007</v>
      </c>
      <c r="AJ14" s="437">
        <v>5.0999999999999997E-2</v>
      </c>
      <c r="AK14" s="437">
        <v>0.4</v>
      </c>
      <c r="AL14" s="440"/>
      <c r="AM14" s="441"/>
      <c r="AN14" s="442"/>
      <c r="AO14" s="441"/>
      <c r="AP14" s="441"/>
      <c r="AQ14" s="443"/>
      <c r="AR14" s="444"/>
      <c r="AS14" s="420"/>
      <c r="AT14" s="445"/>
      <c r="AU14" s="420"/>
      <c r="AV14" s="446"/>
      <c r="AW14" s="422"/>
      <c r="AX14" s="447"/>
      <c r="AY14" s="331"/>
      <c r="AZ14" s="419"/>
      <c r="BA14" s="448"/>
      <c r="BB14" s="331"/>
      <c r="BC14" s="492"/>
      <c r="BD14" s="492"/>
      <c r="BE14" s="497"/>
      <c r="BF14" s="449"/>
      <c r="BG14" s="422"/>
      <c r="BH14" s="450"/>
      <c r="BI14" s="451"/>
      <c r="BJ14" s="450"/>
      <c r="BK14" s="451"/>
      <c r="BL14" s="338">
        <f t="shared" si="18"/>
        <v>51</v>
      </c>
      <c r="BM14" s="450"/>
      <c r="BN14" s="451"/>
      <c r="BO14" s="450"/>
      <c r="BP14" s="451">
        <v>0</v>
      </c>
      <c r="BQ14" s="450"/>
      <c r="BR14" s="422"/>
      <c r="BS14" s="450"/>
      <c r="BT14" s="452"/>
      <c r="BU14" s="450"/>
      <c r="BV14" s="422">
        <v>0</v>
      </c>
      <c r="BW14" s="338">
        <f t="shared" si="19"/>
        <v>400</v>
      </c>
      <c r="BX14" s="450"/>
      <c r="BY14" s="422">
        <v>0</v>
      </c>
      <c r="BZ14" s="338">
        <f t="shared" si="20"/>
        <v>7800.0000000000009</v>
      </c>
      <c r="CA14" s="450"/>
      <c r="CB14" s="448">
        <v>0</v>
      </c>
      <c r="CC14" s="450"/>
      <c r="CD14" s="422">
        <v>0</v>
      </c>
      <c r="CE14" s="450"/>
      <c r="CF14" s="422">
        <v>0</v>
      </c>
      <c r="CG14" s="453"/>
      <c r="CH14" s="422"/>
      <c r="CI14" s="450"/>
      <c r="CJ14" s="422"/>
      <c r="CK14" s="449"/>
      <c r="CL14" s="422"/>
      <c r="CM14" s="449"/>
      <c r="CN14" s="422"/>
      <c r="CO14" s="454"/>
      <c r="CP14" s="422"/>
      <c r="CQ14" s="450"/>
      <c r="CR14" s="422"/>
      <c r="CS14" s="455"/>
      <c r="CT14" s="422"/>
      <c r="CU14" s="454"/>
      <c r="CV14" s="422"/>
      <c r="CW14" s="454"/>
      <c r="CX14" s="422"/>
      <c r="CY14" s="456"/>
      <c r="CZ14" s="422"/>
      <c r="DA14" s="454"/>
      <c r="DB14" s="422">
        <v>0</v>
      </c>
      <c r="DC14" s="454"/>
      <c r="DD14" s="422"/>
      <c r="DE14" s="449"/>
      <c r="DF14" s="422"/>
      <c r="DG14" s="454"/>
      <c r="DH14" s="422"/>
      <c r="DI14" s="456"/>
      <c r="DJ14" s="422"/>
      <c r="DK14" s="457"/>
      <c r="DL14" s="422"/>
      <c r="DM14" s="456"/>
      <c r="DN14" s="422"/>
      <c r="DO14" s="456"/>
      <c r="DP14" s="422"/>
      <c r="DQ14" s="450"/>
      <c r="DR14" s="458"/>
      <c r="DS14" s="454"/>
      <c r="DT14" s="422"/>
      <c r="DU14" s="454"/>
      <c r="DV14" s="422"/>
    </row>
    <row r="15" spans="1:126" x14ac:dyDescent="0.25">
      <c r="A15" s="16" t="s">
        <v>161</v>
      </c>
      <c r="B15" s="12">
        <v>8.0534430511147642E-2</v>
      </c>
      <c r="C15" s="400">
        <v>1.9572004190134731</v>
      </c>
      <c r="D15" s="348">
        <v>28.996673366834166</v>
      </c>
      <c r="E15" s="210"/>
      <c r="F15" s="22">
        <v>0.48729936558287085</v>
      </c>
      <c r="G15" s="210"/>
      <c r="H15" s="7">
        <v>5.99676566217288</v>
      </c>
      <c r="I15" s="7"/>
      <c r="J15" s="7">
        <v>40.02816217287868</v>
      </c>
      <c r="K15" s="93"/>
      <c r="L15" s="10">
        <v>69.345683187946094</v>
      </c>
      <c r="M15" s="160"/>
      <c r="N15" s="67">
        <v>0.18099999999999997</v>
      </c>
      <c r="O15" s="185">
        <v>1.7320508075688787E-3</v>
      </c>
      <c r="P15" s="67">
        <v>12.888666666666666</v>
      </c>
      <c r="Q15" s="185">
        <v>7.0945988845973274E-3</v>
      </c>
      <c r="R15" s="67" t="s">
        <v>74</v>
      </c>
      <c r="S15" s="185"/>
      <c r="T15" s="58">
        <v>1.2671017938420348</v>
      </c>
      <c r="U15" s="10">
        <v>3.4037568742173466E-2</v>
      </c>
      <c r="V15" s="160" t="s">
        <v>72</v>
      </c>
      <c r="W15" s="175">
        <v>363.4535020080321</v>
      </c>
      <c r="X15" s="165">
        <v>0.95373791920120921</v>
      </c>
      <c r="Y15" s="228">
        <v>107.2</v>
      </c>
      <c r="Z15" s="230">
        <f t="shared" si="0"/>
        <v>36.448</v>
      </c>
      <c r="AA15" s="230">
        <f t="shared" si="1"/>
        <v>2.1440000000000001</v>
      </c>
      <c r="AB15" s="229">
        <v>2.8</v>
      </c>
      <c r="AC15" s="297">
        <f t="shared" si="4"/>
        <v>1.7079999999999997</v>
      </c>
      <c r="AD15" s="302">
        <f t="shared" si="5"/>
        <v>2.7999999999999997E-2</v>
      </c>
      <c r="AE15" s="231">
        <v>13.2</v>
      </c>
      <c r="AF15" s="232">
        <v>0.04</v>
      </c>
      <c r="AG15" s="232">
        <v>10.4</v>
      </c>
      <c r="AH15" s="233">
        <v>280</v>
      </c>
      <c r="AI15" s="231">
        <v>21.6</v>
      </c>
      <c r="AJ15" s="231">
        <v>0.56100000000000005</v>
      </c>
      <c r="AK15" s="231">
        <v>2.2000000000000002</v>
      </c>
      <c r="AL15" s="47">
        <f t="shared" si="6"/>
        <v>1.1504918644449663E-2</v>
      </c>
      <c r="AM15" s="8">
        <f t="shared" si="7"/>
        <v>1.2607249289927898</v>
      </c>
      <c r="AN15" s="362">
        <f t="shared" si="8"/>
        <v>2.707218697682616E-2</v>
      </c>
      <c r="AO15" s="8">
        <f t="shared" ref="AO15:AO34" si="24">H15/39</f>
        <v>0.15376322210699692</v>
      </c>
      <c r="AP15" s="8">
        <f t="shared" ref="AP15:AP34" si="25">(J15)/(24.3/2)</f>
        <v>3.2944989442698502</v>
      </c>
      <c r="AQ15" s="9">
        <f t="shared" ref="AQ15:AQ34" si="26">(L15)/(40.07/2)</f>
        <v>3.4612270121260842</v>
      </c>
      <c r="AR15" s="48">
        <f t="shared" ref="AR15:AR23" si="27">N15/19</f>
        <v>9.5263157894736831E-3</v>
      </c>
      <c r="AS15" s="7">
        <f>P15/35.45</f>
        <v>0.36357310766337558</v>
      </c>
      <c r="AT15" s="60"/>
      <c r="AU15" s="7">
        <f t="shared" ref="AU15:AU23" si="28">T15/62</f>
        <v>2.0437125707129595E-2</v>
      </c>
      <c r="AV15" s="59"/>
      <c r="AW15" s="10">
        <f t="shared" ref="AW15:AW23" si="29">W15*2/96</f>
        <v>7.5719479585006688</v>
      </c>
      <c r="AX15" s="36">
        <f t="shared" si="12"/>
        <v>8.3165138895487836</v>
      </c>
      <c r="AY15" s="329">
        <f t="shared" si="13"/>
        <v>9.0819470963156093</v>
      </c>
      <c r="AZ15" s="22">
        <f t="shared" si="14"/>
        <v>7.9934845076606473</v>
      </c>
      <c r="BA15" s="30">
        <f t="shared" si="22"/>
        <v>1.9805604759802131</v>
      </c>
      <c r="BB15" s="324">
        <f t="shared" si="15"/>
        <v>6.3744367574374987</v>
      </c>
      <c r="BC15" s="492">
        <f t="shared" si="16"/>
        <v>7.9444241057064842</v>
      </c>
      <c r="BD15" s="492">
        <f t="shared" si="17"/>
        <v>2.2882430518514392</v>
      </c>
      <c r="BE15" s="493"/>
      <c r="BF15" s="365">
        <v>1.7633737018103406</v>
      </c>
      <c r="BG15" s="111">
        <v>0.14636351502794162</v>
      </c>
      <c r="BH15" s="370">
        <v>1210.6615698496041</v>
      </c>
      <c r="BI15" s="202">
        <v>66.673429248417435</v>
      </c>
      <c r="BJ15" s="370">
        <v>411.8821872052423</v>
      </c>
      <c r="BK15" s="202">
        <v>18.355348669828885</v>
      </c>
      <c r="BL15" s="340">
        <f t="shared" si="18"/>
        <v>561</v>
      </c>
      <c r="BM15" s="370">
        <v>9751.2445626554781</v>
      </c>
      <c r="BN15" s="202">
        <v>413.91612201035491</v>
      </c>
      <c r="BO15" s="370">
        <v>148.30148003328321</v>
      </c>
      <c r="BP15" s="202">
        <v>4.1747101603532863</v>
      </c>
      <c r="BQ15" s="373" t="s">
        <v>115</v>
      </c>
      <c r="BR15" s="111"/>
      <c r="BS15" s="375" t="s">
        <v>119</v>
      </c>
      <c r="BT15" s="378"/>
      <c r="BU15" s="370">
        <v>1636.5802475261019</v>
      </c>
      <c r="BV15" s="111">
        <v>35.381345188129607</v>
      </c>
      <c r="BW15" s="340">
        <f t="shared" si="19"/>
        <v>2200</v>
      </c>
      <c r="BX15" s="370">
        <v>69.7104289622538</v>
      </c>
      <c r="BY15" s="111">
        <v>3.900152752531572</v>
      </c>
      <c r="BZ15" s="340">
        <f t="shared" si="20"/>
        <v>21600</v>
      </c>
      <c r="CA15" s="370">
        <v>25.605222446689567</v>
      </c>
      <c r="CB15" s="147">
        <v>0.2319275149816957</v>
      </c>
      <c r="CC15" s="376">
        <v>52.923296579161352</v>
      </c>
      <c r="CD15" s="111">
        <v>0.7777497923122797</v>
      </c>
      <c r="CE15" s="365">
        <v>7.421699872092967</v>
      </c>
      <c r="CF15" s="111">
        <v>0.41081625130671429</v>
      </c>
      <c r="CG15" s="253">
        <v>158.33660035510513</v>
      </c>
      <c r="CH15" s="111">
        <v>1.1935753829692741</v>
      </c>
      <c r="CI15" s="373" t="s">
        <v>116</v>
      </c>
      <c r="CJ15" s="111"/>
      <c r="CK15" s="368" t="s">
        <v>73</v>
      </c>
      <c r="CL15" s="111"/>
      <c r="CM15" s="368" t="s">
        <v>115</v>
      </c>
      <c r="CN15" s="111"/>
      <c r="CO15" s="384">
        <v>7.9778648947490503</v>
      </c>
      <c r="CP15" s="111">
        <v>0.15233702200471722</v>
      </c>
      <c r="CQ15" s="370">
        <v>501.73489679096497</v>
      </c>
      <c r="CR15" s="111">
        <v>7.5520374215212049</v>
      </c>
      <c r="CS15" s="255" t="s">
        <v>116</v>
      </c>
      <c r="CT15" s="111"/>
      <c r="CU15" s="389" t="s">
        <v>117</v>
      </c>
      <c r="CV15" s="111"/>
      <c r="CW15" s="389" t="s">
        <v>116</v>
      </c>
      <c r="CX15" s="111"/>
      <c r="CY15" s="389" t="s">
        <v>116</v>
      </c>
      <c r="CZ15" s="111"/>
      <c r="DA15" s="391">
        <v>5.3984143530686621</v>
      </c>
      <c r="DB15" s="111">
        <v>0.15150385402653663</v>
      </c>
      <c r="DC15" s="389" t="s">
        <v>118</v>
      </c>
      <c r="DD15" s="111"/>
      <c r="DE15" s="368" t="s">
        <v>121</v>
      </c>
      <c r="DF15" s="111"/>
      <c r="DG15" s="384">
        <v>14.492156326756582</v>
      </c>
      <c r="DH15" s="111">
        <v>0.29376126912001616</v>
      </c>
      <c r="DI15" s="389" t="s">
        <v>119</v>
      </c>
      <c r="DJ15" s="111"/>
      <c r="DK15" s="368" t="s">
        <v>115</v>
      </c>
      <c r="DL15" s="111"/>
      <c r="DM15" s="389" t="s">
        <v>117</v>
      </c>
      <c r="DN15" s="111"/>
      <c r="DO15" s="389" t="s">
        <v>120</v>
      </c>
      <c r="DP15" s="111"/>
      <c r="DQ15" s="375" t="s">
        <v>119</v>
      </c>
      <c r="DR15" s="379"/>
      <c r="DS15" s="389" t="s">
        <v>118</v>
      </c>
      <c r="DT15" s="111"/>
      <c r="DU15" s="389" t="s">
        <v>120</v>
      </c>
      <c r="DV15" s="111"/>
    </row>
    <row r="16" spans="1:126" x14ac:dyDescent="0.25">
      <c r="A16" s="16" t="s">
        <v>162</v>
      </c>
      <c r="B16" s="12">
        <v>7.9292579048101955E-2</v>
      </c>
      <c r="C16" s="400">
        <v>1.014172576007252</v>
      </c>
      <c r="D16" s="348">
        <v>29.100211180124226</v>
      </c>
      <c r="E16" s="210"/>
      <c r="F16" s="22">
        <v>0.83811902632886248</v>
      </c>
      <c r="G16" s="210"/>
      <c r="H16" s="7">
        <v>6.5005329359165431</v>
      </c>
      <c r="I16" s="7"/>
      <c r="J16" s="7">
        <v>41.006506507699946</v>
      </c>
      <c r="K16" s="93"/>
      <c r="L16" s="10">
        <v>70.473544957774465</v>
      </c>
      <c r="M16" s="160"/>
      <c r="N16" s="67">
        <v>0.17099999999999996</v>
      </c>
      <c r="O16" s="185">
        <v>6.9999999999999906E-3</v>
      </c>
      <c r="P16" s="67">
        <v>12.804000000000002</v>
      </c>
      <c r="Q16" s="185">
        <v>3.0116440692750782E-2</v>
      </c>
      <c r="R16" s="67" t="s">
        <v>74</v>
      </c>
      <c r="S16" s="185"/>
      <c r="T16" s="409"/>
      <c r="U16" s="410"/>
      <c r="V16" s="160" t="s">
        <v>72</v>
      </c>
      <c r="W16" s="175">
        <v>389.53770643482</v>
      </c>
      <c r="X16" s="165">
        <v>0.21450733025076377</v>
      </c>
      <c r="Y16" s="228">
        <v>108.8</v>
      </c>
      <c r="Z16" s="230">
        <f t="shared" si="0"/>
        <v>36.992000000000004</v>
      </c>
      <c r="AA16" s="230">
        <f t="shared" si="1"/>
        <v>2.1760000000000002</v>
      </c>
      <c r="AB16" s="229">
        <v>5.2</v>
      </c>
      <c r="AC16" s="297">
        <f t="shared" si="4"/>
        <v>3.1720000000000002</v>
      </c>
      <c r="AD16" s="302">
        <f t="shared" si="5"/>
        <v>5.2000000000000005E-2</v>
      </c>
      <c r="AE16" s="231">
        <v>16.399999999999999</v>
      </c>
      <c r="AF16" s="232">
        <v>0.08</v>
      </c>
      <c r="AG16" s="232">
        <v>9</v>
      </c>
      <c r="AH16" s="233">
        <v>290</v>
      </c>
      <c r="AI16" s="231">
        <v>22</v>
      </c>
      <c r="AJ16" s="231">
        <v>1.081</v>
      </c>
      <c r="AK16" s="231">
        <v>0.6</v>
      </c>
      <c r="AL16" s="47">
        <f t="shared" si="6"/>
        <v>1.1327511292585994E-2</v>
      </c>
      <c r="AM16" s="8">
        <f t="shared" si="7"/>
        <v>1.2652265730488794</v>
      </c>
      <c r="AN16" s="362">
        <f t="shared" si="8"/>
        <v>4.656216812938125E-2</v>
      </c>
      <c r="AO16" s="8">
        <f t="shared" si="24"/>
        <v>0.16668033169016777</v>
      </c>
      <c r="AP16" s="8">
        <f t="shared" si="25"/>
        <v>3.3750211117448514</v>
      </c>
      <c r="AQ16" s="9">
        <f t="shared" si="26"/>
        <v>3.5175215851147725</v>
      </c>
      <c r="AR16" s="48">
        <f t="shared" si="27"/>
        <v>8.9999999999999976E-3</v>
      </c>
      <c r="AS16" s="7">
        <f>P16/35.45</f>
        <v>0.36118476727785614</v>
      </c>
      <c r="AT16" s="60"/>
      <c r="AU16" s="411">
        <f>AF16/62</f>
        <v>1.2903225806451613E-3</v>
      </c>
      <c r="AV16" s="59"/>
      <c r="AW16" s="10">
        <f t="shared" si="29"/>
        <v>8.1153688840587499</v>
      </c>
      <c r="AX16" s="36">
        <f>AM16+AN16+AO16+AP16+AL16+AQ16+((BJ16/1000)/(27/3))+((BU16/1000)/(55/2))+((BX16/1000)/(57/2))</f>
        <v>8.4465912402181313</v>
      </c>
      <c r="AY16" s="329">
        <f t="shared" si="13"/>
        <v>9.2496362303819541</v>
      </c>
      <c r="AZ16" s="22">
        <f t="shared" si="14"/>
        <v>8.5388439739172508</v>
      </c>
      <c r="BA16" s="30">
        <f t="shared" si="22"/>
        <v>-0.54312846586554453</v>
      </c>
      <c r="BB16" s="324">
        <f t="shared" si="15"/>
        <v>3.9958009245383184</v>
      </c>
      <c r="BC16" s="492">
        <f t="shared" si="16"/>
        <v>8.5786310376253105</v>
      </c>
      <c r="BD16" s="492">
        <f t="shared" si="17"/>
        <v>-0.77555402950019214</v>
      </c>
      <c r="BE16" s="493"/>
      <c r="BF16" s="365">
        <v>3.3738032323803244</v>
      </c>
      <c r="BG16" s="111">
        <v>0.14611644965471521</v>
      </c>
      <c r="BH16" s="370">
        <v>1528.947283917254</v>
      </c>
      <c r="BI16" s="202">
        <v>55.450290086546872</v>
      </c>
      <c r="BJ16" s="370"/>
      <c r="BK16" s="202">
        <v>176.20052533587685</v>
      </c>
      <c r="BL16" s="340">
        <f t="shared" si="18"/>
        <v>1081</v>
      </c>
      <c r="BM16" s="370">
        <v>12373.726754426254</v>
      </c>
      <c r="BN16" s="202">
        <v>763.88576540777956</v>
      </c>
      <c r="BO16" s="370">
        <v>223.92240611835055</v>
      </c>
      <c r="BP16" s="202">
        <v>3.4264661423793168</v>
      </c>
      <c r="BQ16" s="370">
        <v>8.6765153151616463</v>
      </c>
      <c r="BR16" s="111">
        <v>0.16890687425169137</v>
      </c>
      <c r="BS16" s="376">
        <v>1.7629520450230765</v>
      </c>
      <c r="BT16" s="378">
        <v>3.7796831764201295E-2</v>
      </c>
      <c r="BU16" s="370">
        <v>1728.3323867030144</v>
      </c>
      <c r="BV16" s="111">
        <v>32.49982931006862</v>
      </c>
      <c r="BW16" s="340">
        <f t="shared" si="19"/>
        <v>600</v>
      </c>
      <c r="BX16" s="370">
        <v>40</v>
      </c>
      <c r="BY16" s="111">
        <v>2.5</v>
      </c>
      <c r="BZ16" s="340">
        <f t="shared" si="20"/>
        <v>22000</v>
      </c>
      <c r="CA16" s="370">
        <v>26.102175389789927</v>
      </c>
      <c r="CB16" s="147">
        <v>0.41602510496648298</v>
      </c>
      <c r="CC16" s="376">
        <v>50.776766163853772</v>
      </c>
      <c r="CD16" s="111">
        <v>0.49895049382546985</v>
      </c>
      <c r="CE16" s="383">
        <v>6.5746335669400811</v>
      </c>
      <c r="CF16" s="111">
        <v>0.10722909748769918</v>
      </c>
      <c r="CG16" s="253">
        <v>143.20374573944639</v>
      </c>
      <c r="CH16" s="111">
        <v>1.2097759103560251</v>
      </c>
      <c r="CI16" s="384">
        <v>1.7271796314208698</v>
      </c>
      <c r="CJ16" s="111">
        <v>4.4892098664262241E-2</v>
      </c>
      <c r="CK16" s="365">
        <v>2.1763690874712287</v>
      </c>
      <c r="CL16" s="111">
        <v>0.14144028309116519</v>
      </c>
      <c r="CM16" s="365">
        <v>4.0060884962213796</v>
      </c>
      <c r="CN16" s="111">
        <v>0.18589990164264239</v>
      </c>
      <c r="CO16" s="384">
        <v>8.6502650971035351</v>
      </c>
      <c r="CP16" s="111">
        <v>0.15708224134605464</v>
      </c>
      <c r="CQ16" s="370">
        <v>508.60519633928504</v>
      </c>
      <c r="CR16" s="111">
        <v>6.9366311242592031</v>
      </c>
      <c r="CS16" s="255" t="s">
        <v>116</v>
      </c>
      <c r="CT16" s="111"/>
      <c r="CU16" s="389" t="s">
        <v>117</v>
      </c>
      <c r="CV16" s="111"/>
      <c r="CW16" s="389" t="s">
        <v>116</v>
      </c>
      <c r="CX16" s="111"/>
      <c r="CY16" s="389" t="s">
        <v>116</v>
      </c>
      <c r="CZ16" s="111"/>
      <c r="DA16" s="391">
        <v>4.6129459406644049</v>
      </c>
      <c r="DB16" s="111">
        <v>9.6661530026394035E-2</v>
      </c>
      <c r="DC16" s="389" t="s">
        <v>118</v>
      </c>
      <c r="DD16" s="111"/>
      <c r="DE16" s="368" t="s">
        <v>121</v>
      </c>
      <c r="DF16" s="111"/>
      <c r="DG16" s="384">
        <v>26.237504840157911</v>
      </c>
      <c r="DH16" s="111">
        <v>0.2731154041205065</v>
      </c>
      <c r="DI16" s="389" t="s">
        <v>119</v>
      </c>
      <c r="DJ16" s="111"/>
      <c r="DK16" s="368" t="s">
        <v>115</v>
      </c>
      <c r="DL16" s="111"/>
      <c r="DM16" s="389" t="s">
        <v>117</v>
      </c>
      <c r="DN16" s="111"/>
      <c r="DO16" s="389" t="s">
        <v>120</v>
      </c>
      <c r="DP16" s="111"/>
      <c r="DQ16" s="375" t="s">
        <v>119</v>
      </c>
      <c r="DR16" s="379"/>
      <c r="DS16" s="389" t="s">
        <v>118</v>
      </c>
      <c r="DT16" s="111"/>
      <c r="DU16" s="389" t="s">
        <v>120</v>
      </c>
      <c r="DV16" s="111"/>
    </row>
    <row r="17" spans="1:126" x14ac:dyDescent="0.25">
      <c r="A17" s="16" t="s">
        <v>163</v>
      </c>
      <c r="B17" s="12">
        <v>7.732055441325511E-2</v>
      </c>
      <c r="C17" s="400">
        <v>3.1603853519141625</v>
      </c>
      <c r="D17" s="348">
        <v>29.669516773162936</v>
      </c>
      <c r="E17" s="210"/>
      <c r="F17" s="22">
        <v>0.76599440894568682</v>
      </c>
      <c r="G17" s="210"/>
      <c r="H17" s="7">
        <v>5.4640934504792336</v>
      </c>
      <c r="I17" s="7"/>
      <c r="J17" s="7">
        <v>39.126994408945684</v>
      </c>
      <c r="K17" s="93"/>
      <c r="L17" s="10">
        <v>67.305375399361012</v>
      </c>
      <c r="M17" s="160"/>
      <c r="N17" s="67">
        <v>0.17466666666666666</v>
      </c>
      <c r="O17" s="185">
        <v>5.7735026918962634E-4</v>
      </c>
      <c r="P17" s="67">
        <v>13.335333333333333</v>
      </c>
      <c r="Q17" s="185">
        <v>1.5275252316518753E-3</v>
      </c>
      <c r="R17" s="67" t="s">
        <v>74</v>
      </c>
      <c r="S17" s="185"/>
      <c r="T17" s="58">
        <v>2.9960335668893592</v>
      </c>
      <c r="U17" s="10">
        <v>7.5169300961381483E-2</v>
      </c>
      <c r="V17" s="160" t="s">
        <v>72</v>
      </c>
      <c r="W17" s="175">
        <v>372.68581467600887</v>
      </c>
      <c r="X17" s="165">
        <v>2.3060060308948747</v>
      </c>
      <c r="Y17" s="228">
        <v>130.9</v>
      </c>
      <c r="Z17" s="230">
        <f t="shared" si="0"/>
        <v>44.506000000000007</v>
      </c>
      <c r="AA17" s="230">
        <f t="shared" si="1"/>
        <v>2.6180000000000003</v>
      </c>
      <c r="AB17" s="229">
        <v>4.9000000000000004</v>
      </c>
      <c r="AC17" s="297">
        <f t="shared" si="4"/>
        <v>2.9890000000000003</v>
      </c>
      <c r="AD17" s="302">
        <f t="shared" si="5"/>
        <v>4.9000000000000002E-2</v>
      </c>
      <c r="AE17" s="231">
        <v>9.9</v>
      </c>
      <c r="AF17" s="232">
        <v>0.18</v>
      </c>
      <c r="AG17" s="232">
        <v>13.2</v>
      </c>
      <c r="AH17" s="233">
        <v>290</v>
      </c>
      <c r="AI17" s="231">
        <v>34.4</v>
      </c>
      <c r="AJ17" s="231">
        <v>0.314</v>
      </c>
      <c r="AK17" s="231">
        <v>2.6</v>
      </c>
      <c r="AL17" s="47">
        <f t="shared" si="6"/>
        <v>1.1045793487607872E-2</v>
      </c>
      <c r="AM17" s="8">
        <f t="shared" si="7"/>
        <v>1.2899789901375189</v>
      </c>
      <c r="AN17" s="362">
        <f t="shared" si="8"/>
        <v>4.2555244941427046E-2</v>
      </c>
      <c r="AO17" s="8">
        <f t="shared" si="24"/>
        <v>0.14010496026869829</v>
      </c>
      <c r="AP17" s="8">
        <f t="shared" si="25"/>
        <v>3.2203287579379163</v>
      </c>
      <c r="AQ17" s="9">
        <f t="shared" si="26"/>
        <v>3.3593898377519844</v>
      </c>
      <c r="AR17" s="48">
        <f t="shared" si="27"/>
        <v>9.19298245614035E-3</v>
      </c>
      <c r="AS17" s="7">
        <f>P17/35.45</f>
        <v>0.37617301363422656</v>
      </c>
      <c r="AT17" s="60"/>
      <c r="AU17" s="7">
        <f t="shared" si="28"/>
        <v>4.8323122046602565E-2</v>
      </c>
      <c r="AV17" s="59"/>
      <c r="AW17" s="10">
        <f t="shared" si="29"/>
        <v>7.7642878057501852</v>
      </c>
      <c r="AX17" s="36">
        <f t="shared" si="12"/>
        <v>8.1801988179816973</v>
      </c>
      <c r="AY17" s="329">
        <f t="shared" si="13"/>
        <v>9.357300226877717</v>
      </c>
      <c r="AZ17" s="22">
        <f t="shared" si="14"/>
        <v>8.2469769238871535</v>
      </c>
      <c r="BA17" s="30">
        <f t="shared" si="22"/>
        <v>-0.40650996224052766</v>
      </c>
      <c r="BB17" s="324">
        <f t="shared" si="15"/>
        <v>6.3071223741914455</v>
      </c>
      <c r="BC17" s="492">
        <f t="shared" si="16"/>
        <v>8.0460642709932557</v>
      </c>
      <c r="BD17" s="492">
        <f t="shared" si="17"/>
        <v>0.82665088229452088</v>
      </c>
      <c r="BE17" s="493"/>
      <c r="BF17" s="365">
        <v>1.7804110068081391</v>
      </c>
      <c r="BG17" s="111">
        <v>0.15832100722432238</v>
      </c>
      <c r="BH17" s="370">
        <v>1173.6170905461897</v>
      </c>
      <c r="BI17" s="202">
        <v>24.106470507367536</v>
      </c>
      <c r="BJ17" s="370">
        <v>508.94660375805825</v>
      </c>
      <c r="BK17" s="202">
        <v>9.8005277027273046</v>
      </c>
      <c r="BL17" s="340">
        <f t="shared" si="18"/>
        <v>314</v>
      </c>
      <c r="BM17" s="370">
        <v>12000.889615426664</v>
      </c>
      <c r="BN17" s="202">
        <v>791.72282823734577</v>
      </c>
      <c r="BO17" s="370">
        <v>144.70423444687191</v>
      </c>
      <c r="BP17" s="202">
        <v>2.7446290508716462</v>
      </c>
      <c r="BQ17" s="373" t="s">
        <v>115</v>
      </c>
      <c r="BR17" s="111"/>
      <c r="BS17" s="375" t="s">
        <v>119</v>
      </c>
      <c r="BT17" s="379"/>
      <c r="BU17" s="370">
        <v>1579.4647992107818</v>
      </c>
      <c r="BV17" s="111">
        <v>28.118664874180357</v>
      </c>
      <c r="BW17" s="340">
        <f t="shared" si="19"/>
        <v>2600</v>
      </c>
      <c r="BX17" s="370">
        <v>80.100025459232995</v>
      </c>
      <c r="BY17" s="111">
        <v>0.24030007637769898</v>
      </c>
      <c r="BZ17" s="340">
        <f t="shared" si="20"/>
        <v>34400</v>
      </c>
      <c r="CA17" s="370">
        <v>25.828747241613502</v>
      </c>
      <c r="CB17" s="147">
        <v>0.57670538097486801</v>
      </c>
      <c r="CC17" s="376">
        <v>52.396391600405842</v>
      </c>
      <c r="CD17" s="111">
        <v>1.0776670660694538</v>
      </c>
      <c r="CE17" s="383">
        <v>6.9422110413979654</v>
      </c>
      <c r="CF17" s="111">
        <v>0.17256388384179114</v>
      </c>
      <c r="CG17" s="253">
        <v>184.52035126709512</v>
      </c>
      <c r="CH17" s="111">
        <v>4.3767957999855795</v>
      </c>
      <c r="CI17" s="385" t="s">
        <v>116</v>
      </c>
      <c r="CJ17" s="111"/>
      <c r="CK17" s="368" t="s">
        <v>73</v>
      </c>
      <c r="CL17" s="111"/>
      <c r="CM17" s="368" t="s">
        <v>115</v>
      </c>
      <c r="CN17" s="111"/>
      <c r="CO17" s="384">
        <v>7.7273314644090361</v>
      </c>
      <c r="CP17" s="111">
        <v>0.19042076763004814</v>
      </c>
      <c r="CQ17" s="370">
        <v>490.47681156003875</v>
      </c>
      <c r="CR17" s="111">
        <v>6.9314379582584795</v>
      </c>
      <c r="CS17" s="255" t="s">
        <v>116</v>
      </c>
      <c r="CT17" s="111"/>
      <c r="CU17" s="389" t="s">
        <v>117</v>
      </c>
      <c r="CV17" s="111"/>
      <c r="CW17" s="389" t="s">
        <v>116</v>
      </c>
      <c r="CX17" s="111"/>
      <c r="CY17" s="389" t="s">
        <v>116</v>
      </c>
      <c r="CZ17" s="111"/>
      <c r="DA17" s="391">
        <v>9.5910409235476326</v>
      </c>
      <c r="DB17" s="111">
        <v>0.24443713112988963</v>
      </c>
      <c r="DC17" s="389" t="s">
        <v>118</v>
      </c>
      <c r="DD17" s="111"/>
      <c r="DE17" s="368" t="s">
        <v>121</v>
      </c>
      <c r="DF17" s="111"/>
      <c r="DG17" s="384">
        <v>13.592050164319247</v>
      </c>
      <c r="DH17" s="111">
        <v>0.42533824483535115</v>
      </c>
      <c r="DI17" s="389" t="s">
        <v>119</v>
      </c>
      <c r="DJ17" s="111"/>
      <c r="DK17" s="368" t="s">
        <v>115</v>
      </c>
      <c r="DL17" s="111"/>
      <c r="DM17" s="389" t="s">
        <v>117</v>
      </c>
      <c r="DN17" s="111"/>
      <c r="DO17" s="389" t="s">
        <v>120</v>
      </c>
      <c r="DP17" s="111"/>
      <c r="DQ17" s="375" t="s">
        <v>119</v>
      </c>
      <c r="DR17" s="379"/>
      <c r="DS17" s="389" t="s">
        <v>118</v>
      </c>
      <c r="DT17" s="111"/>
      <c r="DU17" s="389" t="s">
        <v>120</v>
      </c>
      <c r="DV17" s="111"/>
    </row>
    <row r="18" spans="1:126" ht="15.75" thickBot="1" x14ac:dyDescent="0.3">
      <c r="A18" s="17" t="s">
        <v>164</v>
      </c>
      <c r="B18" s="13">
        <v>7.8505238159924162E-2</v>
      </c>
      <c r="C18" s="401">
        <v>1.0189732942461773</v>
      </c>
      <c r="D18" s="349">
        <v>27.857808517094885</v>
      </c>
      <c r="E18" s="211"/>
      <c r="F18" s="23">
        <v>0.61458456402994133</v>
      </c>
      <c r="G18" s="211"/>
      <c r="H18" s="11">
        <v>5.0678038640501724</v>
      </c>
      <c r="I18" s="11"/>
      <c r="J18" s="11">
        <v>40.129349484118961</v>
      </c>
      <c r="K18" s="92"/>
      <c r="L18" s="31">
        <v>68.883846955290309</v>
      </c>
      <c r="M18" s="158"/>
      <c r="N18" s="68">
        <v>0.16833333333333333</v>
      </c>
      <c r="O18" s="182">
        <v>1.5275252316519479E-3</v>
      </c>
      <c r="P18" s="68">
        <v>12.88</v>
      </c>
      <c r="Q18" s="182">
        <v>8.6602540378447161E-3</v>
      </c>
      <c r="R18" s="68" t="s">
        <v>74</v>
      </c>
      <c r="S18" s="182"/>
      <c r="T18" s="51">
        <v>0.61618057273768612</v>
      </c>
      <c r="U18" s="31">
        <v>7.360386611162506E-2</v>
      </c>
      <c r="V18" s="158" t="s">
        <v>72</v>
      </c>
      <c r="W18" s="173">
        <v>315.04432426116841</v>
      </c>
      <c r="X18" s="163">
        <v>0.62341994874060713</v>
      </c>
      <c r="Y18" s="222">
        <v>129.4</v>
      </c>
      <c r="Z18" s="224">
        <f t="shared" si="0"/>
        <v>43.996000000000002</v>
      </c>
      <c r="AA18" s="224">
        <f t="shared" si="1"/>
        <v>2.5880000000000001</v>
      </c>
      <c r="AB18" s="223">
        <v>6.2</v>
      </c>
      <c r="AC18" s="295">
        <f t="shared" si="4"/>
        <v>3.782</v>
      </c>
      <c r="AD18" s="300">
        <f t="shared" si="5"/>
        <v>6.2E-2</v>
      </c>
      <c r="AE18" s="225">
        <v>13.8</v>
      </c>
      <c r="AF18" s="226">
        <v>0.24</v>
      </c>
      <c r="AG18" s="226">
        <v>19.399999999999999</v>
      </c>
      <c r="AH18" s="227">
        <v>330</v>
      </c>
      <c r="AI18" s="225">
        <v>29.4</v>
      </c>
      <c r="AJ18" s="225">
        <v>0.33100000000000002</v>
      </c>
      <c r="AK18" s="225">
        <v>0.4</v>
      </c>
      <c r="AL18" s="264">
        <f t="shared" si="6"/>
        <v>1.1215034022846309E-2</v>
      </c>
      <c r="AM18" s="356">
        <f t="shared" si="7"/>
        <v>1.2112090659606471</v>
      </c>
      <c r="AN18" s="363">
        <f t="shared" si="8"/>
        <v>3.4143586890552295E-2</v>
      </c>
      <c r="AO18" s="356">
        <f t="shared" si="24"/>
        <v>0.1299436888217993</v>
      </c>
      <c r="AP18" s="356">
        <f t="shared" si="25"/>
        <v>3.3028271180344824</v>
      </c>
      <c r="AQ18" s="357">
        <f t="shared" si="26"/>
        <v>3.4381755405685204</v>
      </c>
      <c r="AR18" s="52">
        <f t="shared" si="27"/>
        <v>8.859649122807017E-3</v>
      </c>
      <c r="AS18" s="11">
        <f>P18/35.45</f>
        <v>0.36332863187588149</v>
      </c>
      <c r="AT18" s="54"/>
      <c r="AU18" s="11">
        <f t="shared" si="28"/>
        <v>9.9383963344788079E-3</v>
      </c>
      <c r="AV18" s="53"/>
      <c r="AW18" s="31">
        <f t="shared" si="29"/>
        <v>6.5634234221076753</v>
      </c>
      <c r="AX18" s="55">
        <f t="shared" si="12"/>
        <v>8.2398769532973386</v>
      </c>
      <c r="AY18" s="331">
        <f t="shared" si="13"/>
        <v>9.176272627099948</v>
      </c>
      <c r="AZ18" s="23">
        <f t="shared" si="14"/>
        <v>7.0075500994408424</v>
      </c>
      <c r="BA18" s="56">
        <f t="shared" si="22"/>
        <v>8.0821954392311124</v>
      </c>
      <c r="BB18" s="326">
        <f t="shared" si="15"/>
        <v>13.40055785523708</v>
      </c>
      <c r="BC18" s="492">
        <f t="shared" si="16"/>
        <v>6.9560267842158083</v>
      </c>
      <c r="BD18" s="492">
        <f t="shared" si="17"/>
        <v>8.4486595286344972</v>
      </c>
      <c r="BE18" s="495"/>
      <c r="BF18" s="367" t="s">
        <v>114</v>
      </c>
      <c r="BG18" s="199"/>
      <c r="BH18" s="371">
        <v>1120.3328919257838</v>
      </c>
      <c r="BI18" s="203">
        <v>32.814576589158612</v>
      </c>
      <c r="BJ18" s="371">
        <v>473.23506193646085</v>
      </c>
      <c r="BK18" s="203">
        <v>20.957648336094632</v>
      </c>
      <c r="BL18" s="338">
        <f t="shared" si="18"/>
        <v>331</v>
      </c>
      <c r="BM18" s="371">
        <v>11093.013865967745</v>
      </c>
      <c r="BN18" s="203">
        <v>863.42685672959908</v>
      </c>
      <c r="BO18" s="371">
        <v>147.71367258778901</v>
      </c>
      <c r="BP18" s="203">
        <v>2.2381196048637246</v>
      </c>
      <c r="BQ18" s="374" t="s">
        <v>115</v>
      </c>
      <c r="BR18" s="199"/>
      <c r="BS18" s="374" t="s">
        <v>119</v>
      </c>
      <c r="BT18" s="380"/>
      <c r="BU18" s="371">
        <v>1605.6786923803822</v>
      </c>
      <c r="BV18" s="199">
        <v>24.37576365670138</v>
      </c>
      <c r="BW18" s="338">
        <f t="shared" si="19"/>
        <v>400</v>
      </c>
      <c r="BX18" s="371">
        <v>39.698486857972483</v>
      </c>
      <c r="BY18" s="199">
        <v>3.0890152174002732</v>
      </c>
      <c r="BZ18" s="338">
        <f t="shared" si="20"/>
        <v>29400</v>
      </c>
      <c r="CA18" s="371">
        <v>25.595405534842442</v>
      </c>
      <c r="CB18" s="268">
        <v>0.47393239757041461</v>
      </c>
      <c r="CC18" s="382">
        <v>51.624132437527749</v>
      </c>
      <c r="CD18" s="199">
        <v>0.69440700502303587</v>
      </c>
      <c r="CE18" s="382">
        <v>1.165</v>
      </c>
      <c r="CF18" s="199"/>
      <c r="CG18" s="261">
        <v>152.72999903425605</v>
      </c>
      <c r="CH18" s="199">
        <v>6.9546919833180425</v>
      </c>
      <c r="CI18" s="374" t="s">
        <v>116</v>
      </c>
      <c r="CJ18" s="199"/>
      <c r="CK18" s="367" t="s">
        <v>73</v>
      </c>
      <c r="CL18" s="199"/>
      <c r="CM18" s="367" t="s">
        <v>115</v>
      </c>
      <c r="CN18" s="199"/>
      <c r="CO18" s="381">
        <v>7.6107298888740615</v>
      </c>
      <c r="CP18" s="199">
        <v>0.2071330865830355</v>
      </c>
      <c r="CQ18" s="371">
        <v>493.88050827771735</v>
      </c>
      <c r="CR18" s="199">
        <v>8.2490196615192879</v>
      </c>
      <c r="CS18" s="265" t="s">
        <v>116</v>
      </c>
      <c r="CT18" s="199"/>
      <c r="CU18" s="390" t="s">
        <v>117</v>
      </c>
      <c r="CV18" s="199"/>
      <c r="CW18" s="390" t="s">
        <v>116</v>
      </c>
      <c r="CX18" s="199"/>
      <c r="CY18" s="390" t="s">
        <v>116</v>
      </c>
      <c r="CZ18" s="199"/>
      <c r="DA18" s="392">
        <v>21.393582568817216</v>
      </c>
      <c r="DB18" s="199">
        <v>0.79284276354279382</v>
      </c>
      <c r="DC18" s="390" t="s">
        <v>118</v>
      </c>
      <c r="DD18" s="199"/>
      <c r="DE18" s="367" t="s">
        <v>121</v>
      </c>
      <c r="DF18" s="199"/>
      <c r="DG18" s="381">
        <v>12.483075166317978</v>
      </c>
      <c r="DH18" s="199">
        <v>0.16466904552542055</v>
      </c>
      <c r="DI18" s="390" t="s">
        <v>119</v>
      </c>
      <c r="DJ18" s="199"/>
      <c r="DK18" s="367" t="s">
        <v>115</v>
      </c>
      <c r="DL18" s="199"/>
      <c r="DM18" s="390" t="s">
        <v>117</v>
      </c>
      <c r="DN18" s="199"/>
      <c r="DO18" s="390" t="s">
        <v>120</v>
      </c>
      <c r="DP18" s="199"/>
      <c r="DQ18" s="394" t="s">
        <v>119</v>
      </c>
      <c r="DR18" s="380"/>
      <c r="DS18" s="390" t="s">
        <v>118</v>
      </c>
      <c r="DT18" s="199"/>
      <c r="DU18" s="390" t="s">
        <v>120</v>
      </c>
      <c r="DV18" s="199"/>
    </row>
    <row r="19" spans="1:126" x14ac:dyDescent="0.25">
      <c r="A19" s="15" t="s">
        <v>165</v>
      </c>
      <c r="B19" s="460" t="s">
        <v>116</v>
      </c>
      <c r="C19" s="461"/>
      <c r="D19" s="347">
        <v>96.51214705882353</v>
      </c>
      <c r="E19" s="212"/>
      <c r="F19" s="21">
        <v>2.2884323529411765</v>
      </c>
      <c r="G19" s="212"/>
      <c r="H19" s="3">
        <v>10.845179411764706</v>
      </c>
      <c r="I19" s="3"/>
      <c r="J19" s="3">
        <v>48.156576470588234</v>
      </c>
      <c r="K19" s="193"/>
      <c r="L19" s="6">
        <v>96.810638235294121</v>
      </c>
      <c r="M19" s="195"/>
      <c r="N19" s="187">
        <v>5.4333333333333338E-2</v>
      </c>
      <c r="O19" s="186">
        <v>1.5275252316519479E-3</v>
      </c>
      <c r="P19" s="333">
        <v>19.874666666666666</v>
      </c>
      <c r="Q19" s="186">
        <v>5.5075705472867045E-3</v>
      </c>
      <c r="R19" s="187">
        <v>0.19499999999999998</v>
      </c>
      <c r="S19" s="186">
        <v>4.5825756949558439E-3</v>
      </c>
      <c r="T19" s="44">
        <v>1.5288198019801982</v>
      </c>
      <c r="U19" s="5">
        <v>2.1532673267326663E-2</v>
      </c>
      <c r="V19" s="159" t="s">
        <v>72</v>
      </c>
      <c r="W19" s="174">
        <v>518.39910891089119</v>
      </c>
      <c r="X19" s="164">
        <v>0.29914145730948055</v>
      </c>
      <c r="Y19" s="178">
        <v>114</v>
      </c>
      <c r="Z19" s="95">
        <f t="shared" si="0"/>
        <v>38.76</v>
      </c>
      <c r="AA19" s="95">
        <f t="shared" si="1"/>
        <v>2.2799999999999998</v>
      </c>
      <c r="AB19" s="96">
        <v>2.2999999999999998</v>
      </c>
      <c r="AC19" s="296">
        <f t="shared" si="4"/>
        <v>1.403</v>
      </c>
      <c r="AD19" s="301">
        <f t="shared" si="5"/>
        <v>2.3E-2</v>
      </c>
      <c r="AE19" s="101">
        <v>0.5</v>
      </c>
      <c r="AF19" s="99">
        <v>0.04</v>
      </c>
      <c r="AG19" s="99">
        <v>0.06</v>
      </c>
      <c r="AH19" s="103">
        <v>195</v>
      </c>
      <c r="AI19" s="101">
        <v>59.400000000000006</v>
      </c>
      <c r="AJ19" s="101">
        <v>0.69399999999999995</v>
      </c>
      <c r="AK19" s="101">
        <v>1</v>
      </c>
      <c r="AL19" s="44"/>
      <c r="AM19" s="4">
        <f t="shared" si="7"/>
        <v>4.1961803069053705</v>
      </c>
      <c r="AN19" s="361">
        <f t="shared" si="8"/>
        <v>0.12713513071895424</v>
      </c>
      <c r="AO19" s="4">
        <f t="shared" si="24"/>
        <v>0.27808152337858222</v>
      </c>
      <c r="AP19" s="4">
        <f t="shared" si="25"/>
        <v>3.963504236262406</v>
      </c>
      <c r="AQ19" s="5">
        <f t="shared" si="26"/>
        <v>4.8320757791511912</v>
      </c>
      <c r="AR19" s="45">
        <f t="shared" si="27"/>
        <v>2.8596491228070177E-3</v>
      </c>
      <c r="AS19" s="411">
        <f>AE19/35.45</f>
        <v>1.4104372355430182E-2</v>
      </c>
      <c r="AT19" s="46">
        <f>R19/79.9</f>
        <v>2.4405506883604503E-3</v>
      </c>
      <c r="AU19" s="4">
        <f t="shared" si="28"/>
        <v>2.4658383902906422E-2</v>
      </c>
      <c r="AV19" s="4"/>
      <c r="AW19" s="5">
        <f t="shared" si="29"/>
        <v>10.799981435643566</v>
      </c>
      <c r="AX19" s="35">
        <f t="shared" si="12"/>
        <v>13.396976976416504</v>
      </c>
      <c r="AY19" s="332">
        <f t="shared" si="13"/>
        <v>15.467527119488089</v>
      </c>
      <c r="AZ19" s="21">
        <f t="shared" si="14"/>
        <v>10.867044391713071</v>
      </c>
      <c r="BA19" s="29">
        <f t="shared" si="22"/>
        <v>10.426682973608244</v>
      </c>
      <c r="BB19" s="327">
        <f t="shared" si="15"/>
        <v>17.469366174491377</v>
      </c>
      <c r="BC19" s="492">
        <f t="shared" si="16"/>
        <v>10.814711103976142</v>
      </c>
      <c r="BD19" s="492">
        <f t="shared" si="17"/>
        <v>10.665368989829163</v>
      </c>
      <c r="BE19" s="496"/>
      <c r="BF19" s="457"/>
      <c r="BG19" s="422"/>
      <c r="BH19" s="450"/>
      <c r="BI19" s="451"/>
      <c r="BJ19" s="450"/>
      <c r="BK19" s="451"/>
      <c r="BL19" s="339">
        <f t="shared" si="18"/>
        <v>694</v>
      </c>
      <c r="BM19" s="450"/>
      <c r="BN19" s="451"/>
      <c r="BO19" s="450"/>
      <c r="BP19" s="451"/>
      <c r="BQ19" s="468"/>
      <c r="BR19" s="422"/>
      <c r="BS19" s="454"/>
      <c r="BT19" s="452"/>
      <c r="BU19" s="450"/>
      <c r="BV19" s="422"/>
      <c r="BW19" s="339">
        <f t="shared" si="19"/>
        <v>1000</v>
      </c>
      <c r="BX19" s="450"/>
      <c r="BY19" s="422"/>
      <c r="BZ19" s="339">
        <f t="shared" si="20"/>
        <v>59400.000000000007</v>
      </c>
      <c r="CA19" s="450"/>
      <c r="CB19" s="448"/>
      <c r="CC19" s="450"/>
      <c r="CD19" s="422"/>
      <c r="CE19" s="450"/>
      <c r="CF19" s="422"/>
      <c r="CG19" s="453"/>
      <c r="CH19" s="422"/>
      <c r="CI19" s="468"/>
      <c r="CJ19" s="422"/>
      <c r="CK19" s="457"/>
      <c r="CL19" s="422"/>
      <c r="CM19" s="457"/>
      <c r="CN19" s="422"/>
      <c r="CO19" s="454"/>
      <c r="CP19" s="422"/>
      <c r="CQ19" s="450"/>
      <c r="CR19" s="422"/>
      <c r="CS19" s="455"/>
      <c r="CT19" s="422"/>
      <c r="CU19" s="456"/>
      <c r="CV19" s="422"/>
      <c r="CW19" s="456"/>
      <c r="CX19" s="422"/>
      <c r="CY19" s="454"/>
      <c r="CZ19" s="422"/>
      <c r="DA19" s="454"/>
      <c r="DB19" s="422"/>
      <c r="DC19" s="456"/>
      <c r="DD19" s="422"/>
      <c r="DE19" s="449"/>
      <c r="DF19" s="422"/>
      <c r="DG19" s="454"/>
      <c r="DH19" s="422"/>
      <c r="DI19" s="456"/>
      <c r="DJ19" s="422"/>
      <c r="DK19" s="457"/>
      <c r="DL19" s="422"/>
      <c r="DM19" s="456"/>
      <c r="DN19" s="422"/>
      <c r="DO19" s="456"/>
      <c r="DP19" s="422"/>
      <c r="DQ19" s="449"/>
      <c r="DR19" s="458"/>
      <c r="DS19" s="456"/>
      <c r="DT19" s="422"/>
      <c r="DU19" s="456"/>
      <c r="DV19" s="422"/>
    </row>
    <row r="20" spans="1:126" x14ac:dyDescent="0.25">
      <c r="A20" s="16" t="s">
        <v>166</v>
      </c>
      <c r="B20" s="462" t="s">
        <v>116</v>
      </c>
      <c r="C20" s="463"/>
      <c r="D20" s="348">
        <v>87.333405315614613</v>
      </c>
      <c r="E20" s="210"/>
      <c r="F20" s="22">
        <v>3.5875083056478401</v>
      </c>
      <c r="G20" s="210"/>
      <c r="H20" s="7">
        <v>5.9418106312292354</v>
      </c>
      <c r="I20" s="7"/>
      <c r="J20" s="7">
        <v>41.368455149501656</v>
      </c>
      <c r="K20" s="93"/>
      <c r="L20" s="10">
        <v>78.700963455149491</v>
      </c>
      <c r="M20" s="160"/>
      <c r="N20" s="184">
        <v>4.8666666666666671E-2</v>
      </c>
      <c r="O20" s="181">
        <v>5.7735026918962634E-4</v>
      </c>
      <c r="P20" s="334">
        <v>19.621333333333332</v>
      </c>
      <c r="Q20" s="181">
        <v>2.9484459183327056E-2</v>
      </c>
      <c r="R20" s="184">
        <v>0.20099999999999998</v>
      </c>
      <c r="S20" s="181">
        <v>6.9999999999999923E-3</v>
      </c>
      <c r="T20" s="47">
        <v>19.166123450353378</v>
      </c>
      <c r="U20" s="9">
        <v>0.13225225116323747</v>
      </c>
      <c r="V20" s="157" t="s">
        <v>72</v>
      </c>
      <c r="W20" s="172">
        <v>441.03764210404347</v>
      </c>
      <c r="X20" s="162">
        <v>0.35287088305451053</v>
      </c>
      <c r="Y20" s="177">
        <v>108.4</v>
      </c>
      <c r="Z20" s="97">
        <f t="shared" si="0"/>
        <v>36.856000000000002</v>
      </c>
      <c r="AA20" s="97">
        <f t="shared" si="1"/>
        <v>2.1680000000000001</v>
      </c>
      <c r="AB20" s="98">
        <v>2.1</v>
      </c>
      <c r="AC20" s="294">
        <f t="shared" si="4"/>
        <v>1.2810000000000001</v>
      </c>
      <c r="AD20" s="299">
        <f t="shared" si="5"/>
        <v>2.1000000000000001E-2</v>
      </c>
      <c r="AE20" s="102">
        <v>2.2000000000000002</v>
      </c>
      <c r="AF20" s="100">
        <v>0.03</v>
      </c>
      <c r="AG20" s="100">
        <v>0.03</v>
      </c>
      <c r="AH20" s="104">
        <v>204</v>
      </c>
      <c r="AI20" s="102">
        <v>30.6</v>
      </c>
      <c r="AJ20" s="102">
        <v>0.47799999999999998</v>
      </c>
      <c r="AK20" s="102">
        <v>0.9</v>
      </c>
      <c r="AL20" s="47"/>
      <c r="AM20" s="8">
        <f t="shared" si="7"/>
        <v>3.7971045789397659</v>
      </c>
      <c r="AN20" s="362">
        <f t="shared" si="8"/>
        <v>0.19930601698043557</v>
      </c>
      <c r="AO20" s="8">
        <f t="shared" si="24"/>
        <v>0.15235411874946758</v>
      </c>
      <c r="AP20" s="8">
        <f t="shared" si="25"/>
        <v>3.4048111234157741</v>
      </c>
      <c r="AQ20" s="9">
        <f t="shared" si="26"/>
        <v>3.9281738684876211</v>
      </c>
      <c r="AR20" s="49">
        <f t="shared" si="27"/>
        <v>2.5614035087719298E-3</v>
      </c>
      <c r="AS20" s="411">
        <f t="shared" ref="AS20:AS22" si="30">AE20/35.45</f>
        <v>6.2059238363892807E-2</v>
      </c>
      <c r="AT20" s="50">
        <f>R20/79.9</f>
        <v>2.515644555694618E-3</v>
      </c>
      <c r="AU20" s="8">
        <f t="shared" si="28"/>
        <v>0.30913102339279641</v>
      </c>
      <c r="AV20" s="8"/>
      <c r="AW20" s="9">
        <f t="shared" si="29"/>
        <v>9.188284210500905</v>
      </c>
      <c r="AX20" s="36">
        <f t="shared" si="12"/>
        <v>11.481749706573064</v>
      </c>
      <c r="AY20" s="329">
        <f t="shared" si="13"/>
        <v>12.44196628395733</v>
      </c>
      <c r="AZ20" s="22">
        <f t="shared" si="14"/>
        <v>9.5855515203220616</v>
      </c>
      <c r="BA20" s="30">
        <f t="shared" si="22"/>
        <v>9.0006696435814035</v>
      </c>
      <c r="BB20" s="324">
        <f t="shared" si="15"/>
        <v>12.967483622146197</v>
      </c>
      <c r="BC20" s="492">
        <f t="shared" si="16"/>
        <v>9.2507399124545628</v>
      </c>
      <c r="BD20" s="492">
        <f t="shared" si="17"/>
        <v>10.760935300654634</v>
      </c>
      <c r="BE20" s="493"/>
      <c r="BF20" s="464"/>
      <c r="BG20" s="465"/>
      <c r="BH20" s="466"/>
      <c r="BI20" s="467"/>
      <c r="BJ20" s="466"/>
      <c r="BK20" s="467"/>
      <c r="BL20" s="337">
        <f t="shared" si="18"/>
        <v>478</v>
      </c>
      <c r="BM20" s="466"/>
      <c r="BN20" s="467"/>
      <c r="BO20" s="466"/>
      <c r="BP20" s="467"/>
      <c r="BQ20" s="469"/>
      <c r="BR20" s="465"/>
      <c r="BS20" s="470"/>
      <c r="BT20" s="471"/>
      <c r="BU20" s="466"/>
      <c r="BV20" s="465"/>
      <c r="BW20" s="337">
        <f t="shared" si="19"/>
        <v>900</v>
      </c>
      <c r="BX20" s="466"/>
      <c r="BY20" s="465"/>
      <c r="BZ20" s="337">
        <f t="shared" si="20"/>
        <v>30600</v>
      </c>
      <c r="CA20" s="466"/>
      <c r="CB20" s="472"/>
      <c r="CC20" s="473"/>
      <c r="CD20" s="465"/>
      <c r="CE20" s="466"/>
      <c r="CF20" s="465"/>
      <c r="CG20" s="474"/>
      <c r="CH20" s="465"/>
      <c r="CI20" s="475"/>
      <c r="CJ20" s="465"/>
      <c r="CK20" s="464"/>
      <c r="CL20" s="465"/>
      <c r="CM20" s="464"/>
      <c r="CN20" s="465"/>
      <c r="CO20" s="476"/>
      <c r="CP20" s="465"/>
      <c r="CQ20" s="466"/>
      <c r="CR20" s="465"/>
      <c r="CS20" s="477"/>
      <c r="CT20" s="465"/>
      <c r="CU20" s="478"/>
      <c r="CV20" s="465"/>
      <c r="CW20" s="478"/>
      <c r="CX20" s="465"/>
      <c r="CY20" s="470"/>
      <c r="CZ20" s="465"/>
      <c r="DA20" s="470"/>
      <c r="DB20" s="465"/>
      <c r="DC20" s="478"/>
      <c r="DD20" s="465"/>
      <c r="DE20" s="469"/>
      <c r="DF20" s="465"/>
      <c r="DG20" s="476"/>
      <c r="DH20" s="465"/>
      <c r="DI20" s="478"/>
      <c r="DJ20" s="465"/>
      <c r="DK20" s="464"/>
      <c r="DL20" s="465"/>
      <c r="DM20" s="478"/>
      <c r="DN20" s="465"/>
      <c r="DO20" s="478"/>
      <c r="DP20" s="465"/>
      <c r="DQ20" s="479"/>
      <c r="DR20" s="480"/>
      <c r="DS20" s="478"/>
      <c r="DT20" s="465"/>
      <c r="DU20" s="478"/>
      <c r="DV20" s="465"/>
    </row>
    <row r="21" spans="1:126" x14ac:dyDescent="0.25">
      <c r="A21" s="16" t="s">
        <v>167</v>
      </c>
      <c r="B21" s="12">
        <v>2.8589427679597178E-2</v>
      </c>
      <c r="C21" s="189">
        <v>1.4694623605287072</v>
      </c>
      <c r="D21" s="348">
        <v>151.15920244150561</v>
      </c>
      <c r="E21" s="210"/>
      <c r="F21" s="22">
        <v>2.0607934893184132</v>
      </c>
      <c r="G21" s="210"/>
      <c r="H21" s="7">
        <v>7.2127772126144469</v>
      </c>
      <c r="I21" s="7"/>
      <c r="J21" s="7">
        <v>28.851108850457788</v>
      </c>
      <c r="K21" s="93"/>
      <c r="L21" s="10">
        <v>109.42813428280775</v>
      </c>
      <c r="M21" s="160"/>
      <c r="N21" s="184">
        <v>1.6063333333333334</v>
      </c>
      <c r="O21" s="181">
        <v>0.30992633533362968</v>
      </c>
      <c r="P21" s="334">
        <v>81.535666666666671</v>
      </c>
      <c r="Q21" s="181">
        <v>1.644594276207155</v>
      </c>
      <c r="R21" s="184">
        <v>1.264</v>
      </c>
      <c r="S21" s="181">
        <v>4.938623289946293E-2</v>
      </c>
      <c r="T21" s="407"/>
      <c r="U21" s="408"/>
      <c r="V21" s="157" t="s">
        <v>72</v>
      </c>
      <c r="W21" s="172">
        <v>682.18329727111256</v>
      </c>
      <c r="X21" s="162">
        <v>2.8397179975668028</v>
      </c>
      <c r="Y21" s="177">
        <v>123.6</v>
      </c>
      <c r="Z21" s="97">
        <f t="shared" si="0"/>
        <v>42.024000000000001</v>
      </c>
      <c r="AA21" s="97">
        <f t="shared" si="1"/>
        <v>2.472</v>
      </c>
      <c r="AB21" s="98">
        <v>2.2999999999999998</v>
      </c>
      <c r="AC21" s="294">
        <f t="shared" si="4"/>
        <v>1.403</v>
      </c>
      <c r="AD21" s="299">
        <f t="shared" si="5"/>
        <v>2.3E-2</v>
      </c>
      <c r="AE21" s="102">
        <v>1</v>
      </c>
      <c r="AF21" s="100">
        <v>0.01</v>
      </c>
      <c r="AG21" s="100">
        <v>0.03</v>
      </c>
      <c r="AH21" s="104">
        <v>208</v>
      </c>
      <c r="AI21" s="102">
        <v>19.2</v>
      </c>
      <c r="AJ21" s="102">
        <v>0.21199999999999999</v>
      </c>
      <c r="AK21" s="102">
        <v>1.2</v>
      </c>
      <c r="AL21" s="47">
        <f t="shared" si="6"/>
        <v>4.0842039542281685E-3</v>
      </c>
      <c r="AM21" s="8">
        <f t="shared" si="7"/>
        <v>6.5721392365872005</v>
      </c>
      <c r="AN21" s="362">
        <f t="shared" si="8"/>
        <v>0.11448852718435629</v>
      </c>
      <c r="AO21" s="8">
        <f t="shared" si="24"/>
        <v>0.18494300545165249</v>
      </c>
      <c r="AP21" s="8">
        <f t="shared" si="25"/>
        <v>2.3745768601199826</v>
      </c>
      <c r="AQ21" s="9">
        <f t="shared" si="26"/>
        <v>5.4618484793016098</v>
      </c>
      <c r="AR21" s="49">
        <f t="shared" si="27"/>
        <v>8.454385964912281E-2</v>
      </c>
      <c r="AS21" s="411">
        <f t="shared" si="30"/>
        <v>2.8208744710860365E-2</v>
      </c>
      <c r="AT21" s="50">
        <f>R21/79.9</f>
        <v>1.5819774718397996E-2</v>
      </c>
      <c r="AU21" s="411">
        <f>AF21/62</f>
        <v>1.6129032258064516E-4</v>
      </c>
      <c r="AV21" s="8"/>
      <c r="AW21" s="9">
        <f t="shared" si="29"/>
        <v>14.212152026481512</v>
      </c>
      <c r="AX21" s="36">
        <f t="shared" si="12"/>
        <v>17.868639696303628</v>
      </c>
      <c r="AY21" s="329">
        <f t="shared" si="13"/>
        <v>15.338467915132908</v>
      </c>
      <c r="AZ21" s="22">
        <f t="shared" si="14"/>
        <v>14.363885695882473</v>
      </c>
      <c r="BA21" s="30">
        <f t="shared" si="22"/>
        <v>10.873345968947215</v>
      </c>
      <c r="BB21" s="324">
        <f t="shared" si="15"/>
        <v>3.2811615941741463</v>
      </c>
      <c r="BC21" s="492">
        <f t="shared" si="16"/>
        <v>14.2404823308886</v>
      </c>
      <c r="BD21" s="492">
        <f t="shared" si="17"/>
        <v>11.299459892869237</v>
      </c>
      <c r="BE21" s="493"/>
      <c r="BF21" s="368" t="s">
        <v>114</v>
      </c>
      <c r="BG21" s="111"/>
      <c r="BH21" s="370">
        <v>2008.3004842364264</v>
      </c>
      <c r="BI21" s="202">
        <v>69.662055491945836</v>
      </c>
      <c r="BJ21" s="370">
        <v>16809.20858960121</v>
      </c>
      <c r="BK21" s="202">
        <v>13079.291073384347</v>
      </c>
      <c r="BL21" s="337">
        <f t="shared" si="18"/>
        <v>212</v>
      </c>
      <c r="BM21" s="370">
        <v>10175.671788793237</v>
      </c>
      <c r="BN21" s="202">
        <v>599.90772960649736</v>
      </c>
      <c r="BO21" s="370">
        <v>356.84274313571791</v>
      </c>
      <c r="BP21" s="202">
        <v>4.6770775133462266</v>
      </c>
      <c r="BQ21" s="370">
        <v>173.97723023145232</v>
      </c>
      <c r="BR21" s="111">
        <v>2.7691622400009503</v>
      </c>
      <c r="BS21" s="376">
        <v>145.45712961023023</v>
      </c>
      <c r="BT21" s="378">
        <v>1.9917288028534683</v>
      </c>
      <c r="BU21" s="370">
        <v>2034.7590590912321</v>
      </c>
      <c r="BV21" s="111">
        <v>72.347102789019587</v>
      </c>
      <c r="BW21" s="337">
        <f t="shared" si="19"/>
        <v>1200</v>
      </c>
      <c r="BX21" s="370">
        <v>34624.031604240277</v>
      </c>
      <c r="BY21" s="147">
        <v>1454.2093273780918</v>
      </c>
      <c r="BZ21" s="337">
        <f t="shared" si="20"/>
        <v>19200</v>
      </c>
      <c r="CA21" s="370">
        <v>45.778269641863353</v>
      </c>
      <c r="CB21" s="147">
        <v>0.73630907531563272</v>
      </c>
      <c r="CC21" s="376">
        <v>99.8135056368005</v>
      </c>
      <c r="CD21" s="111">
        <v>3.0474859130341216</v>
      </c>
      <c r="CE21" s="376">
        <v>114.19516615336673</v>
      </c>
      <c r="CF21" s="111">
        <v>3.5418109800577549</v>
      </c>
      <c r="CG21" s="37">
        <v>2605.4035742919641</v>
      </c>
      <c r="CH21" s="111">
        <v>133.68812824318286</v>
      </c>
      <c r="CI21" s="370">
        <v>23.195472330065485</v>
      </c>
      <c r="CJ21" s="111">
        <v>0.73632897106899975</v>
      </c>
      <c r="CK21" s="365">
        <v>93.560840792166999</v>
      </c>
      <c r="CL21" s="111">
        <v>2.7095789995511326</v>
      </c>
      <c r="CM21" s="365">
        <v>319.38445640157983</v>
      </c>
      <c r="CN21" s="111">
        <v>2.7999791556502838</v>
      </c>
      <c r="CO21" s="384">
        <v>24.644921516257988</v>
      </c>
      <c r="CP21" s="111">
        <v>0.84598378318671019</v>
      </c>
      <c r="CQ21" s="370">
        <v>558.76798418927353</v>
      </c>
      <c r="CR21" s="111">
        <v>25.509804122125484</v>
      </c>
      <c r="CS21" s="256">
        <v>5.9790973937437277</v>
      </c>
      <c r="CT21" s="111">
        <v>0.20031105638541419</v>
      </c>
      <c r="CU21" s="389" t="s">
        <v>117</v>
      </c>
      <c r="CV21" s="111"/>
      <c r="CW21" s="391">
        <v>17.640683370877085</v>
      </c>
      <c r="CX21" s="111">
        <v>0.55560689459844859</v>
      </c>
      <c r="CY21" s="391">
        <v>2.5529999999999999</v>
      </c>
      <c r="CZ21" s="111">
        <v>0.19658100000000001</v>
      </c>
      <c r="DA21" s="391">
        <v>43.386593029993406</v>
      </c>
      <c r="DB21" s="111">
        <v>1.2913063155138316</v>
      </c>
      <c r="DC21" s="389" t="s">
        <v>118</v>
      </c>
      <c r="DD21" s="111"/>
      <c r="DE21" s="365">
        <v>50.118124828313945</v>
      </c>
      <c r="DF21" s="111">
        <v>0.60394094496083361</v>
      </c>
      <c r="DG21" s="384">
        <v>105.51476227390263</v>
      </c>
      <c r="DH21" s="111">
        <v>3.4737620925293551</v>
      </c>
      <c r="DI21" s="389" t="s">
        <v>119</v>
      </c>
      <c r="DJ21" s="111"/>
      <c r="DK21" s="365">
        <v>3.4669479821925586</v>
      </c>
      <c r="DL21" s="111">
        <v>5.9671333066259998E-2</v>
      </c>
      <c r="DM21" s="389" t="s">
        <v>117</v>
      </c>
      <c r="DN21" s="111"/>
      <c r="DO21" s="389" t="s">
        <v>120</v>
      </c>
      <c r="DP21" s="111"/>
      <c r="DQ21" s="376">
        <v>588.70224523725335</v>
      </c>
      <c r="DR21" s="379">
        <v>25.330203141149312</v>
      </c>
      <c r="DS21" s="389" t="s">
        <v>118</v>
      </c>
      <c r="DT21" s="111"/>
      <c r="DU21" s="391">
        <v>8.9180682508974023</v>
      </c>
      <c r="DV21" s="111">
        <v>0.1918169538326906</v>
      </c>
    </row>
    <row r="22" spans="1:126" ht="15.75" thickBot="1" x14ac:dyDescent="0.3">
      <c r="A22" s="16" t="s">
        <v>168</v>
      </c>
      <c r="B22" s="12">
        <v>2.1885952713553012E-2</v>
      </c>
      <c r="C22" s="189">
        <v>0.67956473437195386</v>
      </c>
      <c r="D22" s="348">
        <v>106.95859044573255</v>
      </c>
      <c r="E22" s="210"/>
      <c r="F22" s="22">
        <v>1.2094329402358583</v>
      </c>
      <c r="G22" s="210"/>
      <c r="H22" s="7">
        <v>7.5106801918848687</v>
      </c>
      <c r="I22" s="7"/>
      <c r="J22" s="7">
        <v>40.856474115530681</v>
      </c>
      <c r="K22" s="93"/>
      <c r="L22" s="10">
        <v>89.914732960223859</v>
      </c>
      <c r="M22" s="160"/>
      <c r="N22" s="184">
        <v>5.8666666666666666E-2</v>
      </c>
      <c r="O22" s="181">
        <v>1.1547005383792486E-3</v>
      </c>
      <c r="P22" s="334">
        <v>19.288</v>
      </c>
      <c r="Q22" s="181">
        <v>7.9372539331940724E-3</v>
      </c>
      <c r="R22" s="184">
        <v>0.20033333333333334</v>
      </c>
      <c r="S22" s="181">
        <v>5.5075705472860973E-3</v>
      </c>
      <c r="T22" s="167">
        <v>59.798726114649675</v>
      </c>
      <c r="U22" s="168">
        <v>0.93838749464444371</v>
      </c>
      <c r="V22" s="157" t="s">
        <v>72</v>
      </c>
      <c r="W22" s="172">
        <v>682.85401273885338</v>
      </c>
      <c r="X22" s="162">
        <v>2.7278510096181279</v>
      </c>
      <c r="Y22" s="177">
        <v>148.4</v>
      </c>
      <c r="Z22" s="97">
        <f t="shared" si="0"/>
        <v>50.456000000000003</v>
      </c>
      <c r="AA22" s="97">
        <f t="shared" si="1"/>
        <v>2.968</v>
      </c>
      <c r="AB22" s="98">
        <v>4.2</v>
      </c>
      <c r="AC22" s="294">
        <f t="shared" si="4"/>
        <v>2.5620000000000003</v>
      </c>
      <c r="AD22" s="299">
        <f t="shared" si="5"/>
        <v>4.2000000000000003E-2</v>
      </c>
      <c r="AE22" s="102">
        <v>1.5</v>
      </c>
      <c r="AF22" s="100">
        <v>0.01</v>
      </c>
      <c r="AG22" s="100">
        <v>0.03</v>
      </c>
      <c r="AH22" s="104">
        <v>250</v>
      </c>
      <c r="AI22" s="102">
        <v>18.600000000000001</v>
      </c>
      <c r="AJ22" s="102">
        <v>0.23400000000000001</v>
      </c>
      <c r="AK22" s="102">
        <v>0.6</v>
      </c>
      <c r="AL22" s="47">
        <f t="shared" si="6"/>
        <v>3.1265646733647161E-3</v>
      </c>
      <c r="AM22" s="8">
        <f t="shared" si="7"/>
        <v>4.6503734976405458</v>
      </c>
      <c r="AN22" s="362">
        <f t="shared" si="8"/>
        <v>6.719071890199213E-2</v>
      </c>
      <c r="AO22" s="8">
        <f t="shared" si="24"/>
        <v>0.19258154338166331</v>
      </c>
      <c r="AP22" s="8">
        <f t="shared" si="25"/>
        <v>3.362672766710344</v>
      </c>
      <c r="AQ22" s="9">
        <f t="shared" si="26"/>
        <v>4.4878828530184105</v>
      </c>
      <c r="AR22" s="49">
        <f t="shared" si="27"/>
        <v>3.087719298245614E-3</v>
      </c>
      <c r="AS22" s="411">
        <f t="shared" si="30"/>
        <v>4.2313117066290547E-2</v>
      </c>
      <c r="AT22" s="50">
        <f>R22/79.9</f>
        <v>2.5073007926574883E-3</v>
      </c>
      <c r="AU22" s="8">
        <f t="shared" si="28"/>
        <v>0.96449558249434963</v>
      </c>
      <c r="AV22" s="8"/>
      <c r="AW22" s="9">
        <f t="shared" si="29"/>
        <v>14.226125265392779</v>
      </c>
      <c r="AX22" s="37">
        <f t="shared" si="12"/>
        <v>13.564224704830137</v>
      </c>
      <c r="AY22" s="330">
        <f t="shared" si="13"/>
        <v>13.397086986189876</v>
      </c>
      <c r="AZ22" s="38">
        <f t="shared" si="14"/>
        <v>15.280528985044322</v>
      </c>
      <c r="BA22" s="39">
        <f t="shared" si="22"/>
        <v>-5.9501436506170258</v>
      </c>
      <c r="BB22" s="325">
        <f t="shared" si="15"/>
        <v>-6.5676379819845545</v>
      </c>
      <c r="BC22" s="492">
        <f t="shared" si="16"/>
        <v>14.26854007684212</v>
      </c>
      <c r="BD22" s="492">
        <f t="shared" si="17"/>
        <v>-2.5305260815331274</v>
      </c>
      <c r="BE22" s="494"/>
      <c r="BF22" s="368" t="s">
        <v>114</v>
      </c>
      <c r="BG22" s="111"/>
      <c r="BH22" s="370">
        <v>1744.3552546877834</v>
      </c>
      <c r="BI22" s="202">
        <v>46.755656371308802</v>
      </c>
      <c r="BJ22" s="370">
        <v>803.8865032277065</v>
      </c>
      <c r="BK22" s="202">
        <v>28.545363583358082</v>
      </c>
      <c r="BL22" s="337">
        <f t="shared" si="18"/>
        <v>234</v>
      </c>
      <c r="BM22" s="370">
        <v>7668.6282335615933</v>
      </c>
      <c r="BN22" s="202">
        <v>497.39951759378278</v>
      </c>
      <c r="BO22" s="370">
        <v>173.24498986561491</v>
      </c>
      <c r="BP22" s="202">
        <v>3.829914298173942</v>
      </c>
      <c r="BQ22" s="373" t="s">
        <v>115</v>
      </c>
      <c r="BR22" s="111"/>
      <c r="BS22" s="374" t="s">
        <v>119</v>
      </c>
      <c r="BT22" s="379"/>
      <c r="BU22" s="370">
        <v>2124.8410947383236</v>
      </c>
      <c r="BV22" s="111">
        <v>24.968721397313971</v>
      </c>
      <c r="BW22" s="337">
        <f t="shared" si="19"/>
        <v>600</v>
      </c>
      <c r="BX22" s="370">
        <v>18063.559037166491</v>
      </c>
      <c r="BY22" s="111">
        <v>1487.9027113232189</v>
      </c>
      <c r="BZ22" s="337">
        <f t="shared" si="20"/>
        <v>18600</v>
      </c>
      <c r="CA22" s="370">
        <v>41.274807971503662</v>
      </c>
      <c r="CB22" s="147">
        <v>0.80919299124634658</v>
      </c>
      <c r="CC22" s="376">
        <v>60.227255782384901</v>
      </c>
      <c r="CD22" s="111">
        <v>0.84732862215548155</v>
      </c>
      <c r="CE22" s="376">
        <v>7.0739592923076389</v>
      </c>
      <c r="CF22" s="111">
        <v>0.1600287463317224</v>
      </c>
      <c r="CG22" s="37">
        <v>117.70099421493587</v>
      </c>
      <c r="CH22" s="111">
        <v>2.3395033537777454</v>
      </c>
      <c r="CI22" s="385" t="s">
        <v>116</v>
      </c>
      <c r="CJ22" s="111"/>
      <c r="CK22" s="368" t="s">
        <v>73</v>
      </c>
      <c r="CL22" s="111"/>
      <c r="CM22" s="368" t="s">
        <v>115</v>
      </c>
      <c r="CN22" s="111"/>
      <c r="CO22" s="384">
        <v>16.92317328441391</v>
      </c>
      <c r="CP22" s="111">
        <v>0.23739801941621497</v>
      </c>
      <c r="CQ22" s="370">
        <v>665.49386373991956</v>
      </c>
      <c r="CR22" s="111">
        <v>10.143888917075984</v>
      </c>
      <c r="CS22" s="255" t="s">
        <v>116</v>
      </c>
      <c r="CT22" s="111"/>
      <c r="CU22" s="389" t="s">
        <v>117</v>
      </c>
      <c r="CV22" s="111"/>
      <c r="CW22" s="389" t="s">
        <v>116</v>
      </c>
      <c r="CX22" s="111"/>
      <c r="CY22" s="389" t="s">
        <v>116</v>
      </c>
      <c r="CZ22" s="111"/>
      <c r="DA22" s="391">
        <v>2.2752960855202953</v>
      </c>
      <c r="DB22" s="111">
        <v>5.723456159889212E-2</v>
      </c>
      <c r="DC22" s="389" t="s">
        <v>118</v>
      </c>
      <c r="DD22" s="111"/>
      <c r="DE22" s="365">
        <v>1.7369458759913008</v>
      </c>
      <c r="DF22" s="111">
        <v>2.2733918615798189E-2</v>
      </c>
      <c r="DG22" s="384">
        <v>11.340273190330429</v>
      </c>
      <c r="DH22" s="111">
        <v>0.2852620525436928</v>
      </c>
      <c r="DI22" s="389" t="s">
        <v>119</v>
      </c>
      <c r="DJ22" s="111"/>
      <c r="DK22" s="368" t="s">
        <v>115</v>
      </c>
      <c r="DL22" s="111"/>
      <c r="DM22" s="389" t="s">
        <v>117</v>
      </c>
      <c r="DN22" s="111"/>
      <c r="DO22" s="389" t="s">
        <v>120</v>
      </c>
      <c r="DP22" s="111"/>
      <c r="DQ22" s="375" t="s">
        <v>119</v>
      </c>
      <c r="DR22" s="379"/>
      <c r="DS22" s="389" t="s">
        <v>118</v>
      </c>
      <c r="DT22" s="111"/>
      <c r="DU22" s="389" t="s">
        <v>120</v>
      </c>
      <c r="DV22" s="111"/>
    </row>
    <row r="23" spans="1:126" ht="15.75" thickBot="1" x14ac:dyDescent="0.3">
      <c r="A23" s="17" t="s">
        <v>169</v>
      </c>
      <c r="B23" s="13">
        <v>2.3065185379971837E-2</v>
      </c>
      <c r="C23" s="190">
        <v>0.73437902551956202</v>
      </c>
      <c r="D23" s="349">
        <v>162.4577333729805</v>
      </c>
      <c r="E23" s="211"/>
      <c r="F23" s="23">
        <v>1.1479317078005751</v>
      </c>
      <c r="G23" s="211"/>
      <c r="H23" s="11">
        <v>9.4171034790365749</v>
      </c>
      <c r="I23" s="11"/>
      <c r="J23" s="11">
        <v>41.498239171374763</v>
      </c>
      <c r="K23" s="92"/>
      <c r="L23" s="31">
        <v>92.261201506591348</v>
      </c>
      <c r="M23" s="158"/>
      <c r="N23" s="68">
        <v>9.3000000000000013E-2</v>
      </c>
      <c r="O23" s="166">
        <v>2.0000000000000018E-3</v>
      </c>
      <c r="P23" s="335">
        <v>66.475999999999999</v>
      </c>
      <c r="Q23" s="182">
        <v>5.5434646206140033E-2</v>
      </c>
      <c r="R23" s="68">
        <v>0.15666666666666665</v>
      </c>
      <c r="S23" s="182">
        <v>1.3503086067019408E-2</v>
      </c>
      <c r="T23" s="169">
        <v>181.09453324669698</v>
      </c>
      <c r="U23" s="170">
        <v>0.12629251045643619</v>
      </c>
      <c r="V23" s="158" t="s">
        <v>72</v>
      </c>
      <c r="W23" s="173">
        <v>644.66597687892579</v>
      </c>
      <c r="X23" s="163">
        <v>0.94121028273021057</v>
      </c>
      <c r="Y23" s="222">
        <v>114.4</v>
      </c>
      <c r="Z23" s="224">
        <f t="shared" si="0"/>
        <v>38.896000000000001</v>
      </c>
      <c r="AA23" s="224">
        <f t="shared" si="1"/>
        <v>2.2880000000000003</v>
      </c>
      <c r="AB23" s="223">
        <v>2.2999999999999998</v>
      </c>
      <c r="AC23" s="295">
        <f t="shared" si="4"/>
        <v>1.403</v>
      </c>
      <c r="AD23" s="300">
        <f t="shared" si="5"/>
        <v>2.3E-2</v>
      </c>
      <c r="AE23" s="225">
        <v>2.1</v>
      </c>
      <c r="AF23" s="226">
        <v>0.02</v>
      </c>
      <c r="AG23" s="226">
        <v>0.03</v>
      </c>
      <c r="AH23" s="227">
        <v>270</v>
      </c>
      <c r="AI23" s="225">
        <v>2</v>
      </c>
      <c r="AJ23" s="225">
        <v>1.7999999999999999E-2</v>
      </c>
      <c r="AK23" s="225">
        <v>0.7</v>
      </c>
      <c r="AL23" s="264">
        <f t="shared" si="6"/>
        <v>3.2950264828531194E-3</v>
      </c>
      <c r="AM23" s="356">
        <f t="shared" si="7"/>
        <v>7.0633797118687172</v>
      </c>
      <c r="AN23" s="363">
        <f t="shared" si="8"/>
        <v>6.3773983766698614E-2</v>
      </c>
      <c r="AO23" s="356">
        <f t="shared" si="24"/>
        <v>0.24146419177016859</v>
      </c>
      <c r="AP23" s="356">
        <f t="shared" si="25"/>
        <v>3.4154929359156183</v>
      </c>
      <c r="AQ23" s="357">
        <f t="shared" si="26"/>
        <v>4.6050013230142923</v>
      </c>
      <c r="AR23" s="52">
        <f t="shared" si="27"/>
        <v>4.8947368421052642E-3</v>
      </c>
      <c r="AS23" s="411">
        <f t="shared" ref="AS23" si="31">AE23/35.45</f>
        <v>5.9238363892806768E-2</v>
      </c>
      <c r="AT23" s="54">
        <f>R23/79.9</f>
        <v>1.9607843137254897E-3</v>
      </c>
      <c r="AU23" s="11">
        <f t="shared" si="28"/>
        <v>2.9208795684951125</v>
      </c>
      <c r="AV23" s="53"/>
      <c r="AW23" s="31">
        <f t="shared" si="29"/>
        <v>13.430541184977621</v>
      </c>
      <c r="AX23" s="55">
        <f t="shared" si="12"/>
        <v>16.939309664591239</v>
      </c>
      <c r="AY23" s="331">
        <f t="shared" si="13"/>
        <v>15.426263173102686</v>
      </c>
      <c r="AZ23" s="23">
        <f t="shared" si="14"/>
        <v>16.440514638521371</v>
      </c>
      <c r="BA23" s="56">
        <f t="shared" si="22"/>
        <v>1.4943009332237727</v>
      </c>
      <c r="BB23" s="326">
        <f t="shared" si="15"/>
        <v>-3.1827863846614441</v>
      </c>
      <c r="BC23" s="492">
        <f t="shared" si="16"/>
        <v>13.490018695200247</v>
      </c>
      <c r="BD23" s="492">
        <f t="shared" si="17"/>
        <v>11.335416045359695</v>
      </c>
      <c r="BE23" s="495"/>
      <c r="BF23" s="367" t="s">
        <v>114</v>
      </c>
      <c r="BG23" s="199"/>
      <c r="BH23" s="371">
        <v>1675.1641404993723</v>
      </c>
      <c r="BI23" s="203">
        <v>106.20757675905661</v>
      </c>
      <c r="BJ23" s="371">
        <v>2000.2024141510115</v>
      </c>
      <c r="BK23" s="203">
        <v>58.290386880186681</v>
      </c>
      <c r="BL23" s="338">
        <f t="shared" si="18"/>
        <v>18</v>
      </c>
      <c r="BM23" s="371">
        <v>16365.603071391359</v>
      </c>
      <c r="BN23" s="203">
        <v>1065.6182297936591</v>
      </c>
      <c r="BO23" s="371">
        <v>181.82134737844828</v>
      </c>
      <c r="BP23" s="207">
        <v>2.1091323357124483</v>
      </c>
      <c r="BQ23" s="374" t="s">
        <v>115</v>
      </c>
      <c r="BR23" s="199"/>
      <c r="BS23" s="371">
        <v>2.123775465934076</v>
      </c>
      <c r="BT23" s="380">
        <v>3.4182212837166139E-2</v>
      </c>
      <c r="BU23" s="371">
        <v>2120.8060442602123</v>
      </c>
      <c r="BV23" s="199">
        <v>29.809573615536401</v>
      </c>
      <c r="BW23" s="338">
        <f t="shared" si="19"/>
        <v>700</v>
      </c>
      <c r="BX23" s="371">
        <v>35554.820439997668</v>
      </c>
      <c r="BY23" s="199">
        <v>468.85808590001784</v>
      </c>
      <c r="BZ23" s="338">
        <f t="shared" si="20"/>
        <v>2000</v>
      </c>
      <c r="CA23" s="371">
        <v>41.884383534753567</v>
      </c>
      <c r="CB23" s="268">
        <v>0.7696909901684994</v>
      </c>
      <c r="CC23" s="382">
        <v>66.819726237374013</v>
      </c>
      <c r="CD23" s="199">
        <v>1.1407610821294747</v>
      </c>
      <c r="CE23" s="382">
        <v>29.300722022814639</v>
      </c>
      <c r="CF23" s="199">
        <v>0.51269784491203341</v>
      </c>
      <c r="CG23" s="261">
        <v>150.39471724376381</v>
      </c>
      <c r="CH23" s="199">
        <v>2.1477476045332931</v>
      </c>
      <c r="CI23" s="374" t="s">
        <v>116</v>
      </c>
      <c r="CJ23" s="199"/>
      <c r="CK23" s="366">
        <v>1.1214263168821306</v>
      </c>
      <c r="CL23" s="199">
        <v>6.2286793182238911E-2</v>
      </c>
      <c r="CM23" s="367" t="s">
        <v>115</v>
      </c>
      <c r="CN23" s="199"/>
      <c r="CO23" s="381">
        <v>18.10863885853659</v>
      </c>
      <c r="CP23" s="199">
        <v>0.33912993462517249</v>
      </c>
      <c r="CQ23" s="371">
        <v>681.70246319338355</v>
      </c>
      <c r="CR23" s="199">
        <v>9.7918128970945926</v>
      </c>
      <c r="CS23" s="265" t="s">
        <v>116</v>
      </c>
      <c r="CT23" s="199"/>
      <c r="CU23" s="390" t="s">
        <v>117</v>
      </c>
      <c r="CV23" s="199"/>
      <c r="CW23" s="390" t="s">
        <v>116</v>
      </c>
      <c r="CX23" s="199"/>
      <c r="CY23" s="390" t="s">
        <v>116</v>
      </c>
      <c r="CZ23" s="199"/>
      <c r="DA23" s="392">
        <v>4.0758275917183324</v>
      </c>
      <c r="DB23" s="199">
        <v>0.10718114713649227</v>
      </c>
      <c r="DC23" s="390" t="s">
        <v>118</v>
      </c>
      <c r="DD23" s="199"/>
      <c r="DE23" s="366">
        <v>12.117268604075258</v>
      </c>
      <c r="DF23" s="199">
        <v>0.27850669194825406</v>
      </c>
      <c r="DG23" s="381">
        <v>17.065987772816452</v>
      </c>
      <c r="DH23" s="199">
        <v>0.39606479288306873</v>
      </c>
      <c r="DI23" s="390" t="s">
        <v>119</v>
      </c>
      <c r="DJ23" s="199"/>
      <c r="DK23" s="367" t="s">
        <v>115</v>
      </c>
      <c r="DL23" s="199"/>
      <c r="DM23" s="390" t="s">
        <v>117</v>
      </c>
      <c r="DN23" s="199"/>
      <c r="DO23" s="390" t="s">
        <v>120</v>
      </c>
      <c r="DP23" s="199"/>
      <c r="DQ23" s="382">
        <v>4.3008656327603978</v>
      </c>
      <c r="DR23" s="380">
        <v>4.2338508827447156E-2</v>
      </c>
      <c r="DS23" s="390" t="s">
        <v>118</v>
      </c>
      <c r="DT23" s="199"/>
      <c r="DU23" s="390" t="s">
        <v>120</v>
      </c>
      <c r="DV23" s="199"/>
    </row>
    <row r="24" spans="1:126" x14ac:dyDescent="0.25">
      <c r="A24" s="15" t="s">
        <v>170</v>
      </c>
      <c r="B24" s="14">
        <v>0.35049970333078179</v>
      </c>
      <c r="C24" s="191">
        <v>1.4019988133231272E-2</v>
      </c>
      <c r="D24" s="3">
        <v>38.442880904799999</v>
      </c>
      <c r="E24" s="212">
        <v>3.8E-3</v>
      </c>
      <c r="F24" s="212"/>
      <c r="G24" s="212"/>
      <c r="H24" s="3">
        <v>25.622338680000002</v>
      </c>
      <c r="I24" s="3">
        <v>0.58931378964000003</v>
      </c>
      <c r="J24" s="3">
        <v>29.73367257512195</v>
      </c>
      <c r="K24" s="193">
        <v>1.2488142481551219</v>
      </c>
      <c r="L24" s="6">
        <v>5.5855615140000001</v>
      </c>
      <c r="M24" s="195">
        <v>0.150810160878</v>
      </c>
      <c r="N24" s="61"/>
      <c r="O24" s="148"/>
      <c r="P24" s="40"/>
      <c r="Q24" s="40"/>
      <c r="R24" s="40"/>
      <c r="S24" s="40"/>
      <c r="T24" s="40"/>
      <c r="U24" s="40"/>
      <c r="V24" s="40"/>
      <c r="W24" s="41"/>
      <c r="X24" s="94"/>
      <c r="Y24" s="94"/>
      <c r="Z24" s="87"/>
      <c r="AA24" s="87"/>
      <c r="AB24" s="94"/>
      <c r="AC24" s="87"/>
      <c r="AD24" s="87"/>
      <c r="AE24" s="87"/>
      <c r="AF24" s="87"/>
      <c r="AG24" s="87"/>
      <c r="AH24" s="87"/>
      <c r="AI24" s="99">
        <v>6.42</v>
      </c>
      <c r="AJ24" s="99">
        <v>2.3E-2</v>
      </c>
      <c r="AK24" s="99">
        <v>0.2</v>
      </c>
      <c r="AL24" s="57">
        <f t="shared" si="6"/>
        <v>5.0071386190111686E-2</v>
      </c>
      <c r="AM24" s="3">
        <f t="shared" si="7"/>
        <v>1.6714296045565218</v>
      </c>
      <c r="AN24" s="3"/>
      <c r="AO24" s="3">
        <f t="shared" si="24"/>
        <v>0.65698304307692312</v>
      </c>
      <c r="AP24" s="3">
        <f t="shared" si="25"/>
        <v>2.4472158498042758</v>
      </c>
      <c r="AQ24" s="6">
        <f t="shared" si="26"/>
        <v>0.27879019286249063</v>
      </c>
      <c r="AR24" s="61"/>
      <c r="AS24" s="40"/>
      <c r="AT24" s="40"/>
      <c r="AU24" s="40"/>
      <c r="AV24" s="40"/>
      <c r="AW24" s="41"/>
      <c r="AX24" s="75"/>
      <c r="AY24" s="308"/>
      <c r="AZ24" s="76"/>
      <c r="BA24" s="77"/>
      <c r="BB24" s="77"/>
      <c r="BC24" s="498"/>
      <c r="BD24" s="498"/>
      <c r="BE24" s="498"/>
      <c r="BF24" s="167">
        <v>21.491160860550266</v>
      </c>
      <c r="BG24" s="200">
        <v>0.45720321401794983</v>
      </c>
      <c r="BH24" s="247">
        <v>1616.1268629645094</v>
      </c>
      <c r="BI24" s="204">
        <v>54.94831334079332</v>
      </c>
      <c r="BJ24" s="247">
        <v>222071.21814000001</v>
      </c>
      <c r="BK24" s="204">
        <v>10659.418470719998</v>
      </c>
      <c r="BL24" s="339">
        <f t="shared" si="18"/>
        <v>23</v>
      </c>
      <c r="BM24" s="247">
        <v>8053.596922610629</v>
      </c>
      <c r="BN24" s="200">
        <v>104.69675999393817</v>
      </c>
      <c r="BO24" s="247">
        <v>388.57696510235729</v>
      </c>
      <c r="BP24" s="205">
        <v>10.491578057763647</v>
      </c>
      <c r="BQ24" s="247">
        <v>475.45376718875741</v>
      </c>
      <c r="BR24" s="204">
        <v>11.886344179718936</v>
      </c>
      <c r="BS24" s="247">
        <v>360.11843721172147</v>
      </c>
      <c r="BT24" s="204">
        <v>18.005921860586071</v>
      </c>
      <c r="BU24" s="247">
        <v>14359.670595609756</v>
      </c>
      <c r="BV24" s="205">
        <v>387.71110608146341</v>
      </c>
      <c r="BW24" s="339">
        <f t="shared" si="19"/>
        <v>200</v>
      </c>
      <c r="BX24" s="247">
        <v>427193.39499999996</v>
      </c>
      <c r="BY24" s="204">
        <v>13670.18864</v>
      </c>
      <c r="BZ24" s="339">
        <f t="shared" si="20"/>
        <v>6420</v>
      </c>
      <c r="CA24" s="247">
        <v>267.39596251592661</v>
      </c>
      <c r="CB24" s="204">
        <v>14.344034063256467</v>
      </c>
      <c r="CC24" s="247">
        <v>496.11141093945719</v>
      </c>
      <c r="CD24" s="204">
        <v>10.914451040668059</v>
      </c>
      <c r="CE24" s="247">
        <v>974.69271281837143</v>
      </c>
      <c r="CF24" s="204">
        <v>14.620390692275571</v>
      </c>
      <c r="CG24" s="247">
        <v>2075.196593987474</v>
      </c>
      <c r="CH24" s="205">
        <v>62.255897819624224</v>
      </c>
      <c r="CI24" s="247">
        <v>119.19135034345588</v>
      </c>
      <c r="CJ24" s="200">
        <v>6.9014257105584083</v>
      </c>
      <c r="CK24" s="251">
        <v>69.442884729903199</v>
      </c>
      <c r="CL24" s="200">
        <v>3.7964584616407246</v>
      </c>
      <c r="CM24" s="251">
        <v>168.03410559396241</v>
      </c>
      <c r="CN24" s="200">
        <v>10.203223005523382</v>
      </c>
      <c r="CO24" s="247">
        <v>319.87898814222848</v>
      </c>
      <c r="CP24" s="204">
        <v>30.643285052868027</v>
      </c>
      <c r="CQ24" s="247">
        <v>750.15812442588719</v>
      </c>
      <c r="CR24" s="205">
        <v>8.2517393686847598</v>
      </c>
      <c r="CS24" s="247">
        <v>152.64129028833193</v>
      </c>
      <c r="CT24" s="200"/>
      <c r="CU24" s="269" t="s">
        <v>117</v>
      </c>
      <c r="CV24" s="200"/>
      <c r="CW24" s="250">
        <v>12.141367010401952</v>
      </c>
      <c r="CX24" s="200">
        <v>0.6119477236855474</v>
      </c>
      <c r="CY24" s="250">
        <v>4.3650518158314693</v>
      </c>
      <c r="CZ24" s="200">
        <v>0.22751567891805149</v>
      </c>
      <c r="DA24" s="250">
        <v>20.856256501280249</v>
      </c>
      <c r="DB24" s="200">
        <v>1.0646191200247934</v>
      </c>
      <c r="DC24" s="249" t="s">
        <v>118</v>
      </c>
      <c r="DD24" s="200"/>
      <c r="DE24" s="250">
        <v>27.401658874336633</v>
      </c>
      <c r="DF24" s="200">
        <v>1.3088158185691361</v>
      </c>
      <c r="DG24" s="247">
        <v>2269.3099159916492</v>
      </c>
      <c r="DH24" s="204">
        <v>29.501028907891442</v>
      </c>
      <c r="DI24" s="249" t="s">
        <v>119</v>
      </c>
      <c r="DJ24" s="200"/>
      <c r="DK24" s="246" t="s">
        <v>115</v>
      </c>
      <c r="DL24" s="200"/>
      <c r="DM24" s="249" t="s">
        <v>117</v>
      </c>
      <c r="DN24" s="200"/>
      <c r="DO24" s="250">
        <v>2.3420779347488017</v>
      </c>
      <c r="DP24" s="200">
        <v>9.2020967594247591E-2</v>
      </c>
      <c r="DQ24" s="247">
        <v>316.20370322401169</v>
      </c>
      <c r="DR24" s="204">
        <v>15.952870014512024</v>
      </c>
      <c r="DS24" s="250">
        <v>3.257387940335112</v>
      </c>
      <c r="DT24" s="200">
        <v>0.15091725062577374</v>
      </c>
      <c r="DU24" s="250">
        <v>17.774343023803976</v>
      </c>
      <c r="DV24" s="200">
        <v>1.1819011051917829</v>
      </c>
    </row>
    <row r="25" spans="1:126" x14ac:dyDescent="0.25">
      <c r="A25" s="16" t="s">
        <v>171</v>
      </c>
      <c r="B25" s="12">
        <v>0.34532625131414268</v>
      </c>
      <c r="C25" s="189">
        <v>9.6691350367959939E-3</v>
      </c>
      <c r="D25" s="7">
        <v>18.607322583333335</v>
      </c>
      <c r="E25" s="210">
        <v>5.7000000000000002E-3</v>
      </c>
      <c r="F25" s="210"/>
      <c r="G25" s="210"/>
      <c r="H25" s="7">
        <v>24.677080439999994</v>
      </c>
      <c r="I25" s="7">
        <v>0.64160409143999997</v>
      </c>
      <c r="J25" s="7">
        <v>31.987516416666669</v>
      </c>
      <c r="K25" s="93">
        <v>0.70372536116666684</v>
      </c>
      <c r="L25" s="10">
        <v>4.8669719322000002</v>
      </c>
      <c r="M25" s="160">
        <v>0.10707338250840001</v>
      </c>
      <c r="N25" s="62"/>
      <c r="O25" s="149"/>
      <c r="P25" s="42"/>
      <c r="Q25" s="42"/>
      <c r="R25" s="42"/>
      <c r="S25" s="42"/>
      <c r="T25" s="42"/>
      <c r="U25" s="42"/>
      <c r="V25" s="42"/>
      <c r="W25" s="43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100">
        <v>0.28999999999999998</v>
      </c>
      <c r="AJ25" s="100">
        <v>3.2000000000000001E-2</v>
      </c>
      <c r="AK25" s="100">
        <v>0.1</v>
      </c>
      <c r="AL25" s="58">
        <f t="shared" si="6"/>
        <v>4.9332321616306095E-2</v>
      </c>
      <c r="AM25" s="7">
        <f t="shared" si="7"/>
        <v>0.80901402536231892</v>
      </c>
      <c r="AN25" s="7"/>
      <c r="AO25" s="7">
        <f t="shared" si="24"/>
        <v>0.6327456523076922</v>
      </c>
      <c r="AP25" s="7">
        <f t="shared" si="25"/>
        <v>2.6327174005486969</v>
      </c>
      <c r="AQ25" s="10">
        <f t="shared" si="26"/>
        <v>0.2429234805190916</v>
      </c>
      <c r="AR25" s="62"/>
      <c r="AS25" s="42"/>
      <c r="AT25" s="42"/>
      <c r="AU25" s="42"/>
      <c r="AV25" s="42"/>
      <c r="AW25" s="43"/>
      <c r="AX25" s="78"/>
      <c r="AY25" s="309"/>
      <c r="AZ25" s="79"/>
      <c r="BA25" s="80"/>
      <c r="BB25" s="80"/>
      <c r="BC25" s="498"/>
      <c r="BD25" s="498"/>
      <c r="BE25" s="498"/>
      <c r="BF25" s="118">
        <v>19.31385451152698</v>
      </c>
      <c r="BG25" s="111">
        <v>0.59665978372618578</v>
      </c>
      <c r="BH25" s="253">
        <v>1588.8242</v>
      </c>
      <c r="BI25" s="202">
        <v>139.81652960000002</v>
      </c>
      <c r="BJ25" s="253">
        <v>173289.52116666667</v>
      </c>
      <c r="BK25" s="202">
        <v>6065.1332408333337</v>
      </c>
      <c r="BL25" s="337">
        <f t="shared" si="18"/>
        <v>32</v>
      </c>
      <c r="BM25" s="253">
        <v>10120.989184944967</v>
      </c>
      <c r="BN25" s="111">
        <v>394.71857821285369</v>
      </c>
      <c r="BO25" s="253">
        <v>319.6488625782228</v>
      </c>
      <c r="BP25" s="206">
        <v>14.384198816020024</v>
      </c>
      <c r="BQ25" s="253">
        <v>454.93460675844801</v>
      </c>
      <c r="BR25" s="202">
        <v>10.463495955444303</v>
      </c>
      <c r="BS25" s="266">
        <v>335.53741276595741</v>
      </c>
      <c r="BT25" s="202">
        <v>12.079346859574466</v>
      </c>
      <c r="BU25" s="253">
        <v>13297.764399999998</v>
      </c>
      <c r="BV25" s="206">
        <v>252.65752359999996</v>
      </c>
      <c r="BW25" s="337">
        <f t="shared" si="19"/>
        <v>100</v>
      </c>
      <c r="BX25" s="253">
        <v>443516.38045833341</v>
      </c>
      <c r="BY25" s="206">
        <v>9313.843989625002</v>
      </c>
      <c r="BZ25" s="337">
        <f t="shared" si="20"/>
        <v>290</v>
      </c>
      <c r="CA25" s="253">
        <v>246.20667929971191</v>
      </c>
      <c r="CB25" s="202">
        <v>6.4121167809491659</v>
      </c>
      <c r="CC25" s="266">
        <v>484.56748535669584</v>
      </c>
      <c r="CD25" s="202">
        <v>8.7222147364205256</v>
      </c>
      <c r="CE25" s="253">
        <v>283.03727459324153</v>
      </c>
      <c r="CF25" s="202">
        <v>6.2268200410513144</v>
      </c>
      <c r="CG25" s="253">
        <v>1223.9377722152692</v>
      </c>
      <c r="CH25" s="206">
        <v>15.911191038798499</v>
      </c>
      <c r="CI25" s="253">
        <v>104.37908409030658</v>
      </c>
      <c r="CJ25" s="111">
        <v>3.3045290249431627</v>
      </c>
      <c r="CK25" s="47">
        <v>56.901197429265338</v>
      </c>
      <c r="CL25" s="111">
        <v>1.7124691450052725</v>
      </c>
      <c r="CM25" s="47">
        <v>189.70432592266047</v>
      </c>
      <c r="CN25" s="111">
        <v>6.2851341864348145</v>
      </c>
      <c r="CO25" s="253">
        <v>290.29522780086216</v>
      </c>
      <c r="CP25" s="202">
        <v>9.5759079391731934</v>
      </c>
      <c r="CQ25" s="253">
        <v>446.83717296620779</v>
      </c>
      <c r="CR25" s="206">
        <v>16.532975399749688</v>
      </c>
      <c r="CS25" s="266">
        <v>144.5918804782464</v>
      </c>
      <c r="CT25" s="111">
        <v>3.3963059889781664</v>
      </c>
      <c r="CU25" s="255" t="s">
        <v>117</v>
      </c>
      <c r="CV25" s="111"/>
      <c r="CW25" s="256">
        <v>15.454015323223384</v>
      </c>
      <c r="CX25" s="111">
        <v>0.44842390418045525</v>
      </c>
      <c r="CY25" s="256">
        <v>4.3202897051501203</v>
      </c>
      <c r="CZ25" s="111">
        <v>0.13611597605361628</v>
      </c>
      <c r="DA25" s="256">
        <v>17.847617167174747</v>
      </c>
      <c r="DB25" s="111">
        <v>0.45207293754463973</v>
      </c>
      <c r="DC25" s="255" t="s">
        <v>118</v>
      </c>
      <c r="DD25" s="111"/>
      <c r="DE25" s="37">
        <v>25.299393928574087</v>
      </c>
      <c r="DF25" s="111">
        <v>0.77258211616187988</v>
      </c>
      <c r="DG25" s="258">
        <v>1864.4759999999999</v>
      </c>
      <c r="DH25" s="202">
        <v>39.153995999999999</v>
      </c>
      <c r="DI25" s="255" t="s">
        <v>119</v>
      </c>
      <c r="DJ25" s="111"/>
      <c r="DK25" s="254" t="s">
        <v>115</v>
      </c>
      <c r="DL25" s="111"/>
      <c r="DM25" s="255" t="s">
        <v>117</v>
      </c>
      <c r="DN25" s="111"/>
      <c r="DO25" s="256">
        <v>2.1841497616427104</v>
      </c>
      <c r="DP25" s="111">
        <v>4.9790180400109484E-2</v>
      </c>
      <c r="DQ25" s="266">
        <v>235.46512471528067</v>
      </c>
      <c r="DR25" s="202">
        <v>7.5931481381037278</v>
      </c>
      <c r="DS25" s="256">
        <v>2.3026710639075572</v>
      </c>
      <c r="DT25" s="111">
        <v>5.2200863809176747E-2</v>
      </c>
      <c r="DU25" s="256">
        <v>17.452453966161549</v>
      </c>
      <c r="DV25" s="111">
        <v>0.46283166461296277</v>
      </c>
    </row>
    <row r="26" spans="1:126" x14ac:dyDescent="0.25">
      <c r="A26" s="16" t="s">
        <v>172</v>
      </c>
      <c r="B26" s="12">
        <v>0.30598192751224718</v>
      </c>
      <c r="C26" s="189">
        <v>1.2545259028002133E-2</v>
      </c>
      <c r="D26" s="7">
        <v>14.182461536850921</v>
      </c>
      <c r="E26" s="210">
        <v>2.7000000000000001E-3</v>
      </c>
      <c r="F26" s="210"/>
      <c r="G26" s="210"/>
      <c r="H26" s="7">
        <v>24.677080439999994</v>
      </c>
      <c r="I26" s="7">
        <v>0.56757285011999992</v>
      </c>
      <c r="J26" s="7">
        <v>28.574611592417064</v>
      </c>
      <c r="K26" s="93">
        <v>0.94296218254976294</v>
      </c>
      <c r="L26" s="10">
        <v>5.0629849446000001</v>
      </c>
      <c r="M26" s="160">
        <v>0.12657462361500002</v>
      </c>
      <c r="N26" s="62"/>
      <c r="O26" s="149"/>
      <c r="P26" s="42"/>
      <c r="Q26" s="42"/>
      <c r="R26" s="42"/>
      <c r="S26" s="42"/>
      <c r="T26" s="42"/>
      <c r="U26" s="42"/>
      <c r="V26" s="42"/>
      <c r="W26" s="43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100">
        <v>0.34</v>
      </c>
      <c r="AJ26" s="100">
        <v>7.0000000000000001E-3</v>
      </c>
      <c r="AK26" s="100">
        <v>0.3</v>
      </c>
      <c r="AL26" s="58">
        <f t="shared" si="6"/>
        <v>4.3711703930321026E-2</v>
      </c>
      <c r="AM26" s="7">
        <f t="shared" si="7"/>
        <v>0.61662876247177922</v>
      </c>
      <c r="AN26" s="7"/>
      <c r="AO26" s="7">
        <f t="shared" si="24"/>
        <v>0.6327456523076922</v>
      </c>
      <c r="AP26" s="7">
        <f t="shared" si="25"/>
        <v>2.3518198841495526</v>
      </c>
      <c r="AQ26" s="10">
        <f t="shared" si="26"/>
        <v>0.25270700996256551</v>
      </c>
      <c r="AR26" s="62"/>
      <c r="AS26" s="42"/>
      <c r="AT26" s="42"/>
      <c r="AU26" s="42"/>
      <c r="AV26" s="42"/>
      <c r="AW26" s="43"/>
      <c r="AX26" s="78"/>
      <c r="AY26" s="309"/>
      <c r="AZ26" s="79"/>
      <c r="BA26" s="80"/>
      <c r="BB26" s="80"/>
      <c r="BC26" s="499"/>
      <c r="BD26" s="499"/>
      <c r="BE26" s="499"/>
      <c r="BF26" s="47">
        <v>22.783352147961416</v>
      </c>
      <c r="BG26" s="111">
        <v>6.7647734376017565E-2</v>
      </c>
      <c r="BH26" s="258">
        <v>1609.5358225586315</v>
      </c>
      <c r="BI26" s="202">
        <v>101.40075682119377</v>
      </c>
      <c r="BJ26" s="253">
        <v>164564.6821421801</v>
      </c>
      <c r="BK26" s="202">
        <v>6253.4579214028436</v>
      </c>
      <c r="BL26" s="337">
        <f t="shared" si="18"/>
        <v>7</v>
      </c>
      <c r="BM26" s="253">
        <v>7139.8764708209428</v>
      </c>
      <c r="BN26" s="111">
        <v>335.57419412858434</v>
      </c>
      <c r="BO26" s="253">
        <v>391.63323926760597</v>
      </c>
      <c r="BP26" s="206">
        <v>18.015129006309873</v>
      </c>
      <c r="BQ26" s="253">
        <v>451.15879129935973</v>
      </c>
      <c r="BR26" s="202">
        <v>22.106780773668628</v>
      </c>
      <c r="BS26" s="266">
        <v>332.15831855314605</v>
      </c>
      <c r="BT26" s="202">
        <v>17.272232564763595</v>
      </c>
      <c r="BU26" s="266">
        <v>11504.12074120603</v>
      </c>
      <c r="BV26" s="206">
        <v>264.59477704773866</v>
      </c>
      <c r="BW26" s="337">
        <f t="shared" si="19"/>
        <v>300</v>
      </c>
      <c r="BX26" s="258">
        <v>473269.22104265407</v>
      </c>
      <c r="BY26" s="206">
        <v>12304.999747109006</v>
      </c>
      <c r="BZ26" s="337">
        <f t="shared" si="20"/>
        <v>340</v>
      </c>
      <c r="CA26" s="253">
        <v>284.56091601115384</v>
      </c>
      <c r="CB26" s="202">
        <v>2.6578598162694358</v>
      </c>
      <c r="CC26" s="266">
        <v>475.44494649462303</v>
      </c>
      <c r="CD26" s="202">
        <v>20.444132699268788</v>
      </c>
      <c r="CE26" s="253">
        <v>285.67876927743015</v>
      </c>
      <c r="CF26" s="202">
        <v>14.855296002426369</v>
      </c>
      <c r="CG26" s="253">
        <v>1115.0705067001675</v>
      </c>
      <c r="CH26" s="206">
        <v>46.83296128140703</v>
      </c>
      <c r="CI26" s="253">
        <v>114.21628720488519</v>
      </c>
      <c r="CJ26" s="111">
        <v>1.8300103450996179</v>
      </c>
      <c r="CK26" s="47">
        <v>71.052709291952297</v>
      </c>
      <c r="CL26" s="111">
        <v>1.3158955000946064</v>
      </c>
      <c r="CM26" s="47">
        <v>250.51237185985332</v>
      </c>
      <c r="CN26" s="111">
        <v>4.2578714799480828</v>
      </c>
      <c r="CO26" s="253">
        <v>295.20172177864498</v>
      </c>
      <c r="CP26" s="202">
        <v>4.4076720418015505</v>
      </c>
      <c r="CQ26" s="253">
        <v>627.65956338557487</v>
      </c>
      <c r="CR26" s="206">
        <v>19.45744646495282</v>
      </c>
      <c r="CS26" s="266">
        <v>152.99178883792294</v>
      </c>
      <c r="CT26" s="111">
        <v>2.2779463118876473</v>
      </c>
      <c r="CU26" s="255" t="s">
        <v>117</v>
      </c>
      <c r="CV26" s="111"/>
      <c r="CW26" s="256">
        <v>16.843177957492085</v>
      </c>
      <c r="CX26" s="111">
        <v>0.29102273333240364</v>
      </c>
      <c r="CY26" s="256">
        <v>2.5034615961681901</v>
      </c>
      <c r="CZ26" s="111">
        <v>0.12441611273796069</v>
      </c>
      <c r="DA26" s="256">
        <v>8.4653008760296977</v>
      </c>
      <c r="DB26" s="111">
        <v>0.1296722425597002</v>
      </c>
      <c r="DC26" s="255" t="s">
        <v>118</v>
      </c>
      <c r="DD26" s="111"/>
      <c r="DE26" s="37">
        <v>25.822195126647873</v>
      </c>
      <c r="DF26" s="111">
        <v>0.27667578674191801</v>
      </c>
      <c r="DG26" s="258">
        <v>1744.1165871021776</v>
      </c>
      <c r="DH26" s="202">
        <v>24.417632219430484</v>
      </c>
      <c r="DI26" s="255" t="s">
        <v>119</v>
      </c>
      <c r="DJ26" s="111"/>
      <c r="DK26" s="254" t="s">
        <v>115</v>
      </c>
      <c r="DL26" s="111"/>
      <c r="DM26" s="255" t="s">
        <v>117</v>
      </c>
      <c r="DN26" s="111"/>
      <c r="DO26" s="256">
        <v>2.0035420318865831</v>
      </c>
      <c r="DP26" s="111">
        <v>2.5109348773831589E-2</v>
      </c>
      <c r="DQ26" s="266">
        <v>286.41588810164484</v>
      </c>
      <c r="DR26" s="202">
        <v>3.751891428533781</v>
      </c>
      <c r="DS26" s="256">
        <v>2.8322952914114596</v>
      </c>
      <c r="DT26" s="111">
        <v>3.869330885824683E-2</v>
      </c>
      <c r="DU26" s="256">
        <v>17.71938448122097</v>
      </c>
      <c r="DV26" s="111">
        <v>0.1543920853259132</v>
      </c>
    </row>
    <row r="27" spans="1:126" x14ac:dyDescent="0.25">
      <c r="A27" s="16" t="s">
        <v>173</v>
      </c>
      <c r="B27" s="12">
        <v>0.94253306915887869</v>
      </c>
      <c r="C27" s="189">
        <v>3.5816256628037384E-2</v>
      </c>
      <c r="D27" s="7">
        <v>10.084962750938674</v>
      </c>
      <c r="E27" s="210">
        <v>4.2000000000000006E-3</v>
      </c>
      <c r="F27" s="210"/>
      <c r="G27" s="210"/>
      <c r="H27" s="7">
        <v>24.225702651428563</v>
      </c>
      <c r="I27" s="7">
        <v>0.46028835037714272</v>
      </c>
      <c r="J27" s="7">
        <v>30.128879392405061</v>
      </c>
      <c r="K27" s="93">
        <v>1.2654129344810126</v>
      </c>
      <c r="L27" s="10">
        <v>5.8627508470588223</v>
      </c>
      <c r="M27" s="160">
        <v>0.12311776778823529</v>
      </c>
      <c r="N27" s="62"/>
      <c r="O27" s="149"/>
      <c r="P27" s="42"/>
      <c r="Q27" s="42"/>
      <c r="R27" s="42"/>
      <c r="S27" s="42"/>
      <c r="T27" s="42"/>
      <c r="U27" s="42"/>
      <c r="V27" s="42"/>
      <c r="W27" s="43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100">
        <v>1.37</v>
      </c>
      <c r="AJ27" s="100">
        <v>2.3E-2</v>
      </c>
      <c r="AK27" s="100">
        <v>0.1</v>
      </c>
      <c r="AL27" s="58">
        <f t="shared" si="6"/>
        <v>0.13464758130841123</v>
      </c>
      <c r="AM27" s="7">
        <f t="shared" si="7"/>
        <v>0.43847664134515973</v>
      </c>
      <c r="AN27" s="7"/>
      <c r="AO27" s="7">
        <f t="shared" si="24"/>
        <v>0.62117186285714265</v>
      </c>
      <c r="AP27" s="7">
        <f t="shared" si="25"/>
        <v>2.4797431598687294</v>
      </c>
      <c r="AQ27" s="10">
        <f t="shared" si="26"/>
        <v>0.29262544781925742</v>
      </c>
      <c r="AR27" s="62"/>
      <c r="AS27" s="42"/>
      <c r="AT27" s="42"/>
      <c r="AU27" s="42"/>
      <c r="AV27" s="42"/>
      <c r="AW27" s="43"/>
      <c r="AX27" s="81"/>
      <c r="AY27" s="310"/>
      <c r="AZ27" s="82"/>
      <c r="BA27" s="83"/>
      <c r="BB27" s="83"/>
      <c r="BC27" s="500"/>
      <c r="BD27" s="500"/>
      <c r="BE27" s="500"/>
      <c r="BF27" s="47">
        <v>28.666869269264428</v>
      </c>
      <c r="BG27" s="111">
        <v>1.2495825525154103</v>
      </c>
      <c r="BH27" s="253">
        <v>1654.9158056074768</v>
      </c>
      <c r="BI27" s="202">
        <v>46.337642557009346</v>
      </c>
      <c r="BJ27" s="253">
        <v>218297.21832911391</v>
      </c>
      <c r="BK27" s="202">
        <v>9168.4831698227845</v>
      </c>
      <c r="BL27" s="337">
        <f t="shared" si="18"/>
        <v>23</v>
      </c>
      <c r="BM27" s="253">
        <v>6869.8844186915894</v>
      </c>
      <c r="BN27" s="111">
        <v>288.53514558504679</v>
      </c>
      <c r="BO27" s="253">
        <v>470.60193644859822</v>
      </c>
      <c r="BP27" s="206">
        <v>14.118058093457947</v>
      </c>
      <c r="BQ27" s="253">
        <v>433.38444112149534</v>
      </c>
      <c r="BR27" s="202">
        <v>3.033691087850467</v>
      </c>
      <c r="BS27" s="266">
        <v>335.19006728971965</v>
      </c>
      <c r="BT27" s="202">
        <v>4.3574708747663555</v>
      </c>
      <c r="BU27" s="253">
        <v>9980.7853566958693</v>
      </c>
      <c r="BV27" s="206">
        <v>319.38513141426779</v>
      </c>
      <c r="BW27" s="337">
        <f t="shared" si="19"/>
        <v>100</v>
      </c>
      <c r="BX27" s="253">
        <v>390105.74339240504</v>
      </c>
      <c r="BY27" s="206">
        <v>5851.5861508860753</v>
      </c>
      <c r="BZ27" s="337">
        <f t="shared" si="20"/>
        <v>1370</v>
      </c>
      <c r="CA27" s="253">
        <v>277.56418706839224</v>
      </c>
      <c r="CB27" s="202">
        <v>5.3754289395430241</v>
      </c>
      <c r="CC27" s="266">
        <v>568.66339065420561</v>
      </c>
      <c r="CD27" s="202">
        <v>22.746535626168225</v>
      </c>
      <c r="CE27" s="253">
        <v>411.41947289719633</v>
      </c>
      <c r="CF27" s="202">
        <v>2.4685168373831776</v>
      </c>
      <c r="CG27" s="253">
        <v>1311.0859626168226</v>
      </c>
      <c r="CH27" s="206">
        <v>11.799773663551404</v>
      </c>
      <c r="CI27" s="253">
        <v>126.10327168582558</v>
      </c>
      <c r="CJ27" s="111">
        <v>2.0869306890777497</v>
      </c>
      <c r="CK27" s="47">
        <v>96.642719142597386</v>
      </c>
      <c r="CL27" s="111">
        <v>3.3641239757191266</v>
      </c>
      <c r="CM27" s="47">
        <v>166.67848479427423</v>
      </c>
      <c r="CN27" s="111">
        <v>3.267409887085277</v>
      </c>
      <c r="CO27" s="253">
        <v>329.08270233552327</v>
      </c>
      <c r="CP27" s="202">
        <v>17.621867715828806</v>
      </c>
      <c r="CQ27" s="258">
        <v>714.27684112149541</v>
      </c>
      <c r="CR27" s="206">
        <v>21.42830523364486</v>
      </c>
      <c r="CS27" s="266">
        <v>120.40318532462847</v>
      </c>
      <c r="CT27" s="111">
        <v>3.9749739937456878</v>
      </c>
      <c r="CU27" s="256">
        <v>1.2316741570052767</v>
      </c>
      <c r="CV27" s="111">
        <v>3.3050485906155724E-2</v>
      </c>
      <c r="CW27" s="256">
        <v>12.521680559635161</v>
      </c>
      <c r="CX27" s="111">
        <v>0.25683005553823041</v>
      </c>
      <c r="CY27" s="256">
        <v>1.6963984376834977</v>
      </c>
      <c r="CZ27" s="111">
        <v>7.6527599409307562E-2</v>
      </c>
      <c r="DA27" s="256">
        <v>8.4689214995637609</v>
      </c>
      <c r="DB27" s="111">
        <v>0.20791714429318134</v>
      </c>
      <c r="DC27" s="255" t="s">
        <v>118</v>
      </c>
      <c r="DD27" s="111"/>
      <c r="DE27" s="257">
        <v>30.72961577343127</v>
      </c>
      <c r="DF27" s="111">
        <v>0.4726444732072389</v>
      </c>
      <c r="DG27" s="258">
        <v>1733.7371439252338</v>
      </c>
      <c r="DH27" s="202">
        <v>52.01211431775701</v>
      </c>
      <c r="DI27" s="255" t="s">
        <v>119</v>
      </c>
      <c r="DJ27" s="111"/>
      <c r="DK27" s="254" t="s">
        <v>115</v>
      </c>
      <c r="DL27" s="111"/>
      <c r="DM27" s="255" t="s">
        <v>117</v>
      </c>
      <c r="DN27" s="111"/>
      <c r="DO27" s="256">
        <v>2.3045275469533801</v>
      </c>
      <c r="DP27" s="111">
        <v>3.2386573361455388E-2</v>
      </c>
      <c r="DQ27" s="266">
        <v>288.3064275388661</v>
      </c>
      <c r="DR27" s="202">
        <v>4.4247387907755096</v>
      </c>
      <c r="DS27" s="256">
        <v>3.2169526384110498</v>
      </c>
      <c r="DT27" s="111">
        <v>6.7216083718945066E-2</v>
      </c>
      <c r="DU27" s="256">
        <v>25.53742102148453</v>
      </c>
      <c r="DV27" s="111">
        <v>0.42181772750891894</v>
      </c>
    </row>
    <row r="28" spans="1:126" ht="15.75" thickBot="1" x14ac:dyDescent="0.3">
      <c r="A28" s="17" t="s">
        <v>174</v>
      </c>
      <c r="B28" s="13">
        <v>0.55681374574574583</v>
      </c>
      <c r="C28" s="190">
        <v>2.0045294846846848E-2</v>
      </c>
      <c r="D28" s="11">
        <v>38.442880904799999</v>
      </c>
      <c r="E28" s="211">
        <v>2.5999999999999999E-3</v>
      </c>
      <c r="F28" s="211"/>
      <c r="G28" s="211"/>
      <c r="H28" s="11">
        <v>34.325548746000003</v>
      </c>
      <c r="I28" s="11">
        <v>0.58353432868200006</v>
      </c>
      <c r="J28" s="11">
        <v>42.355177838709679</v>
      </c>
      <c r="K28" s="92">
        <v>2.3718899589677416</v>
      </c>
      <c r="L28" s="31">
        <v>5.9629418841176456</v>
      </c>
      <c r="M28" s="158">
        <v>6.5592360725294119E-2</v>
      </c>
      <c r="N28" s="63"/>
      <c r="O28" s="150"/>
      <c r="P28" s="64"/>
      <c r="Q28" s="64"/>
      <c r="R28" s="64"/>
      <c r="S28" s="64"/>
      <c r="T28" s="64"/>
      <c r="U28" s="64"/>
      <c r="V28" s="64"/>
      <c r="W28" s="65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304">
        <v>2.83</v>
      </c>
      <c r="AJ28" s="304">
        <v>2.1000000000000001E-2</v>
      </c>
      <c r="AK28" s="304">
        <v>0.2</v>
      </c>
      <c r="AL28" s="51">
        <f t="shared" si="6"/>
        <v>7.954482082082083E-2</v>
      </c>
      <c r="AM28" s="11">
        <f t="shared" si="7"/>
        <v>1.6714296045565218</v>
      </c>
      <c r="AN28" s="11"/>
      <c r="AO28" s="11">
        <f t="shared" si="24"/>
        <v>0.88014227553846158</v>
      </c>
      <c r="AP28" s="11">
        <f t="shared" si="25"/>
        <v>3.4860228673835127</v>
      </c>
      <c r="AQ28" s="31">
        <f t="shared" si="26"/>
        <v>0.29762624827140732</v>
      </c>
      <c r="AR28" s="63"/>
      <c r="AS28" s="64"/>
      <c r="AT28" s="64"/>
      <c r="AU28" s="64"/>
      <c r="AV28" s="64"/>
      <c r="AW28" s="65"/>
      <c r="AX28" s="84"/>
      <c r="AY28" s="311"/>
      <c r="AZ28" s="85"/>
      <c r="BA28" s="86"/>
      <c r="BB28" s="86"/>
      <c r="BC28" s="501"/>
      <c r="BD28" s="501"/>
      <c r="BE28" s="501"/>
      <c r="BF28" s="264">
        <v>25.834191679466972</v>
      </c>
      <c r="BG28" s="199">
        <v>0.69773791738013724</v>
      </c>
      <c r="BH28" s="261">
        <v>1554.3467802802804</v>
      </c>
      <c r="BI28" s="203">
        <v>102.58688749849851</v>
      </c>
      <c r="BJ28" s="261">
        <v>264932.23946236563</v>
      </c>
      <c r="BK28" s="203">
        <v>14041.408691505378</v>
      </c>
      <c r="BL28" s="341">
        <f t="shared" si="18"/>
        <v>21</v>
      </c>
      <c r="BM28" s="261">
        <v>10878.819825406381</v>
      </c>
      <c r="BN28" s="199">
        <v>467.78925249247436</v>
      </c>
      <c r="BO28" s="261">
        <v>429.09610410410409</v>
      </c>
      <c r="BP28" s="207">
        <v>32.182207807807806</v>
      </c>
      <c r="BQ28" s="261">
        <v>526.06588838838843</v>
      </c>
      <c r="BR28" s="203">
        <v>22.620833200700698</v>
      </c>
      <c r="BS28" s="262">
        <v>385.43359709709711</v>
      </c>
      <c r="BT28" s="203">
        <v>13.4901758983984</v>
      </c>
      <c r="BU28" s="262">
        <v>6801.3491091091091</v>
      </c>
      <c r="BV28" s="207">
        <v>204.04047327327328</v>
      </c>
      <c r="BW28" s="341">
        <f t="shared" si="19"/>
        <v>200</v>
      </c>
      <c r="BX28" s="261">
        <v>555104.53914999997</v>
      </c>
      <c r="BY28" s="207">
        <v>8881.672626399999</v>
      </c>
      <c r="BZ28" s="341">
        <f t="shared" si="20"/>
        <v>2830</v>
      </c>
      <c r="CA28" s="261">
        <v>268.95257504785087</v>
      </c>
      <c r="CB28" s="203">
        <v>6.6270490059167004</v>
      </c>
      <c r="CC28" s="262">
        <v>569.59100550550545</v>
      </c>
      <c r="CD28" s="203">
        <v>22.214049214714713</v>
      </c>
      <c r="CE28" s="261">
        <v>376.7505560560561</v>
      </c>
      <c r="CF28" s="203">
        <v>16.953775022522525</v>
      </c>
      <c r="CG28" s="261">
        <v>1398.0520415415415</v>
      </c>
      <c r="CH28" s="207">
        <v>76.892862284784783</v>
      </c>
      <c r="CI28" s="262">
        <v>145.42513795679497</v>
      </c>
      <c r="CJ28" s="199">
        <v>3.0968908880600852</v>
      </c>
      <c r="CK28" s="264">
        <v>86.833825783043793</v>
      </c>
      <c r="CL28" s="199">
        <v>2.4123616067988936</v>
      </c>
      <c r="CM28" s="264">
        <v>182.67214519259673</v>
      </c>
      <c r="CN28" s="199">
        <v>3.1422535070353792</v>
      </c>
      <c r="CO28" s="261">
        <v>434.56897324731159</v>
      </c>
      <c r="CP28" s="203">
        <v>6.0030640031903362</v>
      </c>
      <c r="CQ28" s="261">
        <v>648.50775825825826</v>
      </c>
      <c r="CR28" s="207">
        <v>15.564186198198197</v>
      </c>
      <c r="CS28" s="262">
        <v>181.5110786887752</v>
      </c>
      <c r="CT28" s="199">
        <v>3.5207283336682424</v>
      </c>
      <c r="CU28" s="263">
        <v>1.0578868795580767</v>
      </c>
      <c r="CV28" s="199">
        <v>3.2427703987297135E-2</v>
      </c>
      <c r="CW28" s="263">
        <v>15.386384028516309</v>
      </c>
      <c r="CX28" s="199">
        <v>0.25559215317014178</v>
      </c>
      <c r="CY28" s="263">
        <v>2.7438377823096527</v>
      </c>
      <c r="CZ28" s="199">
        <v>8.471631800023309E-2</v>
      </c>
      <c r="DA28" s="263">
        <v>9.7417634063890421</v>
      </c>
      <c r="DB28" s="199">
        <v>0.25626321076001402</v>
      </c>
      <c r="DC28" s="265" t="s">
        <v>118</v>
      </c>
      <c r="DD28" s="199"/>
      <c r="DE28" s="259">
        <v>39.889403048401498</v>
      </c>
      <c r="DF28" s="199">
        <v>0.9542214816050455</v>
      </c>
      <c r="DG28" s="267">
        <v>2432.3231326326327</v>
      </c>
      <c r="DH28" s="203">
        <v>92.428279040040039</v>
      </c>
      <c r="DI28" s="265" t="s">
        <v>119</v>
      </c>
      <c r="DJ28" s="199"/>
      <c r="DK28" s="260" t="s">
        <v>115</v>
      </c>
      <c r="DL28" s="199"/>
      <c r="DM28" s="265" t="s">
        <v>117</v>
      </c>
      <c r="DN28" s="199"/>
      <c r="DO28" s="263">
        <v>2.705880632816263</v>
      </c>
      <c r="DP28" s="199">
        <v>5.1502830655015014E-2</v>
      </c>
      <c r="DQ28" s="262">
        <v>309.8215519136528</v>
      </c>
      <c r="DR28" s="203">
        <v>5.616808348524172</v>
      </c>
      <c r="DS28" s="263">
        <v>2.9269025772134891</v>
      </c>
      <c r="DT28" s="199">
        <v>6.374441461282386E-2</v>
      </c>
      <c r="DU28" s="263">
        <v>22.353877273038549</v>
      </c>
      <c r="DV28" s="199">
        <v>0.51253147441443581</v>
      </c>
    </row>
    <row r="29" spans="1:126" x14ac:dyDescent="0.25">
      <c r="A29" s="15" t="s">
        <v>175</v>
      </c>
      <c r="B29" s="14">
        <v>0.34151456091966914</v>
      </c>
      <c r="C29" s="191">
        <v>1.0846142084458913E-2</v>
      </c>
      <c r="D29" s="21">
        <v>26.271172194430878</v>
      </c>
      <c r="E29" s="212">
        <v>2.3999999999999998E-3</v>
      </c>
      <c r="F29" s="212"/>
      <c r="G29" s="212"/>
      <c r="H29" s="3">
        <v>29.673897499999995</v>
      </c>
      <c r="I29" s="3">
        <v>0.32641287250000001</v>
      </c>
      <c r="J29" s="3">
        <v>19.975104685393259</v>
      </c>
      <c r="K29" s="193">
        <v>0.45942740776404495</v>
      </c>
      <c r="L29" s="6">
        <v>2.5369872762500001</v>
      </c>
      <c r="M29" s="195">
        <v>4.5665770972500005E-2</v>
      </c>
      <c r="N29" s="61"/>
      <c r="O29" s="148"/>
      <c r="P29" s="40"/>
      <c r="Q29" s="40"/>
      <c r="R29" s="40"/>
      <c r="S29" s="40"/>
      <c r="T29" s="40"/>
      <c r="U29" s="40"/>
      <c r="V29" s="40"/>
      <c r="W29" s="41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99">
        <v>0.36</v>
      </c>
      <c r="AJ29" s="99">
        <v>3.5999999999999997E-2</v>
      </c>
      <c r="AK29" s="99">
        <v>0</v>
      </c>
      <c r="AL29" s="66">
        <f t="shared" si="6"/>
        <v>4.878779441709559E-2</v>
      </c>
      <c r="AM29" s="3">
        <f t="shared" si="7"/>
        <v>1.1422248780187338</v>
      </c>
      <c r="AN29" s="3"/>
      <c r="AO29" s="3">
        <f t="shared" si="24"/>
        <v>0.7608691666666666</v>
      </c>
      <c r="AP29" s="3">
        <f t="shared" si="25"/>
        <v>1.6440415378924491</v>
      </c>
      <c r="AQ29" s="6">
        <f t="shared" si="26"/>
        <v>0.12662776522335911</v>
      </c>
      <c r="AR29" s="61"/>
      <c r="AS29" s="40"/>
      <c r="AT29" s="40"/>
      <c r="AU29" s="40"/>
      <c r="AV29" s="40"/>
      <c r="AW29" s="41"/>
      <c r="AX29" s="75"/>
      <c r="AY29" s="308"/>
      <c r="AZ29" s="76"/>
      <c r="BA29" s="77"/>
      <c r="BB29" s="77"/>
      <c r="BC29" s="502"/>
      <c r="BD29" s="502"/>
      <c r="BE29" s="502"/>
      <c r="BF29" s="44">
        <v>18.374701211634356</v>
      </c>
      <c r="BG29" s="6">
        <v>0.51126852163712977</v>
      </c>
      <c r="BH29" s="248">
        <v>1608.0642144888157</v>
      </c>
      <c r="BI29" s="201">
        <v>51.458054863642104</v>
      </c>
      <c r="BJ29" s="248">
        <v>176356.35066</v>
      </c>
      <c r="BK29" s="201">
        <v>4408.9087664999997</v>
      </c>
      <c r="BL29" s="339">
        <f t="shared" si="18"/>
        <v>36</v>
      </c>
      <c r="BM29" s="248">
        <v>10278.475295217477</v>
      </c>
      <c r="BN29" s="6">
        <v>452.25291298956904</v>
      </c>
      <c r="BO29" s="248">
        <v>189.31046731066508</v>
      </c>
      <c r="BP29" s="208">
        <v>5.9169774783562925</v>
      </c>
      <c r="BQ29" s="248">
        <v>439.94254287248827</v>
      </c>
      <c r="BR29" s="201">
        <v>23.316954772241878</v>
      </c>
      <c r="BS29" s="248">
        <v>369.34256257108552</v>
      </c>
      <c r="BT29" s="201">
        <v>14.77370250284342</v>
      </c>
      <c r="BU29" s="248">
        <v>4757.7323878847101</v>
      </c>
      <c r="BV29" s="208">
        <v>157.00516880019543</v>
      </c>
      <c r="BW29" s="339">
        <f t="shared" si="19"/>
        <v>0</v>
      </c>
      <c r="BX29" s="248">
        <v>827998.49959999998</v>
      </c>
      <c r="BY29" s="208">
        <v>31463.9429848</v>
      </c>
      <c r="BZ29" s="339">
        <f t="shared" si="20"/>
        <v>360</v>
      </c>
      <c r="CA29" s="248">
        <v>132.10056987390806</v>
      </c>
      <c r="CB29" s="201">
        <v>9.411783771433722</v>
      </c>
      <c r="CC29" s="248">
        <v>307.89194850246429</v>
      </c>
      <c r="CD29" s="201">
        <v>12.007785991596107</v>
      </c>
      <c r="CE29" s="248">
        <v>700.40764727347403</v>
      </c>
      <c r="CF29" s="201">
        <v>22.413044712751169</v>
      </c>
      <c r="CG29" s="248">
        <v>2339.2885095261358</v>
      </c>
      <c r="CH29" s="208">
        <v>77.196520814362472</v>
      </c>
      <c r="CI29" s="248">
        <v>124.00706280378634</v>
      </c>
      <c r="CJ29" s="6">
        <v>4.1841927851948295</v>
      </c>
      <c r="CK29" s="44">
        <v>66.9998841607363</v>
      </c>
      <c r="CL29" s="6">
        <v>1.929518903460963</v>
      </c>
      <c r="CM29" s="44">
        <v>245.18555351394488</v>
      </c>
      <c r="CN29" s="6">
        <v>6.3286356580275314</v>
      </c>
      <c r="CO29" s="248">
        <v>330.97061258616441</v>
      </c>
      <c r="CP29" s="201">
        <v>15.564628497519946</v>
      </c>
      <c r="CQ29" s="248">
        <v>248.32641937318337</v>
      </c>
      <c r="CR29" s="208">
        <v>8.1947718393150506</v>
      </c>
      <c r="CS29" s="248">
        <v>202.73663411623431</v>
      </c>
      <c r="CT29" s="6">
        <v>8.9953845877306371</v>
      </c>
      <c r="CU29" s="249" t="s">
        <v>117</v>
      </c>
      <c r="CV29" s="6"/>
      <c r="CW29" s="245">
        <v>23.121682019324581</v>
      </c>
      <c r="CX29" s="6">
        <v>0.78095781844570511</v>
      </c>
      <c r="CY29" s="245">
        <v>4.098214033968846</v>
      </c>
      <c r="CZ29" s="6">
        <v>0.17311812443215441</v>
      </c>
      <c r="DA29" s="245">
        <v>21.505725701108645</v>
      </c>
      <c r="DB29" s="6">
        <v>0.6030305770258404</v>
      </c>
      <c r="DC29" s="249" t="s">
        <v>118</v>
      </c>
      <c r="DD29" s="6"/>
      <c r="DE29" s="250">
        <v>58.072233104266267</v>
      </c>
      <c r="DF29" s="6">
        <v>1.9638786927282006</v>
      </c>
      <c r="DG29" s="247">
        <v>763.20700412296219</v>
      </c>
      <c r="DH29" s="201">
        <v>25.949038140180715</v>
      </c>
      <c r="DI29" s="249" t="s">
        <v>119</v>
      </c>
      <c r="DJ29" s="6"/>
      <c r="DK29" s="246" t="s">
        <v>115</v>
      </c>
      <c r="DL29" s="6"/>
      <c r="DM29" s="249" t="s">
        <v>117</v>
      </c>
      <c r="DN29" s="6"/>
      <c r="DO29" s="245">
        <v>2.7786292052859984</v>
      </c>
      <c r="DP29" s="6">
        <v>7.2569142580464138E-2</v>
      </c>
      <c r="DQ29" s="248">
        <v>214.87081180386753</v>
      </c>
      <c r="DR29" s="201">
        <v>4.7244164869114851</v>
      </c>
      <c r="DS29" s="245">
        <v>2.9232481643391761</v>
      </c>
      <c r="DT29" s="6">
        <v>7.3536055178195656E-2</v>
      </c>
      <c r="DU29" s="245">
        <v>14.794882477670992</v>
      </c>
      <c r="DV29" s="6">
        <v>0.44712160086615571</v>
      </c>
    </row>
    <row r="30" spans="1:126" x14ac:dyDescent="0.25">
      <c r="A30" s="16" t="s">
        <v>176</v>
      </c>
      <c r="B30" s="12">
        <v>0.24514579764270178</v>
      </c>
      <c r="C30" s="189">
        <v>6.0643044143769542E-3</v>
      </c>
      <c r="D30" s="22">
        <v>11.256753694581283</v>
      </c>
      <c r="E30" s="210">
        <v>3.0000000000000001E-3</v>
      </c>
      <c r="F30" s="210"/>
      <c r="G30" s="210"/>
      <c r="H30" s="7">
        <v>21.7287599824</v>
      </c>
      <c r="I30" s="7">
        <v>0.30420263975359996</v>
      </c>
      <c r="J30" s="7">
        <v>19.763906896551724</v>
      </c>
      <c r="K30" s="93">
        <v>0.23716688275862072</v>
      </c>
      <c r="L30" s="10">
        <v>0.78061408560000012</v>
      </c>
      <c r="M30" s="160">
        <v>4.6836845136000007E-3</v>
      </c>
      <c r="N30" s="62"/>
      <c r="O30" s="149"/>
      <c r="P30" s="42"/>
      <c r="Q30" s="42"/>
      <c r="R30" s="42"/>
      <c r="S30" s="42"/>
      <c r="T30" s="42"/>
      <c r="U30" s="42"/>
      <c r="V30" s="42"/>
      <c r="W30" s="43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100">
        <v>0.26</v>
      </c>
      <c r="AJ30" s="100">
        <v>3.9E-2</v>
      </c>
      <c r="AK30" s="100">
        <v>0.2</v>
      </c>
      <c r="AL30" s="67">
        <f t="shared" si="6"/>
        <v>3.5020828234671682E-2</v>
      </c>
      <c r="AM30" s="7">
        <f t="shared" si="7"/>
        <v>0.48942407367744706</v>
      </c>
      <c r="AN30" s="7"/>
      <c r="AO30" s="7">
        <f t="shared" si="24"/>
        <v>0.55714769185641022</v>
      </c>
      <c r="AP30" s="7">
        <f t="shared" si="25"/>
        <v>1.6266590038314175</v>
      </c>
      <c r="AQ30" s="10">
        <f t="shared" si="26"/>
        <v>3.8962519870227107E-2</v>
      </c>
      <c r="AR30" s="62"/>
      <c r="AS30" s="42"/>
      <c r="AT30" s="42"/>
      <c r="AU30" s="42"/>
      <c r="AV30" s="42"/>
      <c r="AW30" s="43"/>
      <c r="AX30" s="78"/>
      <c r="AY30" s="309"/>
      <c r="AZ30" s="79"/>
      <c r="BA30" s="80"/>
      <c r="BB30" s="80"/>
      <c r="BC30" s="499"/>
      <c r="BD30" s="499"/>
      <c r="BE30" s="499"/>
      <c r="BF30" s="47">
        <v>12.478800281189077</v>
      </c>
      <c r="BG30" s="111">
        <v>1.2102342563139628</v>
      </c>
      <c r="BH30" s="258">
        <v>1490.9814005819594</v>
      </c>
      <c r="BI30" s="202">
        <v>31.310609412221147</v>
      </c>
      <c r="BJ30" s="253">
        <v>129733.16364532022</v>
      </c>
      <c r="BK30" s="202">
        <v>3373.062254778326</v>
      </c>
      <c r="BL30" s="337">
        <f t="shared" si="18"/>
        <v>39</v>
      </c>
      <c r="BM30" s="253">
        <v>9361.2282180859438</v>
      </c>
      <c r="BN30" s="111">
        <v>552.31246486707073</v>
      </c>
      <c r="BO30" s="253">
        <v>286.86252570320084</v>
      </c>
      <c r="BP30" s="206">
        <v>5.4503879883608155</v>
      </c>
      <c r="BQ30" s="253">
        <v>410.31684966052387</v>
      </c>
      <c r="BR30" s="202">
        <v>9.4372875421920472</v>
      </c>
      <c r="BS30" s="266">
        <v>331.22337148399617</v>
      </c>
      <c r="BT30" s="202">
        <v>6.2932440581959268</v>
      </c>
      <c r="BU30" s="253">
        <v>5723.3094343006196</v>
      </c>
      <c r="BV30" s="206">
        <v>160.25266416041734</v>
      </c>
      <c r="BW30" s="337">
        <f t="shared" si="19"/>
        <v>200</v>
      </c>
      <c r="BX30" s="266">
        <v>1108519.89304</v>
      </c>
      <c r="BY30" s="206">
        <v>18844.838181679999</v>
      </c>
      <c r="BZ30" s="337">
        <f t="shared" si="20"/>
        <v>260</v>
      </c>
      <c r="CA30" s="253">
        <v>182.02315977935788</v>
      </c>
      <c r="CB30" s="202">
        <v>7.1458004782571516</v>
      </c>
      <c r="CC30" s="266">
        <v>326.98419398642096</v>
      </c>
      <c r="CD30" s="202">
        <v>6.8666680737148411</v>
      </c>
      <c r="CE30" s="266">
        <v>317.81987196896222</v>
      </c>
      <c r="CF30" s="202">
        <v>8.5811365431619802</v>
      </c>
      <c r="CG30" s="253">
        <v>1192.151384088686</v>
      </c>
      <c r="CH30" s="206">
        <v>22.650876297685031</v>
      </c>
      <c r="CI30" s="253">
        <v>109.11712164129642</v>
      </c>
      <c r="CJ30" s="111">
        <v>5.0572863069369394</v>
      </c>
      <c r="CK30" s="47">
        <v>54.872248914722888</v>
      </c>
      <c r="CL30" s="111">
        <v>2.9108207331801088</v>
      </c>
      <c r="CM30" s="47">
        <v>180.96274751214602</v>
      </c>
      <c r="CN30" s="111">
        <v>6.591582276453706</v>
      </c>
      <c r="CO30" s="253">
        <v>249.53768282272964</v>
      </c>
      <c r="CP30" s="202">
        <v>7.4865611327178634</v>
      </c>
      <c r="CQ30" s="258">
        <v>226.67258897610344</v>
      </c>
      <c r="CR30" s="206">
        <v>15.089705679911809</v>
      </c>
      <c r="CS30" s="266">
        <v>189.1336418284009</v>
      </c>
      <c r="CT30" s="111">
        <v>0.79235345979494698</v>
      </c>
      <c r="CU30" s="255" t="s">
        <v>117</v>
      </c>
      <c r="CV30" s="111"/>
      <c r="CW30" s="256">
        <v>21.121788951741056</v>
      </c>
      <c r="CX30" s="111">
        <v>0.93453119404032237</v>
      </c>
      <c r="CY30" s="256">
        <v>13.660695973644259</v>
      </c>
      <c r="CZ30" s="111">
        <v>0.47747937171736704</v>
      </c>
      <c r="DA30" s="256">
        <v>5.8301577234103101</v>
      </c>
      <c r="DB30" s="111">
        <v>0.23116249311395479</v>
      </c>
      <c r="DC30" s="255" t="s">
        <v>118</v>
      </c>
      <c r="DD30" s="111"/>
      <c r="DE30" s="37">
        <v>27.375070422704511</v>
      </c>
      <c r="DF30" s="111">
        <v>1.0198240625372896</v>
      </c>
      <c r="DG30" s="258">
        <v>608.78787577437231</v>
      </c>
      <c r="DH30" s="202">
        <v>13.393333267036191</v>
      </c>
      <c r="DI30" s="255" t="s">
        <v>119</v>
      </c>
      <c r="DJ30" s="111"/>
      <c r="DK30" s="254" t="s">
        <v>115</v>
      </c>
      <c r="DL30" s="111"/>
      <c r="DM30" s="255" t="s">
        <v>117</v>
      </c>
      <c r="DN30" s="111"/>
      <c r="DO30" s="256">
        <v>2.0921224796645119</v>
      </c>
      <c r="DP30" s="111">
        <v>4.6275512925646224E-2</v>
      </c>
      <c r="DQ30" s="266">
        <v>165.55731224805007</v>
      </c>
      <c r="DR30" s="202">
        <v>5.2025796388100947</v>
      </c>
      <c r="DS30" s="256">
        <v>2.6731793121405132</v>
      </c>
      <c r="DT30" s="111">
        <v>9.8060061493083411E-2</v>
      </c>
      <c r="DU30" s="256">
        <v>8.529479890010597</v>
      </c>
      <c r="DV30" s="111">
        <v>0.25480311849926823</v>
      </c>
    </row>
    <row r="31" spans="1:126" x14ac:dyDescent="0.25">
      <c r="A31" s="16" t="s">
        <v>177</v>
      </c>
      <c r="B31" s="12">
        <v>0.22136177174928243</v>
      </c>
      <c r="C31" s="189">
        <v>9.3019669105000209E-3</v>
      </c>
      <c r="D31" s="22">
        <v>14.217001212328768</v>
      </c>
      <c r="E31" s="210">
        <v>4.0999999999999995E-3</v>
      </c>
      <c r="F31" s="210"/>
      <c r="G31" s="210"/>
      <c r="H31" s="7">
        <v>18.003928799999997</v>
      </c>
      <c r="I31" s="7">
        <v>9.0019643999999982E-2</v>
      </c>
      <c r="J31" s="7">
        <v>19.442879611650486</v>
      </c>
      <c r="K31" s="93">
        <v>0.62217214757281558</v>
      </c>
      <c r="L31" s="10">
        <v>0.90650483466666687</v>
      </c>
      <c r="M31" s="160">
        <v>2.8101649874666672E-2</v>
      </c>
      <c r="N31" s="62"/>
      <c r="O31" s="149"/>
      <c r="P31" s="42"/>
      <c r="Q31" s="42"/>
      <c r="R31" s="42"/>
      <c r="S31" s="42"/>
      <c r="T31" s="42"/>
      <c r="U31" s="42"/>
      <c r="V31" s="42"/>
      <c r="W31" s="43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100">
        <v>0.34</v>
      </c>
      <c r="AJ31" s="100">
        <v>4.2000000000000003E-2</v>
      </c>
      <c r="AK31" s="100">
        <v>0.1</v>
      </c>
      <c r="AL31" s="67">
        <f t="shared" si="6"/>
        <v>3.1623110249897488E-2</v>
      </c>
      <c r="AM31" s="7">
        <f t="shared" si="7"/>
        <v>0.61813048749255517</v>
      </c>
      <c r="AN31" s="7"/>
      <c r="AO31" s="7">
        <f t="shared" si="24"/>
        <v>0.46163919999999992</v>
      </c>
      <c r="AP31" s="7">
        <f t="shared" si="25"/>
        <v>1.6002370050741141</v>
      </c>
      <c r="AQ31" s="10">
        <f t="shared" si="26"/>
        <v>4.524606112636221E-2</v>
      </c>
      <c r="AR31" s="62"/>
      <c r="AS31" s="42"/>
      <c r="AT31" s="42"/>
      <c r="AU31" s="42"/>
      <c r="AV31" s="42"/>
      <c r="AW31" s="43"/>
      <c r="AX31" s="78"/>
      <c r="AY31" s="309"/>
      <c r="AZ31" s="79"/>
      <c r="BA31" s="80"/>
      <c r="BB31" s="80"/>
      <c r="BC31" s="499"/>
      <c r="BD31" s="499"/>
      <c r="BE31" s="499"/>
      <c r="BF31" s="47">
        <v>12.603662770541554</v>
      </c>
      <c r="BG31" s="111">
        <v>0.87501541687736983</v>
      </c>
      <c r="BH31" s="253">
        <v>1614.6955951717734</v>
      </c>
      <c r="BI31" s="202">
        <v>51.670259045496749</v>
      </c>
      <c r="BJ31" s="253">
        <v>110173.88737864078</v>
      </c>
      <c r="BK31" s="202">
        <v>3084.8688466019416</v>
      </c>
      <c r="BL31" s="337">
        <f t="shared" si="18"/>
        <v>42</v>
      </c>
      <c r="BM31" s="253">
        <v>7287.4540526152887</v>
      </c>
      <c r="BN31" s="111">
        <v>306.07307020984217</v>
      </c>
      <c r="BO31" s="253">
        <v>462.27856019808104</v>
      </c>
      <c r="BP31" s="206">
        <v>13.868356805942431</v>
      </c>
      <c r="BQ31" s="253">
        <v>371.19218322500774</v>
      </c>
      <c r="BR31" s="202">
        <v>8.1662280309501707</v>
      </c>
      <c r="BS31" s="266">
        <v>311.57171835345093</v>
      </c>
      <c r="BT31" s="202">
        <v>8.724008113896625</v>
      </c>
      <c r="BU31" s="253">
        <v>5263.6660626223093</v>
      </c>
      <c r="BV31" s="206">
        <v>157.90998187866927</v>
      </c>
      <c r="BW31" s="337">
        <f t="shared" si="19"/>
        <v>100</v>
      </c>
      <c r="BX31" s="258">
        <v>765033.86400000006</v>
      </c>
      <c r="BY31" s="206">
        <v>3825.1693200000004</v>
      </c>
      <c r="BZ31" s="337">
        <f t="shared" si="20"/>
        <v>340</v>
      </c>
      <c r="CA31" s="253">
        <v>161.20259423651035</v>
      </c>
      <c r="CB31" s="202">
        <v>3.6499898086397273</v>
      </c>
      <c r="CC31" s="266">
        <v>309.07620117610645</v>
      </c>
      <c r="CD31" s="202">
        <v>15.144733857629216</v>
      </c>
      <c r="CE31" s="266">
        <v>337.4227168059424</v>
      </c>
      <c r="CF31" s="202">
        <v>16.871135840297121</v>
      </c>
      <c r="CG31" s="253">
        <v>1203.0952299597648</v>
      </c>
      <c r="CH31" s="206">
        <v>44.514523508511303</v>
      </c>
      <c r="CI31" s="253">
        <v>103.5764976369849</v>
      </c>
      <c r="CJ31" s="111">
        <v>2.3818561561685989</v>
      </c>
      <c r="CK31" s="47">
        <v>51.615629387159366</v>
      </c>
      <c r="CL31" s="111">
        <v>2.1456675700021766</v>
      </c>
      <c r="CM31" s="47">
        <v>174.24660206843518</v>
      </c>
      <c r="CN31" s="111">
        <v>2.2930712534369828</v>
      </c>
      <c r="CO31" s="253">
        <v>238.2753942221093</v>
      </c>
      <c r="CP31" s="202">
        <v>2.8089649573297453</v>
      </c>
      <c r="CQ31" s="258">
        <v>212.85481770349733</v>
      </c>
      <c r="CR31" s="206">
        <v>7.23706380191891</v>
      </c>
      <c r="CS31" s="266">
        <v>178.0532555149428</v>
      </c>
      <c r="CT31" s="111">
        <v>2.4077882465203899</v>
      </c>
      <c r="CU31" s="255" t="s">
        <v>117</v>
      </c>
      <c r="CV31" s="111"/>
      <c r="CW31" s="256">
        <v>22.015124831357582</v>
      </c>
      <c r="CX31" s="111">
        <v>0.25985072767164552</v>
      </c>
      <c r="CY31" s="256">
        <v>2.8561831881938664</v>
      </c>
      <c r="CZ31" s="111">
        <v>8.5334249704122622E-2</v>
      </c>
      <c r="DA31" s="256">
        <v>7.5865751242114197</v>
      </c>
      <c r="DB31" s="111">
        <v>0.19761228512270163</v>
      </c>
      <c r="DC31" s="255" t="s">
        <v>118</v>
      </c>
      <c r="DD31" s="111"/>
      <c r="DE31" s="37">
        <v>25.803971313515689</v>
      </c>
      <c r="DF31" s="111">
        <v>0.52860657840363967</v>
      </c>
      <c r="DG31" s="258">
        <v>662.84775487465174</v>
      </c>
      <c r="DH31" s="202">
        <v>22.536823665738158</v>
      </c>
      <c r="DI31" s="255" t="s">
        <v>119</v>
      </c>
      <c r="DJ31" s="111"/>
      <c r="DK31" s="254" t="s">
        <v>115</v>
      </c>
      <c r="DL31" s="111"/>
      <c r="DM31" s="255" t="s">
        <v>117</v>
      </c>
      <c r="DN31" s="111"/>
      <c r="DO31" s="256">
        <v>2.2681323240494971</v>
      </c>
      <c r="DP31" s="111">
        <v>9.0014195880803533E-2</v>
      </c>
      <c r="DQ31" s="266">
        <v>169.07026437816344</v>
      </c>
      <c r="DR31" s="202">
        <v>2.183722811511251</v>
      </c>
      <c r="DS31" s="256">
        <v>2.481185979987365</v>
      </c>
      <c r="DT31" s="111">
        <v>3.8490002287411493E-2</v>
      </c>
      <c r="DU31" s="256">
        <v>9.0853670838758891</v>
      </c>
      <c r="DV31" s="111">
        <v>0.12100433060809854</v>
      </c>
    </row>
    <row r="32" spans="1:126" x14ac:dyDescent="0.25">
      <c r="A32" s="16" t="s">
        <v>178</v>
      </c>
      <c r="B32" s="12">
        <v>0.29119309753788114</v>
      </c>
      <c r="C32" s="189">
        <v>1.1282638516844207E-2</v>
      </c>
      <c r="D32" s="22">
        <v>30.93761875971223</v>
      </c>
      <c r="E32" s="210">
        <v>4.5999999999999999E-3</v>
      </c>
      <c r="F32" s="210"/>
      <c r="G32" s="210"/>
      <c r="H32" s="7">
        <v>21.239701637</v>
      </c>
      <c r="I32" s="7">
        <v>0.42479403273999999</v>
      </c>
      <c r="J32" s="7">
        <v>22.744323925179859</v>
      </c>
      <c r="K32" s="93">
        <v>0.63684106990503597</v>
      </c>
      <c r="L32" s="10">
        <v>1.3445040763428571</v>
      </c>
      <c r="M32" s="160">
        <v>3.4957105984914284E-2</v>
      </c>
      <c r="N32" s="62"/>
      <c r="O32" s="149"/>
      <c r="P32" s="42"/>
      <c r="Q32" s="42"/>
      <c r="R32" s="42"/>
      <c r="S32" s="42"/>
      <c r="T32" s="42"/>
      <c r="U32" s="42"/>
      <c r="V32" s="42"/>
      <c r="W32" s="43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100">
        <v>1.55</v>
      </c>
      <c r="AJ32" s="100">
        <v>3.3000000000000002E-2</v>
      </c>
      <c r="AK32" s="100">
        <v>0.2</v>
      </c>
      <c r="AL32" s="67">
        <f t="shared" si="6"/>
        <v>4.159901393398302E-2</v>
      </c>
      <c r="AM32" s="7">
        <f t="shared" si="7"/>
        <v>1.345113859117923</v>
      </c>
      <c r="AN32" s="7"/>
      <c r="AO32" s="7">
        <f t="shared" si="24"/>
        <v>0.54460773428205123</v>
      </c>
      <c r="AP32" s="7">
        <f t="shared" si="25"/>
        <v>1.8719608168872313</v>
      </c>
      <c r="AQ32" s="10">
        <f t="shared" si="26"/>
        <v>6.710776522799386E-2</v>
      </c>
      <c r="AR32" s="62"/>
      <c r="AS32" s="42"/>
      <c r="AT32" s="42"/>
      <c r="AU32" s="42"/>
      <c r="AV32" s="42"/>
      <c r="AW32" s="43"/>
      <c r="AX32" s="81"/>
      <c r="AY32" s="310"/>
      <c r="AZ32" s="82"/>
      <c r="BA32" s="83"/>
      <c r="BB32" s="83"/>
      <c r="BC32" s="500"/>
      <c r="BD32" s="500"/>
      <c r="BE32" s="500"/>
      <c r="BF32" s="47">
        <v>21.824997924503304</v>
      </c>
      <c r="BG32" s="111">
        <v>1.0377996531176785</v>
      </c>
      <c r="BH32" s="253">
        <v>1505.6509890508544</v>
      </c>
      <c r="BI32" s="202">
        <v>57.214737583932468</v>
      </c>
      <c r="BJ32" s="253">
        <v>126822.14017841728</v>
      </c>
      <c r="BK32" s="202">
        <v>4438.7749062446046</v>
      </c>
      <c r="BL32" s="337">
        <f t="shared" si="18"/>
        <v>33</v>
      </c>
      <c r="BM32" s="253">
        <v>6842.3007314820925</v>
      </c>
      <c r="BN32" s="111">
        <v>198.42672121298065</v>
      </c>
      <c r="BO32" s="253">
        <v>319.80027702658134</v>
      </c>
      <c r="BP32" s="206">
        <v>16.949414682408811</v>
      </c>
      <c r="BQ32" s="253">
        <v>476.43289097025263</v>
      </c>
      <c r="BR32" s="202">
        <v>20.963047202691119</v>
      </c>
      <c r="BS32" s="266">
        <v>371.52449574566327</v>
      </c>
      <c r="BT32" s="202">
        <v>12.260308359606888</v>
      </c>
      <c r="BU32" s="253">
        <v>6273.3695707459774</v>
      </c>
      <c r="BV32" s="206">
        <v>163.10760883939543</v>
      </c>
      <c r="BW32" s="337">
        <f t="shared" si="19"/>
        <v>200</v>
      </c>
      <c r="BX32" s="258">
        <v>1168489.983</v>
      </c>
      <c r="BY32" s="206">
        <v>28043.759591999999</v>
      </c>
      <c r="BZ32" s="337">
        <f t="shared" si="20"/>
        <v>1550</v>
      </c>
      <c r="CA32" s="253">
        <v>195.95045758889643</v>
      </c>
      <c r="CB32" s="202">
        <v>7.3605124979375747</v>
      </c>
      <c r="CC32" s="266">
        <v>351.95410922762352</v>
      </c>
      <c r="CD32" s="202">
        <v>14.782072587560187</v>
      </c>
      <c r="CE32" s="253">
        <v>500.83504254336788</v>
      </c>
      <c r="CF32" s="202">
        <v>22.537576914451556</v>
      </c>
      <c r="CG32" s="253">
        <v>1362.8358327287121</v>
      </c>
      <c r="CH32" s="206">
        <v>57.239104974605915</v>
      </c>
      <c r="CI32" s="253">
        <v>133.50177002322027</v>
      </c>
      <c r="CJ32" s="111">
        <v>5.9205302752080771</v>
      </c>
      <c r="CK32" s="47">
        <v>67.157876088530486</v>
      </c>
      <c r="CL32" s="111">
        <v>2.5327337216160326</v>
      </c>
      <c r="CM32" s="47">
        <v>317.36168488747552</v>
      </c>
      <c r="CN32" s="111">
        <v>12.579291158963613</v>
      </c>
      <c r="CO32" s="253">
        <v>310.29862610991626</v>
      </c>
      <c r="CP32" s="202">
        <v>11.245701291225796</v>
      </c>
      <c r="CQ32" s="253">
        <v>224.29470516456698</v>
      </c>
      <c r="CR32" s="206">
        <v>8.9717882065826799</v>
      </c>
      <c r="CS32" s="266">
        <v>210.14307641111191</v>
      </c>
      <c r="CT32" s="111">
        <v>9.8293274808298374</v>
      </c>
      <c r="CU32" s="255" t="s">
        <v>117</v>
      </c>
      <c r="CV32" s="111"/>
      <c r="CW32" s="256">
        <v>27.86667874628937</v>
      </c>
      <c r="CX32" s="111">
        <v>1.0245386645133456</v>
      </c>
      <c r="CY32" s="256">
        <v>2.1048245612317822</v>
      </c>
      <c r="CZ32" s="111">
        <v>0.12404018986598521</v>
      </c>
      <c r="DA32" s="256">
        <v>11.440770340647896</v>
      </c>
      <c r="DB32" s="111">
        <v>0.42686620395783625</v>
      </c>
      <c r="DC32" s="255" t="s">
        <v>118</v>
      </c>
      <c r="DD32" s="111"/>
      <c r="DE32" s="37">
        <v>36.541369075570849</v>
      </c>
      <c r="DF32" s="111">
        <v>1.3399301690651952</v>
      </c>
      <c r="DG32" s="258">
        <v>584.34810401688549</v>
      </c>
      <c r="DH32" s="202">
        <v>14.608702600422136</v>
      </c>
      <c r="DI32" s="255" t="s">
        <v>119</v>
      </c>
      <c r="DJ32" s="111"/>
      <c r="DK32" s="254" t="s">
        <v>115</v>
      </c>
      <c r="DL32" s="111"/>
      <c r="DM32" s="255" t="s">
        <v>117</v>
      </c>
      <c r="DN32" s="111"/>
      <c r="DO32" s="256">
        <v>2.3012008034530589</v>
      </c>
      <c r="DP32" s="111">
        <v>7.7928589143802615E-2</v>
      </c>
      <c r="DQ32" s="266">
        <v>184.41303828891637</v>
      </c>
      <c r="DR32" s="202">
        <v>6.1126264912361696</v>
      </c>
      <c r="DS32" s="256">
        <v>3.2326274623822844</v>
      </c>
      <c r="DT32" s="111">
        <v>0.1111636331679116</v>
      </c>
      <c r="DU32" s="256">
        <v>10.028143385181716</v>
      </c>
      <c r="DV32" s="111">
        <v>0.3737129773580723</v>
      </c>
    </row>
    <row r="33" spans="1:126" ht="15.75" thickBot="1" x14ac:dyDescent="0.3">
      <c r="A33" s="17" t="s">
        <v>179</v>
      </c>
      <c r="B33" s="13">
        <v>0.21111483821221613</v>
      </c>
      <c r="C33" s="190">
        <v>1.2333556946272495E-2</v>
      </c>
      <c r="D33" s="23">
        <v>17.664866125827817</v>
      </c>
      <c r="E33" s="211">
        <v>1.9E-3</v>
      </c>
      <c r="F33" s="211"/>
      <c r="G33" s="211"/>
      <c r="H33" s="11">
        <v>18.284340053333334</v>
      </c>
      <c r="I33" s="11">
        <v>0.32911812095999998</v>
      </c>
      <c r="J33" s="11">
        <v>17.602872397350996</v>
      </c>
      <c r="K33" s="92">
        <v>0.29924883075496689</v>
      </c>
      <c r="L33" s="31">
        <v>1.0421813652</v>
      </c>
      <c r="M33" s="158">
        <v>2.6054534130000001E-2</v>
      </c>
      <c r="N33" s="63"/>
      <c r="O33" s="150"/>
      <c r="P33" s="64"/>
      <c r="Q33" s="64"/>
      <c r="R33" s="64"/>
      <c r="S33" s="64"/>
      <c r="T33" s="64"/>
      <c r="U33" s="64"/>
      <c r="V33" s="64"/>
      <c r="W33" s="65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304">
        <v>0.2</v>
      </c>
      <c r="AJ33" s="304">
        <v>8.0000000000000002E-3</v>
      </c>
      <c r="AK33" s="304">
        <v>0.2</v>
      </c>
      <c r="AL33" s="68">
        <f t="shared" si="6"/>
        <v>3.0159262601745163E-2</v>
      </c>
      <c r="AM33" s="11">
        <f t="shared" si="7"/>
        <v>0.76803765764468768</v>
      </c>
      <c r="AN33" s="11"/>
      <c r="AO33" s="11">
        <f t="shared" si="24"/>
        <v>0.46882923213675215</v>
      </c>
      <c r="AP33" s="11">
        <f t="shared" si="25"/>
        <v>1.4487960820865018</v>
      </c>
      <c r="AQ33" s="31">
        <f t="shared" si="26"/>
        <v>5.201803669578238E-2</v>
      </c>
      <c r="AR33" s="63"/>
      <c r="AS33" s="64"/>
      <c r="AT33" s="64"/>
      <c r="AU33" s="64"/>
      <c r="AV33" s="64"/>
      <c r="AW33" s="65"/>
      <c r="AX33" s="84"/>
      <c r="AY33" s="311"/>
      <c r="AZ33" s="85"/>
      <c r="BA33" s="86"/>
      <c r="BB33" s="86"/>
      <c r="BC33" s="501"/>
      <c r="BD33" s="501"/>
      <c r="BE33" s="501"/>
      <c r="BF33" s="264">
        <v>11.004724134661728</v>
      </c>
      <c r="BG33" s="199">
        <v>0.64757598658738458</v>
      </c>
      <c r="BH33" s="261">
        <v>1405.4548444114373</v>
      </c>
      <c r="BI33" s="203">
        <v>32.325461421463054</v>
      </c>
      <c r="BJ33" s="261">
        <v>113340.10101639344</v>
      </c>
      <c r="BK33" s="203">
        <v>3626.8832325245908</v>
      </c>
      <c r="BL33" s="341">
        <f t="shared" si="18"/>
        <v>8</v>
      </c>
      <c r="BM33" s="261">
        <v>5718.1156004456006</v>
      </c>
      <c r="BN33" s="199">
        <v>263.0333176204976</v>
      </c>
      <c r="BO33" s="261">
        <v>337.07758598620819</v>
      </c>
      <c r="BP33" s="207">
        <v>14.856087790277572</v>
      </c>
      <c r="BQ33" s="261">
        <v>315.47930486446347</v>
      </c>
      <c r="BR33" s="203">
        <v>11.988213584849611</v>
      </c>
      <c r="BS33" s="262">
        <v>360.3842612510968</v>
      </c>
      <c r="BT33" s="207">
        <v>13.058283119889664</v>
      </c>
      <c r="BU33" s="261">
        <v>5073.1952781456957</v>
      </c>
      <c r="BV33" s="207">
        <v>116.68349139735099</v>
      </c>
      <c r="BW33" s="341">
        <f t="shared" si="19"/>
        <v>200</v>
      </c>
      <c r="BX33" s="267">
        <v>736638.49081967201</v>
      </c>
      <c r="BY33" s="207">
        <v>16206.046798032785</v>
      </c>
      <c r="BZ33" s="341">
        <f t="shared" si="20"/>
        <v>200</v>
      </c>
      <c r="CA33" s="261">
        <v>146.70422459554661</v>
      </c>
      <c r="CB33" s="203">
        <v>7.5432253075430333</v>
      </c>
      <c r="CC33" s="262">
        <v>323.71370516152996</v>
      </c>
      <c r="CD33" s="203">
        <v>11.006265975492017</v>
      </c>
      <c r="CE33" s="262">
        <v>323.89874786483483</v>
      </c>
      <c r="CF33" s="203">
        <v>11.660354923134054</v>
      </c>
      <c r="CG33" s="261">
        <v>1002.7464092090606</v>
      </c>
      <c r="CH33" s="207">
        <v>42.115349186780549</v>
      </c>
      <c r="CI33" s="261">
        <v>98.377515572270553</v>
      </c>
      <c r="CJ33" s="199">
        <v>5.6068504404576958</v>
      </c>
      <c r="CK33" s="264">
        <v>46.475260369754388</v>
      </c>
      <c r="CL33" s="199">
        <v>2.5633743801473594</v>
      </c>
      <c r="CM33" s="264">
        <v>143.9002408444081</v>
      </c>
      <c r="CN33" s="199">
        <v>7.5896382395923956</v>
      </c>
      <c r="CO33" s="261">
        <v>227.91198865900432</v>
      </c>
      <c r="CP33" s="203">
        <v>11.782601929592236</v>
      </c>
      <c r="CQ33" s="261">
        <v>213.18769847753438</v>
      </c>
      <c r="CR33" s="207">
        <v>7.4615694467137033</v>
      </c>
      <c r="CS33" s="262">
        <v>156.04327329925385</v>
      </c>
      <c r="CT33" s="199">
        <v>8.7536797663430583</v>
      </c>
      <c r="CU33" s="265" t="s">
        <v>117</v>
      </c>
      <c r="CV33" s="199"/>
      <c r="CW33" s="263">
        <v>16.627370021354956</v>
      </c>
      <c r="CX33" s="199">
        <v>0.69499664502293701</v>
      </c>
      <c r="CY33" s="263">
        <v>8.7836373518653446</v>
      </c>
      <c r="CZ33" s="199">
        <v>0.34227015550890505</v>
      </c>
      <c r="DA33" s="263">
        <v>18.651727296145957</v>
      </c>
      <c r="DB33" s="199">
        <v>0.51452987054417121</v>
      </c>
      <c r="DC33" s="265" t="s">
        <v>118</v>
      </c>
      <c r="DD33" s="199"/>
      <c r="DE33" s="259">
        <v>29.340122609924311</v>
      </c>
      <c r="DF33" s="199">
        <v>1.2910379806250762</v>
      </c>
      <c r="DG33" s="267">
        <v>605.01562272558488</v>
      </c>
      <c r="DH33" s="203">
        <v>20.570531172669885</v>
      </c>
      <c r="DI33" s="265" t="s">
        <v>119</v>
      </c>
      <c r="DJ33" s="199"/>
      <c r="DK33" s="260" t="s">
        <v>115</v>
      </c>
      <c r="DL33" s="199"/>
      <c r="DM33" s="265" t="s">
        <v>117</v>
      </c>
      <c r="DN33" s="199"/>
      <c r="DO33" s="263">
        <v>2.0452622275103316</v>
      </c>
      <c r="DP33" s="199">
        <v>9.6548151622572312E-2</v>
      </c>
      <c r="DQ33" s="262">
        <v>175.17124760257428</v>
      </c>
      <c r="DR33" s="203">
        <v>5.3145331481213134</v>
      </c>
      <c r="DS33" s="263">
        <v>2.5461810450604108</v>
      </c>
      <c r="DT33" s="199">
        <v>0.12119402728086368</v>
      </c>
      <c r="DU33" s="263">
        <v>7.2906856420630817</v>
      </c>
      <c r="DV33" s="199">
        <v>0.37983347257403205</v>
      </c>
    </row>
    <row r="34" spans="1:126" x14ac:dyDescent="0.25">
      <c r="A34" s="15" t="s">
        <v>180</v>
      </c>
      <c r="B34" s="14">
        <v>1.2321733920337051E-2</v>
      </c>
      <c r="C34" s="191">
        <v>3.8907798671483488E-4</v>
      </c>
      <c r="D34" s="24">
        <v>21.465730883333332</v>
      </c>
      <c r="E34" s="213">
        <v>5.0999999999999995E-3</v>
      </c>
      <c r="F34" s="213"/>
      <c r="G34" s="213"/>
      <c r="H34" s="18">
        <v>3.1066469548666662</v>
      </c>
      <c r="I34" s="18">
        <v>2.4853175638933335E-2</v>
      </c>
      <c r="J34" s="3">
        <v>2.1355996279724656</v>
      </c>
      <c r="K34" s="193">
        <v>9.8237582886733399E-2</v>
      </c>
      <c r="L34" s="32">
        <v>10.252280708799999</v>
      </c>
      <c r="M34" s="196">
        <v>0.25630701771999997</v>
      </c>
      <c r="N34" s="69"/>
      <c r="O34" s="151"/>
      <c r="P34" s="70"/>
      <c r="Q34" s="70"/>
      <c r="R34" s="70"/>
      <c r="S34" s="70"/>
      <c r="T34" s="70"/>
      <c r="U34" s="70"/>
      <c r="V34" s="70"/>
      <c r="W34" s="71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305">
        <v>1.4</v>
      </c>
      <c r="AJ34" s="305">
        <v>4.79</v>
      </c>
      <c r="AK34" s="305">
        <v>0.2</v>
      </c>
      <c r="AL34" s="66">
        <f t="shared" si="6"/>
        <v>1.7602477029052929E-3</v>
      </c>
      <c r="AM34" s="3">
        <f t="shared" si="7"/>
        <v>0.93329264710144921</v>
      </c>
      <c r="AN34" s="3"/>
      <c r="AO34" s="3">
        <f t="shared" si="24"/>
        <v>7.9657614227350418E-2</v>
      </c>
      <c r="AP34" s="3">
        <f t="shared" si="25"/>
        <v>0.17576951670555271</v>
      </c>
      <c r="AQ34" s="6">
        <f t="shared" si="26"/>
        <v>0.51171852801597195</v>
      </c>
      <c r="AR34" s="69"/>
      <c r="AS34" s="70"/>
      <c r="AT34" s="70"/>
      <c r="AU34" s="70"/>
      <c r="AV34" s="70"/>
      <c r="AW34" s="71"/>
      <c r="AX34" s="75"/>
      <c r="AY34" s="308"/>
      <c r="AZ34" s="76"/>
      <c r="BA34" s="77"/>
      <c r="BB34" s="77"/>
      <c r="BC34" s="502"/>
      <c r="BD34" s="502"/>
      <c r="BE34" s="502"/>
      <c r="BF34" s="44">
        <v>389.41918104513496</v>
      </c>
      <c r="BG34" s="6">
        <v>17.709770577108149</v>
      </c>
      <c r="BH34" s="247">
        <v>1706.0036905506884</v>
      </c>
      <c r="BI34" s="201">
        <v>93.830202980287865</v>
      </c>
      <c r="BJ34" s="248">
        <v>908970.3825685787</v>
      </c>
      <c r="BK34" s="201">
        <v>25451.1707119202</v>
      </c>
      <c r="BL34" s="342">
        <f t="shared" si="18"/>
        <v>4790</v>
      </c>
      <c r="BM34" s="248">
        <v>8942.2665366082601</v>
      </c>
      <c r="BN34" s="6">
        <v>259.32572956163955</v>
      </c>
      <c r="BO34" s="248">
        <v>247.24221034779217</v>
      </c>
      <c r="BP34" s="208">
        <v>8.9688776625809457</v>
      </c>
      <c r="BQ34" s="248">
        <v>404.3626958698373</v>
      </c>
      <c r="BR34" s="201">
        <v>21.431222881101377</v>
      </c>
      <c r="BS34" s="248">
        <v>205.05951454943676</v>
      </c>
      <c r="BT34" s="208">
        <v>9.6377971838235279</v>
      </c>
      <c r="BU34" s="248">
        <v>150.27578152377973</v>
      </c>
      <c r="BV34" s="208">
        <v>3.9071703196182734</v>
      </c>
      <c r="BW34" s="342">
        <f t="shared" si="19"/>
        <v>200</v>
      </c>
      <c r="BX34" s="248">
        <v>3851798.423533333</v>
      </c>
      <c r="BY34" s="208">
        <v>107850.35585893331</v>
      </c>
      <c r="BZ34" s="342">
        <f t="shared" si="20"/>
        <v>1400</v>
      </c>
      <c r="CA34" s="44">
        <v>8.0495792660344119</v>
      </c>
      <c r="CB34" s="29">
        <v>0.3004866000880782</v>
      </c>
      <c r="CC34" s="250">
        <v>37.088623396912197</v>
      </c>
      <c r="CD34" s="204">
        <v>1.1537541387514028</v>
      </c>
      <c r="CE34" s="245">
        <v>40.531761210858107</v>
      </c>
      <c r="CF34" s="201">
        <v>1.2516106060844436</v>
      </c>
      <c r="CG34" s="248">
        <v>5006.1962700250306</v>
      </c>
      <c r="CH34" s="208">
        <v>270.33459858135166</v>
      </c>
      <c r="CI34" s="248">
        <v>36.364845002602152</v>
      </c>
      <c r="CJ34" s="6">
        <v>1.3617787817023941</v>
      </c>
      <c r="CK34" s="44">
        <v>272.89180558615385</v>
      </c>
      <c r="CL34" s="6">
        <v>8.0410699569217261</v>
      </c>
      <c r="CM34" s="44">
        <v>828.97499313896719</v>
      </c>
      <c r="CN34" s="6">
        <v>32.736368827833559</v>
      </c>
      <c r="CO34" s="247">
        <v>6.1995040359053482</v>
      </c>
      <c r="CP34" s="201">
        <v>0.2746363348837228</v>
      </c>
      <c r="CQ34" s="247">
        <v>165.54049779289278</v>
      </c>
      <c r="CR34" s="208">
        <v>7.5783156074439697</v>
      </c>
      <c r="CS34" s="245">
        <v>9.7513680759509942</v>
      </c>
      <c r="CT34" s="6">
        <v>0.42170846990563227</v>
      </c>
      <c r="CU34" s="249" t="s">
        <v>117</v>
      </c>
      <c r="CV34" s="6"/>
      <c r="CW34" s="245">
        <v>43.592462152788684</v>
      </c>
      <c r="CX34" s="6">
        <v>1.4347469492983975</v>
      </c>
      <c r="CY34" s="255" t="s">
        <v>116</v>
      </c>
      <c r="CZ34" s="6"/>
      <c r="DA34" s="245">
        <v>25.329065126594681</v>
      </c>
      <c r="DB34" s="6">
        <v>0.81107873184196644</v>
      </c>
      <c r="DC34" s="249" t="s">
        <v>118</v>
      </c>
      <c r="DD34" s="6"/>
      <c r="DE34" s="245">
        <v>17.084603271925314</v>
      </c>
      <c r="DF34" s="6">
        <v>0.55291531243788228</v>
      </c>
      <c r="DG34" s="247">
        <v>54.586598326032536</v>
      </c>
      <c r="DH34" s="208">
        <v>1.9651175397371714</v>
      </c>
      <c r="DI34" s="249" t="s">
        <v>119</v>
      </c>
      <c r="DJ34" s="6"/>
      <c r="DK34" s="246" t="s">
        <v>115</v>
      </c>
      <c r="DL34" s="6"/>
      <c r="DM34" s="249" t="s">
        <v>117</v>
      </c>
      <c r="DN34" s="6"/>
      <c r="DO34" s="249" t="s">
        <v>120</v>
      </c>
      <c r="DP34" s="6"/>
      <c r="DQ34" s="248">
        <v>1458.3236539424279</v>
      </c>
      <c r="DR34" s="201">
        <v>71.457859043178971</v>
      </c>
      <c r="DS34" s="249" t="s">
        <v>118</v>
      </c>
      <c r="DT34" s="6"/>
      <c r="DU34" s="245">
        <v>14.538691074950879</v>
      </c>
      <c r="DV34" s="6">
        <v>0.49642397034029428</v>
      </c>
    </row>
    <row r="35" spans="1:126" x14ac:dyDescent="0.25">
      <c r="A35" s="105" t="s">
        <v>181</v>
      </c>
      <c r="B35" s="481"/>
      <c r="C35" s="482"/>
      <c r="D35" s="483"/>
      <c r="E35" s="484"/>
      <c r="F35" s="484"/>
      <c r="G35" s="484"/>
      <c r="H35" s="485"/>
      <c r="I35" s="485"/>
      <c r="J35" s="486"/>
      <c r="K35" s="487"/>
      <c r="L35" s="488"/>
      <c r="M35" s="489"/>
      <c r="N35" s="107"/>
      <c r="O35" s="152"/>
      <c r="P35" s="108"/>
      <c r="Q35" s="108"/>
      <c r="R35" s="108"/>
      <c r="S35" s="108"/>
      <c r="T35" s="108"/>
      <c r="U35" s="108"/>
      <c r="V35" s="108"/>
      <c r="W35" s="109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306">
        <v>1.39</v>
      </c>
      <c r="AJ35" s="306">
        <v>3.7029999999999998</v>
      </c>
      <c r="AK35" s="306">
        <v>0.3</v>
      </c>
      <c r="AL35" s="242"/>
      <c r="AM35" s="243"/>
      <c r="AN35" s="243"/>
      <c r="AO35" s="243"/>
      <c r="AP35" s="243"/>
      <c r="AQ35" s="244"/>
      <c r="AR35" s="107"/>
      <c r="AS35" s="108"/>
      <c r="AT35" s="108"/>
      <c r="AU35" s="108"/>
      <c r="AV35" s="108"/>
      <c r="AW35" s="109"/>
      <c r="AX35" s="112"/>
      <c r="AY35" s="312"/>
      <c r="AZ35" s="113"/>
      <c r="BA35" s="114"/>
      <c r="BB35" s="114"/>
      <c r="BC35" s="498"/>
      <c r="BD35" s="498"/>
      <c r="BE35" s="498"/>
      <c r="BF35" s="280"/>
      <c r="BG35" s="244"/>
      <c r="BH35" s="281"/>
      <c r="BI35" s="282"/>
      <c r="BJ35" s="281"/>
      <c r="BK35" s="282"/>
      <c r="BL35" s="343">
        <f t="shared" si="18"/>
        <v>3703</v>
      </c>
      <c r="BM35" s="281"/>
      <c r="BN35" s="244"/>
      <c r="BO35" s="281"/>
      <c r="BP35" s="283"/>
      <c r="BQ35" s="281"/>
      <c r="BR35" s="282"/>
      <c r="BS35" s="281"/>
      <c r="BT35" s="283"/>
      <c r="BU35" s="281"/>
      <c r="BV35" s="283"/>
      <c r="BW35" s="343">
        <f t="shared" si="19"/>
        <v>300</v>
      </c>
      <c r="BX35" s="281"/>
      <c r="BY35" s="283"/>
      <c r="BZ35" s="343">
        <f t="shared" si="20"/>
        <v>1390</v>
      </c>
      <c r="CA35" s="280"/>
      <c r="CB35" s="284"/>
      <c r="CC35" s="285"/>
      <c r="CD35" s="282"/>
      <c r="CE35" s="285"/>
      <c r="CF35" s="282"/>
      <c r="CG35" s="281"/>
      <c r="CH35" s="283"/>
      <c r="CI35" s="281"/>
      <c r="CJ35" s="244"/>
      <c r="CK35" s="280"/>
      <c r="CL35" s="244"/>
      <c r="CM35" s="280"/>
      <c r="CN35" s="244"/>
      <c r="CO35" s="281"/>
      <c r="CP35" s="282"/>
      <c r="CQ35" s="281"/>
      <c r="CR35" s="283"/>
      <c r="CS35" s="285"/>
      <c r="CT35" s="244"/>
      <c r="CU35" s="286"/>
      <c r="CV35" s="244"/>
      <c r="CW35" s="285"/>
      <c r="CX35" s="244"/>
      <c r="CY35" s="286"/>
      <c r="CZ35" s="244"/>
      <c r="DA35" s="285"/>
      <c r="DB35" s="244"/>
      <c r="DC35" s="286"/>
      <c r="DD35" s="244"/>
      <c r="DE35" s="285"/>
      <c r="DF35" s="244"/>
      <c r="DG35" s="281"/>
      <c r="DH35" s="283"/>
      <c r="DI35" s="286"/>
      <c r="DJ35" s="244"/>
      <c r="DK35" s="287"/>
      <c r="DL35" s="244"/>
      <c r="DM35" s="286"/>
      <c r="DN35" s="244"/>
      <c r="DO35" s="286"/>
      <c r="DP35" s="244"/>
      <c r="DQ35" s="281"/>
      <c r="DR35" s="282"/>
      <c r="DS35" s="286"/>
      <c r="DT35" s="244"/>
      <c r="DU35" s="285"/>
      <c r="DV35" s="244"/>
    </row>
    <row r="36" spans="1:126" x14ac:dyDescent="0.25">
      <c r="A36" s="16" t="s">
        <v>182</v>
      </c>
      <c r="B36" s="12">
        <v>5.185563454516081E-2</v>
      </c>
      <c r="C36" s="189">
        <v>8.0813546229848972E-4</v>
      </c>
      <c r="D36" s="28">
        <v>225.29754487234041</v>
      </c>
      <c r="E36" s="214">
        <v>1.9E-3</v>
      </c>
      <c r="F36" s="214"/>
      <c r="G36" s="214"/>
      <c r="H36" s="19">
        <v>11.600015023999999</v>
      </c>
      <c r="I36" s="19">
        <v>0.11600015023999999</v>
      </c>
      <c r="J36" s="7">
        <v>9.6284551958456976</v>
      </c>
      <c r="K36" s="93">
        <v>0.22145446950445105</v>
      </c>
      <c r="L36" s="33">
        <v>13.964673199999998</v>
      </c>
      <c r="M36" s="197">
        <v>0.47479888879999993</v>
      </c>
      <c r="N36" s="72"/>
      <c r="O36" s="153"/>
      <c r="P36" s="73"/>
      <c r="Q36" s="73"/>
      <c r="R36" s="73"/>
      <c r="S36" s="73"/>
      <c r="T36" s="73"/>
      <c r="U36" s="73"/>
      <c r="V36" s="73"/>
      <c r="W36" s="74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307">
        <v>1</v>
      </c>
      <c r="AJ36" s="307">
        <v>2.1240000000000001</v>
      </c>
      <c r="AK36" s="307">
        <v>0.2</v>
      </c>
      <c r="AL36" s="67">
        <f t="shared" ref="AL36:AL43" si="32">B36/7</f>
        <v>7.4079477921658301E-3</v>
      </c>
      <c r="AM36" s="7">
        <f t="shared" ref="AM36:AM43" si="33">D36/23</f>
        <v>9.7955454292321917</v>
      </c>
      <c r="AN36" s="7"/>
      <c r="AO36" s="7">
        <f t="shared" ref="AO36:AO43" si="34">H36/39</f>
        <v>0.29743628266666666</v>
      </c>
      <c r="AP36" s="7">
        <f t="shared" ref="AP36:AP43" si="35">(J36)/(24.3/2)</f>
        <v>0.79246544821775289</v>
      </c>
      <c r="AQ36" s="10">
        <f t="shared" ref="AQ36:AQ43" si="36">(L36)/(40.07/2)</f>
        <v>0.69701388570002487</v>
      </c>
      <c r="AR36" s="72"/>
      <c r="AS36" s="73"/>
      <c r="AT36" s="73"/>
      <c r="AU36" s="73"/>
      <c r="AV36" s="73"/>
      <c r="AW36" s="74"/>
      <c r="AX36" s="78"/>
      <c r="AY36" s="309"/>
      <c r="AZ36" s="79"/>
      <c r="BA36" s="80"/>
      <c r="BB36" s="80"/>
      <c r="BC36" s="499"/>
      <c r="BD36" s="499"/>
      <c r="BE36" s="499"/>
      <c r="BF36" s="47">
        <v>314.02453938386697</v>
      </c>
      <c r="BG36" s="111">
        <v>7.5589600233853753</v>
      </c>
      <c r="BH36" s="253">
        <v>1694.9060741839764</v>
      </c>
      <c r="BI36" s="202">
        <v>54.236994373887249</v>
      </c>
      <c r="BJ36" s="253">
        <v>628039.88336170197</v>
      </c>
      <c r="BK36" s="202">
        <v>18841.19650085106</v>
      </c>
      <c r="BL36" s="344">
        <f t="shared" si="18"/>
        <v>2124</v>
      </c>
      <c r="BM36" s="253">
        <v>5414.3015195610687</v>
      </c>
      <c r="BN36" s="111">
        <v>265.30077445849236</v>
      </c>
      <c r="BO36" s="253">
        <v>395.90026421303878</v>
      </c>
      <c r="BP36" s="206">
        <v>10.996662038684839</v>
      </c>
      <c r="BQ36" s="253">
        <v>171.6926142652672</v>
      </c>
      <c r="BR36" s="202">
        <v>5.1507784279580164</v>
      </c>
      <c r="BS36" s="266">
        <v>214.44777916027076</v>
      </c>
      <c r="BT36" s="206">
        <v>4.7770365216336605</v>
      </c>
      <c r="BU36" s="253">
        <v>7789.7483709198814</v>
      </c>
      <c r="BV36" s="206">
        <v>179.16421253115723</v>
      </c>
      <c r="BW36" s="344">
        <f t="shared" si="19"/>
        <v>200</v>
      </c>
      <c r="BX36" s="253">
        <v>2257667.3460000004</v>
      </c>
      <c r="BY36" s="206">
        <v>20319.006114000003</v>
      </c>
      <c r="BZ36" s="344">
        <f t="shared" si="20"/>
        <v>1000</v>
      </c>
      <c r="CA36" s="253">
        <v>243.72038784088176</v>
      </c>
      <c r="CB36" s="202">
        <v>4.8846245785639262</v>
      </c>
      <c r="CC36" s="270">
        <v>167.16768103526618</v>
      </c>
      <c r="CD36" s="271">
        <v>3.3278019410233473</v>
      </c>
      <c r="CE36" s="266">
        <v>211.88596011944372</v>
      </c>
      <c r="CF36" s="202">
        <v>5.409489736719304</v>
      </c>
      <c r="CG36" s="253">
        <v>4419.0667032640949</v>
      </c>
      <c r="CH36" s="206">
        <v>66.286000548961425</v>
      </c>
      <c r="CI36" s="253">
        <v>32.297944594268181</v>
      </c>
      <c r="CJ36" s="111">
        <v>0.49546175216791044</v>
      </c>
      <c r="CK36" s="47">
        <v>176.63745781183724</v>
      </c>
      <c r="CL36" s="111">
        <v>1.5962194638210578</v>
      </c>
      <c r="CM36" s="47">
        <v>708.29007319568154</v>
      </c>
      <c r="CN36" s="111">
        <v>16.996320105117917</v>
      </c>
      <c r="CO36" s="253">
        <v>18.594315323152131</v>
      </c>
      <c r="CP36" s="202">
        <v>0.37820966967773506</v>
      </c>
      <c r="CQ36" s="253">
        <v>234.57215195610689</v>
      </c>
      <c r="CR36" s="206">
        <v>5.1605873430343525</v>
      </c>
      <c r="CS36" s="256">
        <v>8.9711415186067143</v>
      </c>
      <c r="CT36" s="111">
        <v>0.22193153872840177</v>
      </c>
      <c r="CU36" s="255" t="s">
        <v>117</v>
      </c>
      <c r="CV36" s="111"/>
      <c r="CW36" s="256">
        <v>27.31543840635203</v>
      </c>
      <c r="CX36" s="111">
        <v>0.55333623338387417</v>
      </c>
      <c r="CY36" s="256">
        <v>5.0040602922665052</v>
      </c>
      <c r="CZ36" s="111">
        <v>0.14848764800714187</v>
      </c>
      <c r="DA36" s="256">
        <v>41.833350153029663</v>
      </c>
      <c r="DB36" s="111">
        <v>0.63800263635810028</v>
      </c>
      <c r="DC36" s="255" t="s">
        <v>118</v>
      </c>
      <c r="DD36" s="111"/>
      <c r="DE36" s="253">
        <v>131.55699874442487</v>
      </c>
      <c r="DF36" s="111">
        <v>2.7504692284722307</v>
      </c>
      <c r="DG36" s="258">
        <v>315.55670205152671</v>
      </c>
      <c r="DH36" s="206">
        <v>12.937824784112594</v>
      </c>
      <c r="DI36" s="255" t="s">
        <v>119</v>
      </c>
      <c r="DJ36" s="111"/>
      <c r="DK36" s="47">
        <v>4.8875889656775771</v>
      </c>
      <c r="DL36" s="111">
        <v>6.9169024648398969E-2</v>
      </c>
      <c r="DM36" s="255" t="s">
        <v>117</v>
      </c>
      <c r="DN36" s="111"/>
      <c r="DO36" s="255" t="s">
        <v>120</v>
      </c>
      <c r="DP36" s="111"/>
      <c r="DQ36" s="266">
        <v>905.89764688427306</v>
      </c>
      <c r="DR36" s="202">
        <v>35.330008228486648</v>
      </c>
      <c r="DS36" s="255" t="s">
        <v>118</v>
      </c>
      <c r="DT36" s="111"/>
      <c r="DU36" s="256">
        <v>15.500366176434094</v>
      </c>
      <c r="DV36" s="111">
        <v>0.35759081941208931</v>
      </c>
    </row>
    <row r="37" spans="1:126" x14ac:dyDescent="0.25">
      <c r="A37" s="16" t="s">
        <v>183</v>
      </c>
      <c r="B37" s="12">
        <v>2.4398411065877354E-2</v>
      </c>
      <c r="C37" s="189">
        <v>1.208539336192044E-3</v>
      </c>
      <c r="D37" s="28">
        <v>170.14725066666665</v>
      </c>
      <c r="E37" s="214">
        <v>2.8E-3</v>
      </c>
      <c r="F37" s="214"/>
      <c r="G37" s="214"/>
      <c r="H37" s="19">
        <v>4.019998157157894</v>
      </c>
      <c r="I37" s="19">
        <v>6.4319970514526315E-2</v>
      </c>
      <c r="J37" s="7">
        <v>3.7963296208068811</v>
      </c>
      <c r="K37" s="93">
        <v>0.26953940307728852</v>
      </c>
      <c r="L37" s="33">
        <v>11.164959513157893</v>
      </c>
      <c r="M37" s="197">
        <v>0.21213423074999993</v>
      </c>
      <c r="N37" s="72"/>
      <c r="O37" s="153"/>
      <c r="P37" s="73"/>
      <c r="Q37" s="73"/>
      <c r="R37" s="73"/>
      <c r="S37" s="73"/>
      <c r="T37" s="73"/>
      <c r="U37" s="73"/>
      <c r="V37" s="73"/>
      <c r="W37" s="74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307">
        <v>2.0499999999999998</v>
      </c>
      <c r="AJ37" s="307">
        <v>5.476</v>
      </c>
      <c r="AK37" s="307">
        <v>0.2</v>
      </c>
      <c r="AL37" s="67">
        <f t="shared" si="32"/>
        <v>3.4854872951253363E-3</v>
      </c>
      <c r="AM37" s="7">
        <f t="shared" si="33"/>
        <v>7.3977065507246369</v>
      </c>
      <c r="AN37" s="7"/>
      <c r="AO37" s="7">
        <f t="shared" si="34"/>
        <v>0.10307687582456139</v>
      </c>
      <c r="AP37" s="7">
        <f t="shared" si="35"/>
        <v>0.3124551128236116</v>
      </c>
      <c r="AQ37" s="10">
        <f t="shared" si="36"/>
        <v>0.55727274834828511</v>
      </c>
      <c r="AR37" s="72"/>
      <c r="AS37" s="73"/>
      <c r="AT37" s="73"/>
      <c r="AU37" s="73"/>
      <c r="AV37" s="73"/>
      <c r="AW37" s="74"/>
      <c r="AX37" s="78"/>
      <c r="AY37" s="309"/>
      <c r="AZ37" s="79"/>
      <c r="BA37" s="80"/>
      <c r="BB37" s="80"/>
      <c r="BC37" s="499"/>
      <c r="BD37" s="499"/>
      <c r="BE37" s="499"/>
      <c r="BF37" s="47">
        <v>387.97421515553953</v>
      </c>
      <c r="BG37" s="111">
        <v>9.5604771068424483</v>
      </c>
      <c r="BH37" s="253">
        <v>1661.9530965390129</v>
      </c>
      <c r="BI37" s="202">
        <v>48.196639799631377</v>
      </c>
      <c r="BJ37" s="253">
        <v>666176.32459259254</v>
      </c>
      <c r="BK37" s="202">
        <v>17320.584439407408</v>
      </c>
      <c r="BL37" s="344">
        <f t="shared" si="18"/>
        <v>5476</v>
      </c>
      <c r="BM37" s="253">
        <v>9733.7615634650829</v>
      </c>
      <c r="BN37" s="111">
        <v>272.5453237770223</v>
      </c>
      <c r="BO37" s="258">
        <v>445.89612145356335</v>
      </c>
      <c r="BP37" s="206">
        <v>18.092741492973097</v>
      </c>
      <c r="BQ37" s="253">
        <v>229.8477471636289</v>
      </c>
      <c r="BR37" s="202">
        <v>16.319190048617653</v>
      </c>
      <c r="BS37" s="266">
        <v>208.77641929141919</v>
      </c>
      <c r="BT37" s="202">
        <v>3.5491991279541257</v>
      </c>
      <c r="BU37" s="253">
        <v>6400.3839149293472</v>
      </c>
      <c r="BV37" s="206">
        <v>428.82572230026631</v>
      </c>
      <c r="BW37" s="344">
        <f t="shared" si="19"/>
        <v>200</v>
      </c>
      <c r="BX37" s="258">
        <v>5304100.347066666</v>
      </c>
      <c r="BY37" s="206">
        <v>148514.80971786662</v>
      </c>
      <c r="BZ37" s="344">
        <f t="shared" si="20"/>
        <v>2050</v>
      </c>
      <c r="CA37" s="253">
        <v>225.57167050791875</v>
      </c>
      <c r="CB37" s="202">
        <v>7.6563632051489012</v>
      </c>
      <c r="CC37" s="272">
        <v>86.321234670168522</v>
      </c>
      <c r="CD37" s="271">
        <v>2.7672320979208456</v>
      </c>
      <c r="CE37" s="256">
        <v>38.968137514356989</v>
      </c>
      <c r="CF37" s="202">
        <v>1.5352214211230832</v>
      </c>
      <c r="CG37" s="253">
        <v>9506.7658950235509</v>
      </c>
      <c r="CH37" s="206">
        <v>180.62855200544746</v>
      </c>
      <c r="CI37" s="253">
        <v>36.585011007674673</v>
      </c>
      <c r="CJ37" s="111">
        <v>1.4082411110395225</v>
      </c>
      <c r="CK37" s="47">
        <v>360.77146350910073</v>
      </c>
      <c r="CL37" s="111">
        <v>13.426832642399575</v>
      </c>
      <c r="CM37" s="47">
        <v>1118.6610736071866</v>
      </c>
      <c r="CN37" s="111">
        <v>37.129756578016128</v>
      </c>
      <c r="CO37" s="253">
        <v>19.243404783866406</v>
      </c>
      <c r="CP37" s="202">
        <v>0.74021482610475653</v>
      </c>
      <c r="CQ37" s="258">
        <v>225.12266151955765</v>
      </c>
      <c r="CR37" s="206">
        <v>15.533463644849478</v>
      </c>
      <c r="CS37" s="256">
        <v>12.770560513303556</v>
      </c>
      <c r="CT37" s="111">
        <v>0.68481706473254023</v>
      </c>
      <c r="CU37" s="255" t="s">
        <v>117</v>
      </c>
      <c r="CV37" s="111"/>
      <c r="CW37" s="256">
        <v>28.59823396321891</v>
      </c>
      <c r="CX37" s="111">
        <v>0.99857911956532774</v>
      </c>
      <c r="CY37" s="255" t="s">
        <v>116</v>
      </c>
      <c r="CZ37" s="111"/>
      <c r="DA37" s="256">
        <v>44.591980143332805</v>
      </c>
      <c r="DB37" s="111">
        <v>1.7066286238008477</v>
      </c>
      <c r="DC37" s="256">
        <v>1.3456661643271524</v>
      </c>
      <c r="DD37" s="111">
        <v>5.9131420703559485E-2</v>
      </c>
      <c r="DE37" s="47">
        <v>8.9846334011469455</v>
      </c>
      <c r="DF37" s="111">
        <v>0.30722643095082858</v>
      </c>
      <c r="DG37" s="258">
        <v>2630.8936319475733</v>
      </c>
      <c r="DH37" s="206">
        <v>55.24876627089904</v>
      </c>
      <c r="DI37" s="255" t="s">
        <v>119</v>
      </c>
      <c r="DJ37" s="111"/>
      <c r="DK37" s="47">
        <v>1.1300356896932167</v>
      </c>
      <c r="DL37" s="111">
        <v>4.0391970072329073E-2</v>
      </c>
      <c r="DM37" s="255" t="s">
        <v>117</v>
      </c>
      <c r="DN37" s="111"/>
      <c r="DO37" s="255" t="s">
        <v>120</v>
      </c>
      <c r="DP37" s="111"/>
      <c r="DQ37" s="266">
        <v>1836.0150352652058</v>
      </c>
      <c r="DR37" s="202">
        <v>110.16090211591236</v>
      </c>
      <c r="DS37" s="255" t="s">
        <v>118</v>
      </c>
      <c r="DT37" s="111"/>
      <c r="DU37" s="256">
        <v>10.863713654935871</v>
      </c>
      <c r="DV37" s="111">
        <v>0.50477829979308331</v>
      </c>
    </row>
    <row r="38" spans="1:126" ht="15.75" thickBot="1" x14ac:dyDescent="0.3">
      <c r="A38" s="17" t="s">
        <v>184</v>
      </c>
      <c r="B38" s="13">
        <v>0.1936682177844084</v>
      </c>
      <c r="C38" s="190">
        <v>2.418390697284258E-3</v>
      </c>
      <c r="D38" s="25">
        <v>69.076819999999998</v>
      </c>
      <c r="E38" s="215">
        <v>3.2000000000000002E-3</v>
      </c>
      <c r="F38" s="215"/>
      <c r="G38" s="215"/>
      <c r="H38" s="20">
        <v>8.2140665549999987</v>
      </c>
      <c r="I38" s="20">
        <v>0.16428133109999998</v>
      </c>
      <c r="J38" s="11">
        <v>8.5749999999999993</v>
      </c>
      <c r="K38" s="92">
        <v>0.15434999999999999</v>
      </c>
      <c r="L38" s="34">
        <v>9.5398361939999994</v>
      </c>
      <c r="M38" s="198">
        <v>0.21941623246199998</v>
      </c>
      <c r="N38" s="63"/>
      <c r="O38" s="150"/>
      <c r="P38" s="64"/>
      <c r="Q38" s="64"/>
      <c r="R38" s="64"/>
      <c r="S38" s="64"/>
      <c r="T38" s="64"/>
      <c r="U38" s="64"/>
      <c r="V38" s="64"/>
      <c r="W38" s="65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304">
        <v>0.44</v>
      </c>
      <c r="AJ38" s="304">
        <v>2.0179999999999998</v>
      </c>
      <c r="AK38" s="304">
        <v>0.2</v>
      </c>
      <c r="AL38" s="68">
        <f t="shared" si="32"/>
        <v>2.7666888254915485E-2</v>
      </c>
      <c r="AM38" s="11">
        <f t="shared" si="33"/>
        <v>3.0033400000000001</v>
      </c>
      <c r="AN38" s="11"/>
      <c r="AO38" s="11">
        <f t="shared" si="34"/>
        <v>0.21061709115384611</v>
      </c>
      <c r="AP38" s="11">
        <f t="shared" si="35"/>
        <v>0.70576131687242794</v>
      </c>
      <c r="AQ38" s="31">
        <f t="shared" si="36"/>
        <v>0.47615853226853005</v>
      </c>
      <c r="AR38" s="63"/>
      <c r="AS38" s="64"/>
      <c r="AT38" s="64"/>
      <c r="AU38" s="64"/>
      <c r="AV38" s="64"/>
      <c r="AW38" s="65"/>
      <c r="AX38" s="84"/>
      <c r="AY38" s="311"/>
      <c r="AZ38" s="85"/>
      <c r="BA38" s="86"/>
      <c r="BB38" s="86"/>
      <c r="BC38" s="501"/>
      <c r="BD38" s="501"/>
      <c r="BE38" s="501"/>
      <c r="BF38" s="264">
        <v>348.85176140637765</v>
      </c>
      <c r="BG38" s="199">
        <v>7.9365175697654857</v>
      </c>
      <c r="BH38" s="267">
        <v>1617.625</v>
      </c>
      <c r="BI38" s="203">
        <v>103.52800000000001</v>
      </c>
      <c r="BJ38" s="261">
        <v>693034.35654545447</v>
      </c>
      <c r="BK38" s="203">
        <v>31186.546044545452</v>
      </c>
      <c r="BL38" s="341">
        <f t="shared" si="18"/>
        <v>2017.9999999999998</v>
      </c>
      <c r="BM38" s="261">
        <v>18868.9375</v>
      </c>
      <c r="BN38" s="199">
        <v>641.54387499999996</v>
      </c>
      <c r="BO38" s="261">
        <v>381.6875</v>
      </c>
      <c r="BP38" s="207">
        <v>9.160499999999999</v>
      </c>
      <c r="BQ38" s="261">
        <v>294.8125</v>
      </c>
      <c r="BR38" s="203">
        <v>8.8443749999999994</v>
      </c>
      <c r="BS38" s="261">
        <v>219.375</v>
      </c>
      <c r="BT38" s="203">
        <v>5.7037500000000003</v>
      </c>
      <c r="BU38" s="261">
        <v>19605.25</v>
      </c>
      <c r="BV38" s="207">
        <v>588.15750000000003</v>
      </c>
      <c r="BW38" s="341">
        <f t="shared" si="19"/>
        <v>200</v>
      </c>
      <c r="BX38" s="267">
        <v>2776909.8840000001</v>
      </c>
      <c r="BY38" s="207">
        <v>49984.377911999996</v>
      </c>
      <c r="BZ38" s="341">
        <f t="shared" si="20"/>
        <v>440</v>
      </c>
      <c r="CA38" s="261">
        <v>589.27235941267918</v>
      </c>
      <c r="CB38" s="203">
        <v>4.7318788942447689</v>
      </c>
      <c r="CC38" s="273">
        <v>240.13936085829724</v>
      </c>
      <c r="CD38" s="274">
        <v>2.6478369175680889</v>
      </c>
      <c r="CE38" s="263">
        <v>96.894288359752423</v>
      </c>
      <c r="CF38" s="203">
        <v>2.3120761491471797</v>
      </c>
      <c r="CG38" s="261">
        <v>6547.3125</v>
      </c>
      <c r="CH38" s="207">
        <v>111.30431249999999</v>
      </c>
      <c r="CI38" s="261">
        <v>68.733643244390748</v>
      </c>
      <c r="CJ38" s="199">
        <v>0.9532216413154212</v>
      </c>
      <c r="CK38" s="264">
        <v>200.64784799347291</v>
      </c>
      <c r="CL38" s="199">
        <v>3.0965882239043636</v>
      </c>
      <c r="CM38" s="264">
        <v>750.36872622709484</v>
      </c>
      <c r="CN38" s="199">
        <v>7.8448478813344726</v>
      </c>
      <c r="CO38" s="267">
        <v>134.4077531179131</v>
      </c>
      <c r="CP38" s="203">
        <v>2.4370045923869394</v>
      </c>
      <c r="CQ38" s="267">
        <v>221.14656994183949</v>
      </c>
      <c r="CR38" s="207">
        <v>4.5186954049195007</v>
      </c>
      <c r="CS38" s="263">
        <v>57.896248531931839</v>
      </c>
      <c r="CT38" s="199">
        <v>1.1048441875897885</v>
      </c>
      <c r="CU38" s="265" t="s">
        <v>117</v>
      </c>
      <c r="CV38" s="199"/>
      <c r="CW38" s="263">
        <v>27.909390081002922</v>
      </c>
      <c r="CX38" s="199">
        <v>0.54881938996693802</v>
      </c>
      <c r="CY38" s="265" t="s">
        <v>116</v>
      </c>
      <c r="CZ38" s="199"/>
      <c r="DA38" s="263">
        <v>17.944854051870564</v>
      </c>
      <c r="DB38" s="199">
        <v>0.33627530281481777</v>
      </c>
      <c r="DC38" s="263">
        <v>1.2256078572522029</v>
      </c>
      <c r="DD38" s="199">
        <v>2.9674745888614625E-2</v>
      </c>
      <c r="DE38" s="259">
        <v>18.938930755688027</v>
      </c>
      <c r="DF38" s="199">
        <v>0.22747302980881026</v>
      </c>
      <c r="DG38" s="267">
        <v>338.625</v>
      </c>
      <c r="DH38" s="207">
        <v>4.0634999999999994</v>
      </c>
      <c r="DI38" s="265" t="s">
        <v>119</v>
      </c>
      <c r="DJ38" s="199"/>
      <c r="DK38" s="264">
        <v>1.4490933567719366</v>
      </c>
      <c r="DL38" s="199">
        <v>5.2505165559594572E-2</v>
      </c>
      <c r="DM38" s="265" t="s">
        <v>117</v>
      </c>
      <c r="DN38" s="199"/>
      <c r="DO38" s="263">
        <v>2.7337872689212164</v>
      </c>
      <c r="DP38" s="199">
        <v>4.5488956136448377E-2</v>
      </c>
      <c r="DQ38" s="262">
        <v>1491.75</v>
      </c>
      <c r="DR38" s="203">
        <v>38.785499999999999</v>
      </c>
      <c r="DS38" s="265" t="s">
        <v>118</v>
      </c>
      <c r="DT38" s="199"/>
      <c r="DU38" s="263">
        <v>16.711163964420624</v>
      </c>
      <c r="DV38" s="199">
        <v>0.31920226930013679</v>
      </c>
    </row>
    <row r="39" spans="1:126" x14ac:dyDescent="0.25">
      <c r="A39" s="15" t="s">
        <v>185</v>
      </c>
      <c r="B39" s="14">
        <v>0.42422873172862274</v>
      </c>
      <c r="C39" s="191">
        <v>2.1698982449684059E-2</v>
      </c>
      <c r="D39" s="3">
        <v>5.3987505000000002</v>
      </c>
      <c r="E39" s="212">
        <v>3.5000000000000001E-3</v>
      </c>
      <c r="F39" s="212"/>
      <c r="G39" s="212"/>
      <c r="H39" s="3">
        <v>21.210292351999996</v>
      </c>
      <c r="I39" s="3">
        <v>0.50904701644799988</v>
      </c>
      <c r="J39" s="3">
        <v>36.674880547297299</v>
      </c>
      <c r="K39" s="193">
        <v>1.5403449829864866</v>
      </c>
      <c r="L39" s="6">
        <v>13.416552319999999</v>
      </c>
      <c r="M39" s="195">
        <v>0.46957933119999995</v>
      </c>
      <c r="N39" s="61"/>
      <c r="O39" s="148"/>
      <c r="P39" s="40"/>
      <c r="Q39" s="40"/>
      <c r="R39" s="40"/>
      <c r="S39" s="40"/>
      <c r="T39" s="40"/>
      <c r="U39" s="40"/>
      <c r="V39" s="40"/>
      <c r="W39" s="41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99">
        <v>0.94</v>
      </c>
      <c r="AJ39" s="99">
        <v>0.05</v>
      </c>
      <c r="AK39" s="99">
        <v>0</v>
      </c>
      <c r="AL39" s="66">
        <f t="shared" si="32"/>
        <v>6.0604104532660394E-2</v>
      </c>
      <c r="AM39" s="3">
        <f t="shared" si="33"/>
        <v>0.23472828260869566</v>
      </c>
      <c r="AN39" s="3"/>
      <c r="AO39" s="3">
        <f t="shared" si="34"/>
        <v>0.54385365005128194</v>
      </c>
      <c r="AP39" s="3">
        <f t="shared" si="35"/>
        <v>3.0185086870203537</v>
      </c>
      <c r="AQ39" s="6">
        <f t="shared" si="36"/>
        <v>0.66965571849263783</v>
      </c>
      <c r="AR39" s="61"/>
      <c r="AS39" s="40"/>
      <c r="AT39" s="40"/>
      <c r="AU39" s="40"/>
      <c r="AV39" s="40"/>
      <c r="AW39" s="41"/>
      <c r="AX39" s="75"/>
      <c r="AY39" s="308"/>
      <c r="AZ39" s="76"/>
      <c r="BA39" s="77"/>
      <c r="BB39" s="77"/>
      <c r="BC39" s="502"/>
      <c r="BD39" s="502"/>
      <c r="BE39" s="502"/>
      <c r="BF39" s="44">
        <v>47.204567775034121</v>
      </c>
      <c r="BG39" s="6">
        <v>2.0930853014467972</v>
      </c>
      <c r="BH39" s="247">
        <v>1675.1743154362416</v>
      </c>
      <c r="BI39" s="201">
        <v>51.930403778523498</v>
      </c>
      <c r="BJ39" s="248">
        <v>26051.03810526316</v>
      </c>
      <c r="BK39" s="201">
        <v>521.0207621052632</v>
      </c>
      <c r="BL39" s="339">
        <f t="shared" si="18"/>
        <v>50</v>
      </c>
      <c r="BM39" s="248">
        <v>10437.280244966443</v>
      </c>
      <c r="BN39" s="6">
        <v>448.80305053355704</v>
      </c>
      <c r="BO39" s="248">
        <v>928.04353020134226</v>
      </c>
      <c r="BP39" s="208">
        <v>27.841305906040269</v>
      </c>
      <c r="BQ39" s="248">
        <v>339.95041946308726</v>
      </c>
      <c r="BR39" s="201">
        <v>15.977669714765103</v>
      </c>
      <c r="BS39" s="248">
        <v>335.22067449664428</v>
      </c>
      <c r="BT39" s="208">
        <v>7.0396341644295299</v>
      </c>
      <c r="BU39" s="248">
        <v>2008.1990369127518</v>
      </c>
      <c r="BV39" s="208">
        <v>60.245971107382559</v>
      </c>
      <c r="BW39" s="339">
        <f t="shared" si="19"/>
        <v>0</v>
      </c>
      <c r="BX39" s="248">
        <v>200338.81389473684</v>
      </c>
      <c r="BY39" s="208">
        <v>4607.7927195789471</v>
      </c>
      <c r="BZ39" s="339">
        <f t="shared" si="20"/>
        <v>940</v>
      </c>
      <c r="CA39" s="248">
        <v>377.33147089549783</v>
      </c>
      <c r="CB39" s="201">
        <v>1.5543408728190153</v>
      </c>
      <c r="CC39" s="248">
        <v>717.14758053691276</v>
      </c>
      <c r="CD39" s="201">
        <v>27.968755640939598</v>
      </c>
      <c r="CE39" s="248">
        <v>414.612822147651</v>
      </c>
      <c r="CF39" s="201">
        <v>17.413738530201343</v>
      </c>
      <c r="CG39" s="248">
        <v>10083.22505033557</v>
      </c>
      <c r="CH39" s="208">
        <v>352.91287676174494</v>
      </c>
      <c r="CI39" s="248">
        <v>119.01872718158948</v>
      </c>
      <c r="CJ39" s="6">
        <v>5.6281017865169414</v>
      </c>
      <c r="CK39" s="44">
        <v>114.82606759136027</v>
      </c>
      <c r="CL39" s="6">
        <v>7.3516451711325574</v>
      </c>
      <c r="CM39" s="44">
        <v>195.02886374870255</v>
      </c>
      <c r="CN39" s="6">
        <v>5.6871840896232921</v>
      </c>
      <c r="CO39" s="247">
        <v>354.81037462373092</v>
      </c>
      <c r="CP39" s="201">
        <v>18.016111371302962</v>
      </c>
      <c r="CQ39" s="247">
        <v>369.51132550335569</v>
      </c>
      <c r="CR39" s="208">
        <v>8.8682718120805362</v>
      </c>
      <c r="CS39" s="248">
        <v>155.66637864120383</v>
      </c>
      <c r="CT39" s="201">
        <v>6.0001999592094526</v>
      </c>
      <c r="CU39" s="245">
        <v>1.990151642395503</v>
      </c>
      <c r="CV39" s="6">
        <v>4.3291032305872675E-2</v>
      </c>
      <c r="CW39" s="245">
        <v>28.839868390837353</v>
      </c>
      <c r="CX39" s="6">
        <v>1.065959614827322</v>
      </c>
      <c r="CY39" s="245">
        <v>1.67069433608686</v>
      </c>
      <c r="CZ39" s="6">
        <v>7.9209359043148922E-2</v>
      </c>
      <c r="DA39" s="245">
        <v>38.4305609739909</v>
      </c>
      <c r="DB39" s="6">
        <v>1.1337023422181458</v>
      </c>
      <c r="DC39" s="245">
        <v>1.8512091091042482</v>
      </c>
      <c r="DD39" s="6">
        <v>6.3848131127786201E-2</v>
      </c>
      <c r="DE39" s="44">
        <v>51.531356496913538</v>
      </c>
      <c r="DF39" s="6">
        <v>2.1775827076518817</v>
      </c>
      <c r="DG39" s="247">
        <v>930.91516107382552</v>
      </c>
      <c r="DH39" s="208">
        <v>34.443860959731545</v>
      </c>
      <c r="DI39" s="249" t="s">
        <v>119</v>
      </c>
      <c r="DJ39" s="6"/>
      <c r="DK39" s="246" t="s">
        <v>115</v>
      </c>
      <c r="DL39" s="6"/>
      <c r="DM39" s="249" t="s">
        <v>117</v>
      </c>
      <c r="DN39" s="6"/>
      <c r="DO39" s="245">
        <v>4.3730212918024876</v>
      </c>
      <c r="DP39" s="6">
        <v>0.15484024547776415</v>
      </c>
      <c r="DQ39" s="248">
        <v>2163.4360234899327</v>
      </c>
      <c r="DR39" s="201">
        <v>56.249336610738254</v>
      </c>
      <c r="DS39" s="245">
        <v>3.3743352592702252</v>
      </c>
      <c r="DT39" s="6">
        <v>0.13251803462812059</v>
      </c>
      <c r="DU39" s="245">
        <v>16.497779047017954</v>
      </c>
      <c r="DV39" s="6">
        <v>0.85855821399683452</v>
      </c>
    </row>
    <row r="40" spans="1:126" x14ac:dyDescent="0.25">
      <c r="A40" s="16" t="s">
        <v>186</v>
      </c>
      <c r="B40" s="12">
        <v>0.16353334840823064</v>
      </c>
      <c r="C40" s="189">
        <v>5.1293848921495667E-3</v>
      </c>
      <c r="D40" s="7">
        <v>13.473756481886699</v>
      </c>
      <c r="E40" s="210">
        <v>3.8999999999999998E-3</v>
      </c>
      <c r="F40" s="210"/>
      <c r="G40" s="210"/>
      <c r="H40" s="7">
        <v>10.208495096800002</v>
      </c>
      <c r="I40" s="7">
        <v>0.26542087251680002</v>
      </c>
      <c r="J40" s="7">
        <v>11.7190721395575</v>
      </c>
      <c r="K40" s="93">
        <v>0.49220102986141501</v>
      </c>
      <c r="L40" s="10">
        <v>14.794989237600001</v>
      </c>
      <c r="M40" s="160">
        <v>0.44384967712800005</v>
      </c>
      <c r="N40" s="62"/>
      <c r="O40" s="149"/>
      <c r="P40" s="42"/>
      <c r="Q40" s="42"/>
      <c r="R40" s="42"/>
      <c r="S40" s="42"/>
      <c r="T40" s="42"/>
      <c r="U40" s="42"/>
      <c r="V40" s="42"/>
      <c r="W40" s="43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100">
        <v>1.21</v>
      </c>
      <c r="AJ40" s="100">
        <v>0.22800000000000001</v>
      </c>
      <c r="AK40" s="100">
        <v>0</v>
      </c>
      <c r="AL40" s="67">
        <f t="shared" si="32"/>
        <v>2.3361906915461521E-2</v>
      </c>
      <c r="AM40" s="7">
        <f t="shared" si="33"/>
        <v>0.58581549921246523</v>
      </c>
      <c r="AN40" s="7"/>
      <c r="AO40" s="7">
        <f t="shared" si="34"/>
        <v>0.26175628453333338</v>
      </c>
      <c r="AP40" s="7">
        <f t="shared" si="35"/>
        <v>0.96453268638333334</v>
      </c>
      <c r="AQ40" s="10">
        <f t="shared" si="36"/>
        <v>0.73845716184676824</v>
      </c>
      <c r="AR40" s="62"/>
      <c r="AS40" s="42"/>
      <c r="AT40" s="42"/>
      <c r="AU40" s="42"/>
      <c r="AV40" s="42"/>
      <c r="AW40" s="43"/>
      <c r="AX40" s="78"/>
      <c r="AY40" s="309"/>
      <c r="AZ40" s="79"/>
      <c r="BA40" s="80"/>
      <c r="BB40" s="80"/>
      <c r="BC40" s="499"/>
      <c r="BD40" s="499"/>
      <c r="BE40" s="499"/>
      <c r="BF40" s="47">
        <v>101.2560227113938</v>
      </c>
      <c r="BG40" s="111">
        <v>2.6142697882011832</v>
      </c>
      <c r="BH40" s="253">
        <v>1789.3146656941403</v>
      </c>
      <c r="BI40" s="202">
        <v>62.626013299294911</v>
      </c>
      <c r="BJ40" s="253">
        <v>382361.56199999992</v>
      </c>
      <c r="BK40" s="202">
        <v>13765.016231999998</v>
      </c>
      <c r="BL40" s="337">
        <f t="shared" si="18"/>
        <v>228</v>
      </c>
      <c r="BM40" s="253">
        <v>9509.9257719426205</v>
      </c>
      <c r="BN40" s="111">
        <v>532.55584322878667</v>
      </c>
      <c r="BO40" s="253">
        <v>675.41324337466563</v>
      </c>
      <c r="BP40" s="206">
        <v>17.560744327741308</v>
      </c>
      <c r="BQ40" s="253">
        <v>233.02305616338438</v>
      </c>
      <c r="BR40" s="202">
        <v>7.4567377972283007</v>
      </c>
      <c r="BS40" s="266">
        <v>365.86933265608644</v>
      </c>
      <c r="BT40" s="206">
        <v>18.123849039244828</v>
      </c>
      <c r="BU40" s="253">
        <v>1595.4336299538049</v>
      </c>
      <c r="BV40" s="206">
        <v>57.435610678336978</v>
      </c>
      <c r="BW40" s="337">
        <f t="shared" si="19"/>
        <v>0</v>
      </c>
      <c r="BX40" s="258">
        <v>7029349.4339999985</v>
      </c>
      <c r="BY40" s="206">
        <v>154645.68754799999</v>
      </c>
      <c r="BZ40" s="337">
        <f t="shared" si="20"/>
        <v>1210</v>
      </c>
      <c r="CA40" s="253">
        <v>130.67146005942547</v>
      </c>
      <c r="CB40" s="202">
        <v>4.2188977734071784</v>
      </c>
      <c r="CC40" s="266">
        <v>349.10780209093116</v>
      </c>
      <c r="CD40" s="202">
        <v>17.455390104546559</v>
      </c>
      <c r="CE40" s="253">
        <v>402.39460247994163</v>
      </c>
      <c r="CF40" s="202">
        <v>20.11973012399708</v>
      </c>
      <c r="CG40" s="253">
        <v>11325.700931193775</v>
      </c>
      <c r="CH40" s="206">
        <v>464.3537381789447</v>
      </c>
      <c r="CI40" s="253">
        <v>55.758358457681389</v>
      </c>
      <c r="CJ40" s="111">
        <v>2.793940814089205</v>
      </c>
      <c r="CK40" s="47">
        <v>382.8904773437153</v>
      </c>
      <c r="CL40" s="111">
        <v>20.859088138399731</v>
      </c>
      <c r="CM40" s="47">
        <v>214.74390658350347</v>
      </c>
      <c r="CN40" s="111">
        <v>3.3294836881829712</v>
      </c>
      <c r="CO40" s="253">
        <v>190.6625900266221</v>
      </c>
      <c r="CP40" s="202">
        <v>8.9804335587720061</v>
      </c>
      <c r="CQ40" s="258">
        <v>418.97813761244834</v>
      </c>
      <c r="CR40" s="206">
        <v>15.921169229273037</v>
      </c>
      <c r="CS40" s="256">
        <v>66.772556604756005</v>
      </c>
      <c r="CT40" s="202">
        <v>3.0687858778998343</v>
      </c>
      <c r="CU40" s="255" t="s">
        <v>117</v>
      </c>
      <c r="CV40" s="111"/>
      <c r="CW40" s="256">
        <v>12.767935023787899</v>
      </c>
      <c r="CX40" s="111">
        <v>0.6738159797823664</v>
      </c>
      <c r="CY40" s="256">
        <v>1.4532623617823852</v>
      </c>
      <c r="CZ40" s="111">
        <v>7.9112634820979619E-2</v>
      </c>
      <c r="DA40" s="256">
        <v>21.323040453002264</v>
      </c>
      <c r="DB40" s="111">
        <v>1.2198037087264777</v>
      </c>
      <c r="DC40" s="256">
        <v>2.1316372881181072</v>
      </c>
      <c r="DD40" s="111">
        <v>0.10984698203078432</v>
      </c>
      <c r="DE40" s="47">
        <v>32.241582172399774</v>
      </c>
      <c r="DF40" s="111">
        <v>1.8615185224917845</v>
      </c>
      <c r="DG40" s="258">
        <v>875.63504254801842</v>
      </c>
      <c r="DH40" s="206">
        <v>28.895956404084604</v>
      </c>
      <c r="DI40" s="255" t="s">
        <v>119</v>
      </c>
      <c r="DJ40" s="111"/>
      <c r="DK40" s="47">
        <v>1.0677225759773947</v>
      </c>
      <c r="DL40" s="111">
        <v>5.095431511000461E-2</v>
      </c>
      <c r="DM40" s="255" t="s">
        <v>117</v>
      </c>
      <c r="DN40" s="111"/>
      <c r="DO40" s="256">
        <v>1.9316675890665935</v>
      </c>
      <c r="DP40" s="111">
        <v>3.8047111435606282E-2</v>
      </c>
      <c r="DQ40" s="266">
        <v>2348.1554121079503</v>
      </c>
      <c r="DR40" s="202">
        <v>103.31883813274982</v>
      </c>
      <c r="DS40" s="256">
        <v>1.0654308102170849</v>
      </c>
      <c r="DT40" s="111">
        <v>3.8772169917276333E-2</v>
      </c>
      <c r="DU40" s="256">
        <v>7.269445225063234</v>
      </c>
      <c r="DV40" s="111">
        <v>0.36531490562404278</v>
      </c>
    </row>
    <row r="41" spans="1:126" x14ac:dyDescent="0.25">
      <c r="A41" s="16" t="s">
        <v>187</v>
      </c>
      <c r="B41" s="12">
        <v>0.16770868970346173</v>
      </c>
      <c r="C41" s="189">
        <v>3.3455747680139732E-3</v>
      </c>
      <c r="D41" s="7">
        <v>9.0095575555555545</v>
      </c>
      <c r="E41" s="210">
        <v>1.2999999999999999E-3</v>
      </c>
      <c r="F41" s="210"/>
      <c r="G41" s="210"/>
      <c r="H41" s="7">
        <v>14.377567300000001</v>
      </c>
      <c r="I41" s="7">
        <v>0.18690837490000001</v>
      </c>
      <c r="J41" s="7">
        <v>13.637525777777777</v>
      </c>
      <c r="K41" s="93">
        <v>0.21820041244444446</v>
      </c>
      <c r="L41" s="10">
        <v>13.631307639999999</v>
      </c>
      <c r="M41" s="160">
        <v>0.10905046112</v>
      </c>
      <c r="N41" s="62"/>
      <c r="O41" s="149"/>
      <c r="P41" s="42"/>
      <c r="Q41" s="42"/>
      <c r="R41" s="42"/>
      <c r="S41" s="42"/>
      <c r="T41" s="42"/>
      <c r="U41" s="42"/>
      <c r="V41" s="42"/>
      <c r="W41" s="43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100">
        <v>0.99</v>
      </c>
      <c r="AJ41" s="100">
        <v>0.311</v>
      </c>
      <c r="AK41" s="100">
        <v>0</v>
      </c>
      <c r="AL41" s="67">
        <f t="shared" si="32"/>
        <v>2.3958384243351675E-2</v>
      </c>
      <c r="AM41" s="7">
        <f t="shared" si="33"/>
        <v>0.3917198937198067</v>
      </c>
      <c r="AN41" s="7"/>
      <c r="AO41" s="7">
        <f t="shared" si="34"/>
        <v>0.36865557179487179</v>
      </c>
      <c r="AP41" s="7">
        <f t="shared" si="35"/>
        <v>1.1224301051668952</v>
      </c>
      <c r="AQ41" s="10">
        <f t="shared" si="36"/>
        <v>0.680374726229099</v>
      </c>
      <c r="AR41" s="62"/>
      <c r="AS41" s="42"/>
      <c r="AT41" s="42"/>
      <c r="AU41" s="42"/>
      <c r="AV41" s="42"/>
      <c r="AW41" s="43"/>
      <c r="AX41" s="78"/>
      <c r="AY41" s="309"/>
      <c r="AZ41" s="79"/>
      <c r="BA41" s="80"/>
      <c r="BB41" s="80"/>
      <c r="BC41" s="499"/>
      <c r="BD41" s="499"/>
      <c r="BE41" s="499"/>
      <c r="BF41" s="47">
        <v>61.665774564765073</v>
      </c>
      <c r="BG41" s="111">
        <v>2.6264453338873341</v>
      </c>
      <c r="BH41" s="253">
        <v>1605.3642222222222</v>
      </c>
      <c r="BI41" s="202">
        <v>62.609204666666663</v>
      </c>
      <c r="BJ41" s="253">
        <v>1589877.4675</v>
      </c>
      <c r="BK41" s="202">
        <v>55645.711362500006</v>
      </c>
      <c r="BL41" s="337">
        <f t="shared" si="18"/>
        <v>311</v>
      </c>
      <c r="BM41" s="253">
        <v>19361.906585158551</v>
      </c>
      <c r="BN41" s="111">
        <v>1413.4191807165741</v>
      </c>
      <c r="BO41" s="253">
        <v>815.55996554424428</v>
      </c>
      <c r="BP41" s="206">
        <v>15.49563934534064</v>
      </c>
      <c r="BQ41" s="253">
        <v>282.44405011746278</v>
      </c>
      <c r="BR41" s="202">
        <v>4.2366607517619421</v>
      </c>
      <c r="BS41" s="266">
        <v>363.82731909839924</v>
      </c>
      <c r="BT41" s="206">
        <v>27.775262411362686</v>
      </c>
      <c r="BU41" s="253">
        <v>1520.7711104150353</v>
      </c>
      <c r="BV41" s="206">
        <v>24.332337766640567</v>
      </c>
      <c r="BW41" s="337">
        <f t="shared" si="19"/>
        <v>0</v>
      </c>
      <c r="BX41" s="253">
        <v>6080150.2659999998</v>
      </c>
      <c r="BY41" s="206">
        <v>164164.05718199999</v>
      </c>
      <c r="BZ41" s="337">
        <f t="shared" si="20"/>
        <v>990</v>
      </c>
      <c r="CA41" s="253">
        <v>127.45164204272908</v>
      </c>
      <c r="CB41" s="202">
        <v>1.5509359008768617</v>
      </c>
      <c r="CC41" s="266">
        <v>285.92503367267028</v>
      </c>
      <c r="CD41" s="202">
        <v>2.8592503367267028</v>
      </c>
      <c r="CE41" s="266">
        <v>366.35709945184027</v>
      </c>
      <c r="CF41" s="202">
        <v>4.7827565975325905</v>
      </c>
      <c r="CG41" s="253">
        <v>805.34689115113542</v>
      </c>
      <c r="CH41" s="206">
        <v>15.301590931871571</v>
      </c>
      <c r="CI41" s="253">
        <v>71.079802232949561</v>
      </c>
      <c r="CJ41" s="111">
        <v>3.3289735510412419</v>
      </c>
      <c r="CK41" s="47">
        <v>248.86349064319006</v>
      </c>
      <c r="CL41" s="111">
        <v>19.387997146023789</v>
      </c>
      <c r="CM41" s="47">
        <v>145.16701668378639</v>
      </c>
      <c r="CN41" s="111">
        <v>9.338188396551212</v>
      </c>
      <c r="CO41" s="253">
        <v>255.13208532582743</v>
      </c>
      <c r="CP41" s="202">
        <v>16.161047917015473</v>
      </c>
      <c r="CQ41" s="253">
        <v>386.84892717306184</v>
      </c>
      <c r="CR41" s="206">
        <v>7.3501296162881751</v>
      </c>
      <c r="CS41" s="256">
        <v>86.952872535496155</v>
      </c>
      <c r="CT41" s="202">
        <v>6.0267746183977202</v>
      </c>
      <c r="CU41" s="256">
        <v>1.2169682270226063</v>
      </c>
      <c r="CV41" s="111">
        <v>0.10964512136966123</v>
      </c>
      <c r="CW41" s="256">
        <v>15.833010930303786</v>
      </c>
      <c r="CX41" s="111">
        <v>1.1476387823185288</v>
      </c>
      <c r="CY41" s="256">
        <v>1.5064498204907766</v>
      </c>
      <c r="CZ41" s="111">
        <v>9.6479217921168078E-2</v>
      </c>
      <c r="DA41" s="256">
        <v>24.09314073660488</v>
      </c>
      <c r="DB41" s="111">
        <v>1.4228568292076422</v>
      </c>
      <c r="DC41" s="256">
        <v>1.9588904119625608</v>
      </c>
      <c r="DD41" s="111">
        <v>0.11036966305308459</v>
      </c>
      <c r="DE41" s="47">
        <v>44.594292236121632</v>
      </c>
      <c r="DF41" s="111">
        <v>2.7672231289217017</v>
      </c>
      <c r="DG41" s="258">
        <v>1199.8277777777778</v>
      </c>
      <c r="DH41" s="206">
        <v>28.795866666666665</v>
      </c>
      <c r="DI41" s="255" t="s">
        <v>119</v>
      </c>
      <c r="DJ41" s="111"/>
      <c r="DK41" s="47">
        <v>1.3205555439229577</v>
      </c>
      <c r="DL41" s="111">
        <v>8.4609126451947528E-2</v>
      </c>
      <c r="DM41" s="255" t="s">
        <v>117</v>
      </c>
      <c r="DN41" s="111"/>
      <c r="DO41" s="256">
        <v>1.79784041663218</v>
      </c>
      <c r="DP41" s="111">
        <v>6.8088670897328146E-2</v>
      </c>
      <c r="DQ41" s="266">
        <v>2075.1408888888891</v>
      </c>
      <c r="DR41" s="202">
        <v>37.352536000000008</v>
      </c>
      <c r="DS41" s="256">
        <v>1.4674079916963321</v>
      </c>
      <c r="DT41" s="111">
        <v>6.9688580871354378E-2</v>
      </c>
      <c r="DU41" s="256">
        <v>10.308495593995454</v>
      </c>
      <c r="DV41" s="111">
        <v>0.6129911056481927</v>
      </c>
    </row>
    <row r="42" spans="1:126" x14ac:dyDescent="0.25">
      <c r="A42" s="16" t="s">
        <v>188</v>
      </c>
      <c r="B42" s="12">
        <v>0.10407989033715437</v>
      </c>
      <c r="C42" s="189">
        <v>6.117802555783796E-3</v>
      </c>
      <c r="D42" s="7">
        <v>15.868024166411688</v>
      </c>
      <c r="E42" s="210">
        <v>1.8E-3</v>
      </c>
      <c r="F42" s="210"/>
      <c r="G42" s="210"/>
      <c r="H42" s="7">
        <v>14.53902008</v>
      </c>
      <c r="I42" s="7">
        <v>0.69787296383999997</v>
      </c>
      <c r="J42" s="7">
        <v>10.597318200872024</v>
      </c>
      <c r="K42" s="93">
        <v>8.4778545606976202E-2</v>
      </c>
      <c r="L42" s="10">
        <v>22.61003096</v>
      </c>
      <c r="M42" s="160">
        <v>0.85918117648000003</v>
      </c>
      <c r="N42" s="62"/>
      <c r="O42" s="149"/>
      <c r="P42" s="42"/>
      <c r="Q42" s="42"/>
      <c r="R42" s="42"/>
      <c r="S42" s="42"/>
      <c r="T42" s="42"/>
      <c r="U42" s="42"/>
      <c r="V42" s="42"/>
      <c r="W42" s="43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100">
        <v>1.1100000000000001</v>
      </c>
      <c r="AJ42" s="100">
        <v>0.26</v>
      </c>
      <c r="AK42" s="100">
        <v>0.1</v>
      </c>
      <c r="AL42" s="67">
        <f t="shared" si="32"/>
        <v>1.4868555762450624E-2</v>
      </c>
      <c r="AM42" s="7">
        <f t="shared" si="33"/>
        <v>0.68991409419181249</v>
      </c>
      <c r="AN42" s="7"/>
      <c r="AO42" s="7">
        <f t="shared" si="34"/>
        <v>0.37279538666666667</v>
      </c>
      <c r="AP42" s="7">
        <f t="shared" si="35"/>
        <v>0.87220725933103083</v>
      </c>
      <c r="AQ42" s="10">
        <f t="shared" si="36"/>
        <v>1.1285266264037934</v>
      </c>
      <c r="AR42" s="62"/>
      <c r="AS42" s="42"/>
      <c r="AT42" s="42"/>
      <c r="AU42" s="42"/>
      <c r="AV42" s="42"/>
      <c r="AW42" s="43"/>
      <c r="AX42" s="81"/>
      <c r="AY42" s="310"/>
      <c r="AZ42" s="82"/>
      <c r="BA42" s="83"/>
      <c r="BB42" s="83"/>
      <c r="BC42" s="500"/>
      <c r="BD42" s="500"/>
      <c r="BE42" s="500"/>
      <c r="BF42" s="47">
        <v>35.086367318182262</v>
      </c>
      <c r="BG42" s="111">
        <v>2.3045747951063577E-2</v>
      </c>
      <c r="BH42" s="253">
        <v>1813.2020014295927</v>
      </c>
      <c r="BI42" s="202">
        <v>70.714878055754113</v>
      </c>
      <c r="BJ42" s="253">
        <v>122757.21808695653</v>
      </c>
      <c r="BK42" s="202">
        <v>5892.3464681739142</v>
      </c>
      <c r="BL42" s="337">
        <f t="shared" si="18"/>
        <v>260</v>
      </c>
      <c r="BM42" s="253">
        <v>8547.4419177984273</v>
      </c>
      <c r="BN42" s="111">
        <v>384.63488630092922</v>
      </c>
      <c r="BO42" s="258">
        <v>435.66787919942811</v>
      </c>
      <c r="BP42" s="206">
        <v>5.2280145503931372</v>
      </c>
      <c r="BQ42" s="253">
        <v>204.44620872051465</v>
      </c>
      <c r="BR42" s="202">
        <v>4.9067090092923511</v>
      </c>
      <c r="BS42" s="266">
        <v>216.6740933449413</v>
      </c>
      <c r="BT42" s="202">
        <v>10.712332013337768</v>
      </c>
      <c r="BU42" s="253">
        <v>1734.565889206576</v>
      </c>
      <c r="BV42" s="206">
        <v>53.771542565403863</v>
      </c>
      <c r="BW42" s="337">
        <f t="shared" si="19"/>
        <v>100</v>
      </c>
      <c r="BX42" s="258">
        <v>8186446.3029999994</v>
      </c>
      <c r="BY42" s="206">
        <v>245593.38908999998</v>
      </c>
      <c r="BZ42" s="337">
        <f t="shared" si="20"/>
        <v>1110</v>
      </c>
      <c r="CA42" s="253">
        <v>105.56340710111215</v>
      </c>
      <c r="CB42" s="202">
        <v>1.4729128866992263</v>
      </c>
      <c r="CC42" s="266">
        <v>227.87953967119373</v>
      </c>
      <c r="CD42" s="202">
        <v>2.5066749363831313</v>
      </c>
      <c r="CE42" s="266">
        <v>140.73970787786544</v>
      </c>
      <c r="CF42" s="202">
        <v>6.5357097129853265</v>
      </c>
      <c r="CG42" s="253">
        <v>10229.768173913044</v>
      </c>
      <c r="CH42" s="206">
        <v>347.81211791304349</v>
      </c>
      <c r="CI42" s="37">
        <v>36.759734485818875</v>
      </c>
      <c r="CJ42" s="111">
        <v>1.6432253453959211</v>
      </c>
      <c r="CK42" s="47">
        <v>427.72600306931287</v>
      </c>
      <c r="CL42" s="111">
        <v>19.048075643267005</v>
      </c>
      <c r="CM42" s="47">
        <v>158.13495505909842</v>
      </c>
      <c r="CN42" s="111">
        <v>7.4843249770458513</v>
      </c>
      <c r="CO42" s="253">
        <v>149.84952991286798</v>
      </c>
      <c r="CP42" s="202">
        <v>6.9640115068926738</v>
      </c>
      <c r="CQ42" s="258">
        <v>244.5709860614725</v>
      </c>
      <c r="CR42" s="206">
        <v>5.8697036654753401</v>
      </c>
      <c r="CS42" s="256">
        <v>66.783821526797382</v>
      </c>
      <c r="CT42" s="202">
        <v>3.627323278633491</v>
      </c>
      <c r="CU42" s="255" t="s">
        <v>117</v>
      </c>
      <c r="CV42" s="111"/>
      <c r="CW42" s="256">
        <v>13.215345523298812</v>
      </c>
      <c r="CX42" s="111">
        <v>0.32435595886727492</v>
      </c>
      <c r="CY42" s="256">
        <v>1.4493931819547825</v>
      </c>
      <c r="CZ42" s="111">
        <v>6.8996525185454752E-2</v>
      </c>
      <c r="DA42" s="256">
        <v>18.303366226588796</v>
      </c>
      <c r="DB42" s="111">
        <v>1.1476228767032393</v>
      </c>
      <c r="DC42" s="256">
        <v>2.1245804230054977</v>
      </c>
      <c r="DD42" s="111">
        <v>0.10830535532146174</v>
      </c>
      <c r="DE42" s="47">
        <v>25.66584609003073</v>
      </c>
      <c r="DF42" s="111">
        <v>1.5209908822036613</v>
      </c>
      <c r="DG42" s="258">
        <v>3315.028815939957</v>
      </c>
      <c r="DH42" s="206">
        <v>92.820806846318789</v>
      </c>
      <c r="DI42" s="255" t="s">
        <v>119</v>
      </c>
      <c r="DJ42" s="111"/>
      <c r="DK42" s="254" t="s">
        <v>115</v>
      </c>
      <c r="DL42" s="111"/>
      <c r="DM42" s="255" t="s">
        <v>117</v>
      </c>
      <c r="DN42" s="111"/>
      <c r="DO42" s="255" t="s">
        <v>120</v>
      </c>
      <c r="DP42" s="111"/>
      <c r="DQ42" s="266">
        <v>2159.2662012151536</v>
      </c>
      <c r="DR42" s="202">
        <v>66.937252237669767</v>
      </c>
      <c r="DS42" s="255" t="s">
        <v>118</v>
      </c>
      <c r="DT42" s="111"/>
      <c r="DU42" s="256">
        <v>5.550688459853875</v>
      </c>
      <c r="DV42" s="111">
        <v>0.24511741314641333</v>
      </c>
    </row>
    <row r="43" spans="1:126" ht="15.75" thickBot="1" x14ac:dyDescent="0.3">
      <c r="A43" s="17" t="s">
        <v>189</v>
      </c>
      <c r="B43" s="13">
        <v>0.14769936553995483</v>
      </c>
      <c r="C43" s="190">
        <v>8.7411928559715663E-3</v>
      </c>
      <c r="D43" s="11">
        <v>13.679548890503877</v>
      </c>
      <c r="E43" s="211">
        <v>3.8999999999999998E-3</v>
      </c>
      <c r="F43" s="211"/>
      <c r="G43" s="211"/>
      <c r="H43" s="11">
        <v>19.747192294000001</v>
      </c>
      <c r="I43" s="11">
        <v>0.51342699964400007</v>
      </c>
      <c r="J43" s="11">
        <v>11.225680029069766</v>
      </c>
      <c r="K43" s="92">
        <v>0.33677040087209303</v>
      </c>
      <c r="L43" s="31">
        <v>15.453833584000002</v>
      </c>
      <c r="M43" s="158">
        <v>0.47906884110400011</v>
      </c>
      <c r="N43" s="63"/>
      <c r="O43" s="150"/>
      <c r="P43" s="64"/>
      <c r="Q43" s="64"/>
      <c r="R43" s="64"/>
      <c r="S43" s="64"/>
      <c r="T43" s="64"/>
      <c r="U43" s="64"/>
      <c r="V43" s="64"/>
      <c r="W43" s="65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304">
        <v>1.1299999999999999</v>
      </c>
      <c r="AJ43" s="304">
        <v>0.91300000000000003</v>
      </c>
      <c r="AK43" s="304">
        <v>0</v>
      </c>
      <c r="AL43" s="68">
        <f t="shared" si="32"/>
        <v>2.109990936285069E-2</v>
      </c>
      <c r="AM43" s="11">
        <f t="shared" si="33"/>
        <v>0.59476299523929899</v>
      </c>
      <c r="AN43" s="11"/>
      <c r="AO43" s="11">
        <f t="shared" si="34"/>
        <v>0.50633826394871795</v>
      </c>
      <c r="AP43" s="11">
        <f t="shared" si="35"/>
        <v>0.92392428222796419</v>
      </c>
      <c r="AQ43" s="31">
        <f t="shared" si="36"/>
        <v>0.77134183099575748</v>
      </c>
      <c r="AR43" s="63"/>
      <c r="AS43" s="64"/>
      <c r="AT43" s="64"/>
      <c r="AU43" s="64"/>
      <c r="AV43" s="64"/>
      <c r="AW43" s="65"/>
      <c r="AX43" s="84"/>
      <c r="AY43" s="311"/>
      <c r="AZ43" s="85"/>
      <c r="BA43" s="86"/>
      <c r="BB43" s="86"/>
      <c r="BC43" s="501"/>
      <c r="BD43" s="501"/>
      <c r="BE43" s="501"/>
      <c r="BF43" s="264">
        <v>11.034259244627913</v>
      </c>
      <c r="BG43" s="199">
        <v>0.88892535261168859</v>
      </c>
      <c r="BH43" s="267">
        <v>1637.7291375968994</v>
      </c>
      <c r="BI43" s="203">
        <v>119.55422704457365</v>
      </c>
      <c r="BJ43" s="261">
        <v>105911.47421052631</v>
      </c>
      <c r="BK43" s="203">
        <v>5083.7507621052628</v>
      </c>
      <c r="BL43" s="341">
        <f t="shared" si="18"/>
        <v>913</v>
      </c>
      <c r="BM43" s="261">
        <v>17032.470615310078</v>
      </c>
      <c r="BN43" s="199">
        <v>493.94164784399226</v>
      </c>
      <c r="BO43" s="261">
        <v>968.63372577519374</v>
      </c>
      <c r="BP43" s="207">
        <v>34.870814127906975</v>
      </c>
      <c r="BQ43" s="261">
        <v>225.87018410852716</v>
      </c>
      <c r="BR43" s="203">
        <v>7.0019757073643412</v>
      </c>
      <c r="BS43" s="261">
        <v>234.9511949921791</v>
      </c>
      <c r="BT43" s="203">
        <v>15.211854967615976</v>
      </c>
      <c r="BU43" s="261">
        <v>1449.5202034883721</v>
      </c>
      <c r="BV43" s="207">
        <v>40.586565697674416</v>
      </c>
      <c r="BW43" s="341">
        <f t="shared" si="19"/>
        <v>0</v>
      </c>
      <c r="BX43" s="267">
        <v>8139612.2808000008</v>
      </c>
      <c r="BY43" s="207">
        <v>244188.36842400004</v>
      </c>
      <c r="BZ43" s="341">
        <f t="shared" si="20"/>
        <v>1130</v>
      </c>
      <c r="CA43" s="259">
        <v>75.852462958527369</v>
      </c>
      <c r="CB43" s="203">
        <v>2.6667784994215653</v>
      </c>
      <c r="CC43" s="262">
        <v>188.01430232558138</v>
      </c>
      <c r="CD43" s="203">
        <v>5.4524147674418604</v>
      </c>
      <c r="CE43" s="262">
        <v>231.01314276935176</v>
      </c>
      <c r="CF43" s="203">
        <v>11.566624220182785</v>
      </c>
      <c r="CG43" s="261">
        <v>9862.5276792635668</v>
      </c>
      <c r="CH43" s="207">
        <v>414.22616252906982</v>
      </c>
      <c r="CI43" s="261">
        <v>82.52957435217003</v>
      </c>
      <c r="CJ43" s="199">
        <v>6.8334526538623814</v>
      </c>
      <c r="CK43" s="264">
        <v>235.71438136558234</v>
      </c>
      <c r="CL43" s="199">
        <v>14.869266071245427</v>
      </c>
      <c r="CM43" s="264">
        <v>118.6795901308473</v>
      </c>
      <c r="CN43" s="199">
        <v>7.3844556491685012</v>
      </c>
      <c r="CO43" s="267">
        <v>366.13251200680941</v>
      </c>
      <c r="CP43" s="203">
        <v>25.033713542115539</v>
      </c>
      <c r="CQ43" s="267">
        <v>385.61421996124028</v>
      </c>
      <c r="CR43" s="207">
        <v>10.797198158914728</v>
      </c>
      <c r="CS43" s="262">
        <v>100.19365591400961</v>
      </c>
      <c r="CT43" s="203">
        <v>6.9114544487928899</v>
      </c>
      <c r="CU43" s="263">
        <v>1.1121884392924219</v>
      </c>
      <c r="CV43" s="199">
        <v>5.9693016943510264E-2</v>
      </c>
      <c r="CW43" s="263">
        <v>19.489856268852765</v>
      </c>
      <c r="CX43" s="199">
        <v>1.4842253656157016</v>
      </c>
      <c r="CY43" s="263">
        <v>1.5246560750647093</v>
      </c>
      <c r="CZ43" s="199">
        <v>0.11087424537696954</v>
      </c>
      <c r="DA43" s="263">
        <v>20.340739059868959</v>
      </c>
      <c r="DB43" s="199">
        <v>1.0217378385730653</v>
      </c>
      <c r="DC43" s="263">
        <v>2.0861175910341396</v>
      </c>
      <c r="DD43" s="199">
        <v>9.2899020770022794E-2</v>
      </c>
      <c r="DE43" s="264">
        <v>54.113808561915484</v>
      </c>
      <c r="DF43" s="199">
        <v>2.7342080716186024</v>
      </c>
      <c r="DG43" s="267">
        <v>2434.0164195736434</v>
      </c>
      <c r="DH43" s="207">
        <v>119.26680455910854</v>
      </c>
      <c r="DI43" s="265" t="s">
        <v>119</v>
      </c>
      <c r="DJ43" s="199"/>
      <c r="DK43" s="260" t="s">
        <v>115</v>
      </c>
      <c r="DL43" s="199"/>
      <c r="DM43" s="265" t="s">
        <v>117</v>
      </c>
      <c r="DN43" s="199"/>
      <c r="DO43" s="263">
        <v>1.7637708353282429</v>
      </c>
      <c r="DP43" s="199">
        <v>9.6522953455605784E-2</v>
      </c>
      <c r="DQ43" s="262">
        <v>2569.1395348837209</v>
      </c>
      <c r="DR43" s="203">
        <v>97.627302325581383</v>
      </c>
      <c r="DS43" s="263">
        <v>2.3088270991335444</v>
      </c>
      <c r="DT43" s="199">
        <v>0.13122364499523251</v>
      </c>
      <c r="DU43" s="263">
        <v>16.292240027053399</v>
      </c>
      <c r="DV43" s="199">
        <v>1.0339747916700133</v>
      </c>
    </row>
    <row r="44" spans="1:126" x14ac:dyDescent="0.25">
      <c r="J44" s="1"/>
      <c r="K44" s="1"/>
      <c r="BQ44" s="276"/>
      <c r="DM44" s="277"/>
      <c r="DR44" s="276"/>
    </row>
    <row r="45" spans="1:126" x14ac:dyDescent="0.25">
      <c r="J45" s="1"/>
      <c r="K45" s="1"/>
    </row>
    <row r="46" spans="1:126" x14ac:dyDescent="0.25">
      <c r="J46" s="1"/>
      <c r="K46" s="1"/>
    </row>
    <row r="47" spans="1:126" x14ac:dyDescent="0.25">
      <c r="BJ47" s="346">
        <f>AVERAGE(BJ4:BJ43)</f>
        <v>203653.50660477538</v>
      </c>
      <c r="BL47" s="345">
        <f>AVERAGE(BL4:BL43)</f>
        <v>999.27499999999998</v>
      </c>
      <c r="BU47" s="346">
        <f>AVERAGE(BU4:BU43)</f>
        <v>5286.9629689882204</v>
      </c>
      <c r="BW47" s="345">
        <f>AVERAGE(BW4:BW43)</f>
        <v>772.5</v>
      </c>
      <c r="BX47" s="346">
        <f>AVERAGE(BX4:BX43)</f>
        <v>1412415.311978735</v>
      </c>
      <c r="BZ47" s="345">
        <f>AVERAGE(BZ4:BZ43)</f>
        <v>7134.75</v>
      </c>
    </row>
  </sheetData>
  <mergeCells count="4">
    <mergeCell ref="A2:A3"/>
    <mergeCell ref="B1:L1"/>
    <mergeCell ref="N1:W1"/>
    <mergeCell ref="Y1:AK1"/>
  </mergeCells>
  <conditionalFormatting sqref="CZ1">
    <cfRule type="cellIs" dxfId="3" priority="45" operator="greaterThan">
      <formula>10</formula>
    </cfRule>
  </conditionalFormatting>
  <conditionalFormatting sqref="DB1">
    <cfRule type="cellIs" dxfId="2" priority="44" operator="greaterThan">
      <formula>10</formula>
    </cfRule>
  </conditionalFormatting>
  <conditionalFormatting sqref="DD1">
    <cfRule type="cellIs" dxfId="1" priority="43" operator="greaterThan">
      <formula>10</formula>
    </cfRule>
  </conditionalFormatting>
  <conditionalFormatting sqref="DF1">
    <cfRule type="cellIs" dxfId="0" priority="42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6"/>
  <sheetViews>
    <sheetView workbookViewId="0">
      <selection activeCell="A17" sqref="A17:XFD17"/>
    </sheetView>
  </sheetViews>
  <sheetFormatPr defaultRowHeight="15" x14ac:dyDescent="0.25"/>
  <cols>
    <col min="1" max="1" width="14.140625" customWidth="1"/>
  </cols>
  <sheetData>
    <row r="1" spans="1:26" x14ac:dyDescent="0.25">
      <c r="A1" s="510"/>
      <c r="B1" s="510" t="s">
        <v>211</v>
      </c>
      <c r="C1" s="510" t="s">
        <v>212</v>
      </c>
      <c r="D1" s="510" t="s">
        <v>213</v>
      </c>
      <c r="E1" s="510" t="s">
        <v>214</v>
      </c>
      <c r="F1" s="510" t="s">
        <v>215</v>
      </c>
      <c r="G1" s="510" t="s">
        <v>216</v>
      </c>
      <c r="H1" s="510" t="s">
        <v>217</v>
      </c>
      <c r="I1" s="510" t="s">
        <v>218</v>
      </c>
      <c r="J1" s="510" t="s">
        <v>146</v>
      </c>
      <c r="K1" s="510" t="s">
        <v>147</v>
      </c>
      <c r="L1" s="510" t="s">
        <v>148</v>
      </c>
      <c r="M1" s="510" t="s">
        <v>219</v>
      </c>
      <c r="N1" s="510" t="s">
        <v>149</v>
      </c>
      <c r="O1" s="510" t="s">
        <v>197</v>
      </c>
      <c r="P1" s="510" t="s">
        <v>198</v>
      </c>
      <c r="Q1" s="510" t="s">
        <v>196</v>
      </c>
      <c r="R1" s="510" t="s">
        <v>220</v>
      </c>
      <c r="S1" s="510" t="s">
        <v>204</v>
      </c>
      <c r="T1" s="510" t="s">
        <v>203</v>
      </c>
      <c r="U1" s="510" t="s">
        <v>205</v>
      </c>
      <c r="V1" s="510" t="s">
        <v>206</v>
      </c>
      <c r="W1" s="510" t="s">
        <v>207</v>
      </c>
      <c r="X1" s="510" t="s">
        <v>208</v>
      </c>
      <c r="Y1" s="510" t="s">
        <v>209</v>
      </c>
      <c r="Z1" s="510" t="s">
        <v>210</v>
      </c>
    </row>
    <row r="2" spans="1:26" ht="12.75" customHeight="1" x14ac:dyDescent="0.25">
      <c r="A2" s="510" t="s">
        <v>211</v>
      </c>
      <c r="B2" s="510"/>
      <c r="C2" s="592">
        <v>1.7676E-3</v>
      </c>
      <c r="D2" s="510">
        <v>0.19697999999999999</v>
      </c>
      <c r="E2" s="510">
        <v>7.6242000000000004E-2</v>
      </c>
      <c r="F2" s="510">
        <v>0.19169</v>
      </c>
      <c r="G2" s="587">
        <v>4.7732999999999998E-2</v>
      </c>
      <c r="H2" s="510">
        <v>0.48426000000000002</v>
      </c>
      <c r="I2" s="510">
        <v>0.21187</v>
      </c>
      <c r="J2" s="510">
        <v>8.6785000000000001E-2</v>
      </c>
      <c r="K2" s="510">
        <v>0.25805</v>
      </c>
      <c r="L2" s="510">
        <v>0.57991000000000004</v>
      </c>
      <c r="M2" s="510">
        <v>0.11108999999999999</v>
      </c>
      <c r="N2" s="510">
        <v>9.2874999999999999E-2</v>
      </c>
      <c r="O2" s="510">
        <v>0.33424999999999999</v>
      </c>
      <c r="P2" s="510">
        <v>0.15690000000000001</v>
      </c>
      <c r="Q2" s="510">
        <v>0.47244999999999998</v>
      </c>
      <c r="R2" s="510">
        <v>0.31120999999999999</v>
      </c>
      <c r="S2" s="510">
        <v>0.56172999999999995</v>
      </c>
      <c r="T2" s="510">
        <v>0.98917999999999995</v>
      </c>
      <c r="U2" s="510">
        <v>1</v>
      </c>
      <c r="V2" s="510">
        <v>0.11108999999999999</v>
      </c>
      <c r="W2" s="510">
        <v>0.99226999999999999</v>
      </c>
      <c r="X2" s="510">
        <v>1</v>
      </c>
      <c r="Y2" s="510">
        <v>0.37803999999999999</v>
      </c>
      <c r="Z2" s="510">
        <v>1</v>
      </c>
    </row>
    <row r="3" spans="1:26" x14ac:dyDescent="0.25">
      <c r="A3" s="510" t="s">
        <v>212</v>
      </c>
      <c r="B3" s="586"/>
      <c r="C3" s="510"/>
      <c r="D3" s="510">
        <v>0.18229000000000001</v>
      </c>
      <c r="E3" s="510">
        <v>0.11509</v>
      </c>
      <c r="F3" s="510">
        <v>0.24263999999999999</v>
      </c>
      <c r="G3" s="510">
        <v>8.3612000000000006E-2</v>
      </c>
      <c r="H3" s="510">
        <v>0.36535000000000001</v>
      </c>
      <c r="I3" s="510">
        <v>0.16219</v>
      </c>
      <c r="J3" s="510">
        <v>5.4267000000000003E-2</v>
      </c>
      <c r="K3" s="510">
        <v>0.36453000000000002</v>
      </c>
      <c r="L3" s="510">
        <v>0.44523000000000001</v>
      </c>
      <c r="M3" s="510">
        <v>0.85619999999999996</v>
      </c>
      <c r="N3" s="510">
        <v>0.10929</v>
      </c>
      <c r="O3" s="510">
        <v>0.38907000000000003</v>
      </c>
      <c r="P3" s="510">
        <v>0.32771</v>
      </c>
      <c r="Q3" s="510">
        <v>0.26446999999999998</v>
      </c>
      <c r="R3" s="510">
        <v>0.43431999999999998</v>
      </c>
      <c r="S3" s="510">
        <v>0.59528999999999999</v>
      </c>
      <c r="T3" s="510">
        <v>0.57243999999999995</v>
      </c>
      <c r="U3" s="510">
        <v>1</v>
      </c>
      <c r="V3" s="510">
        <v>0.85619999999999996</v>
      </c>
      <c r="W3" s="510">
        <v>0.97123999999999999</v>
      </c>
      <c r="X3" s="510">
        <v>1</v>
      </c>
      <c r="Y3" s="510">
        <v>0.34966000000000003</v>
      </c>
      <c r="Z3" s="510">
        <v>1</v>
      </c>
    </row>
    <row r="4" spans="1:26" x14ac:dyDescent="0.25">
      <c r="A4" s="510" t="s">
        <v>213</v>
      </c>
      <c r="B4" s="586"/>
      <c r="C4" s="586"/>
      <c r="D4" s="510"/>
      <c r="E4" s="510">
        <v>5.5778000000000001E-2</v>
      </c>
      <c r="F4" s="510">
        <v>6.3591999999999996E-2</v>
      </c>
      <c r="G4" s="510">
        <v>0.57745000000000002</v>
      </c>
      <c r="H4" s="510">
        <v>0.22105</v>
      </c>
      <c r="I4" s="510">
        <v>0.25152999999999998</v>
      </c>
      <c r="J4" s="587">
        <v>4.1869000000000003E-2</v>
      </c>
      <c r="K4" s="510">
        <v>0.97369000000000006</v>
      </c>
      <c r="L4" s="510">
        <v>0.87285000000000001</v>
      </c>
      <c r="M4" s="510">
        <v>0.68230000000000002</v>
      </c>
      <c r="N4" s="510">
        <v>0.67854999999999999</v>
      </c>
      <c r="O4" s="510">
        <v>0.64254999999999995</v>
      </c>
      <c r="P4" s="510">
        <v>0.61599999999999999</v>
      </c>
      <c r="Q4" s="510">
        <v>0.48368</v>
      </c>
      <c r="R4" s="510">
        <v>0.83425000000000005</v>
      </c>
      <c r="S4" s="510">
        <v>0.18498000000000001</v>
      </c>
      <c r="T4" s="510">
        <v>0.60309999999999997</v>
      </c>
      <c r="U4" s="510">
        <v>1</v>
      </c>
      <c r="V4" s="510">
        <v>0.68230000000000002</v>
      </c>
      <c r="W4" s="510">
        <v>0.26790000000000003</v>
      </c>
      <c r="X4" s="510">
        <v>1</v>
      </c>
      <c r="Y4" s="592">
        <v>4.9995999999999999E-3</v>
      </c>
      <c r="Z4" s="510">
        <v>1</v>
      </c>
    </row>
    <row r="5" spans="1:26" x14ac:dyDescent="0.25">
      <c r="A5" s="510" t="s">
        <v>214</v>
      </c>
      <c r="B5" s="586"/>
      <c r="C5" s="586"/>
      <c r="D5" s="586"/>
      <c r="E5" s="510"/>
      <c r="F5" s="587">
        <v>3.5764999999999998E-2</v>
      </c>
      <c r="G5" s="510">
        <v>0.20669999999999999</v>
      </c>
      <c r="H5" s="510">
        <v>0.62348000000000003</v>
      </c>
      <c r="I5" s="510">
        <v>0.42657</v>
      </c>
      <c r="J5" s="510">
        <v>0.14510000000000001</v>
      </c>
      <c r="K5" s="510">
        <v>0.46506999999999998</v>
      </c>
      <c r="L5" s="510">
        <v>0.84225000000000005</v>
      </c>
      <c r="M5" s="510">
        <v>0.65844000000000003</v>
      </c>
      <c r="N5" s="510">
        <v>0.43320999999999998</v>
      </c>
      <c r="O5" s="510">
        <v>0.64500000000000002</v>
      </c>
      <c r="P5" s="510">
        <v>0.38544</v>
      </c>
      <c r="Q5" s="510">
        <v>0.82728999999999997</v>
      </c>
      <c r="R5" s="510">
        <v>0.29560999999999998</v>
      </c>
      <c r="S5" s="510">
        <v>0.70589999999999997</v>
      </c>
      <c r="T5" s="510">
        <v>0.45406000000000002</v>
      </c>
      <c r="U5" s="510">
        <v>1</v>
      </c>
      <c r="V5" s="510">
        <v>0.65844000000000003</v>
      </c>
      <c r="W5" s="510">
        <v>0.32521</v>
      </c>
      <c r="X5" s="510">
        <v>1</v>
      </c>
      <c r="Y5" s="510">
        <v>0.12722</v>
      </c>
      <c r="Z5" s="510">
        <v>1</v>
      </c>
    </row>
    <row r="6" spans="1:26" x14ac:dyDescent="0.25">
      <c r="A6" s="510" t="s">
        <v>215</v>
      </c>
      <c r="B6" s="586"/>
      <c r="C6" s="586"/>
      <c r="D6" s="586"/>
      <c r="E6" s="586"/>
      <c r="F6" s="510"/>
      <c r="G6" s="510">
        <v>0.46446999999999999</v>
      </c>
      <c r="H6" s="510">
        <v>0.44485999999999998</v>
      </c>
      <c r="I6" s="510">
        <v>0.26161000000000001</v>
      </c>
      <c r="J6" s="510">
        <v>0.13868</v>
      </c>
      <c r="K6" s="510">
        <v>0.61851</v>
      </c>
      <c r="L6" s="510">
        <v>0.93493999999999999</v>
      </c>
      <c r="M6" s="510">
        <v>0.66666999999999998</v>
      </c>
      <c r="N6" s="510">
        <v>0.44574000000000003</v>
      </c>
      <c r="O6" s="510">
        <v>0.95709</v>
      </c>
      <c r="P6" s="510">
        <v>0.11816</v>
      </c>
      <c r="Q6" s="510">
        <v>0.84867000000000004</v>
      </c>
      <c r="R6" s="510">
        <v>0.59628999999999999</v>
      </c>
      <c r="S6" s="510">
        <v>0.75312000000000001</v>
      </c>
      <c r="T6" s="510">
        <v>0.93332999999999999</v>
      </c>
      <c r="U6" s="510">
        <v>1</v>
      </c>
      <c r="V6" s="510">
        <v>0.66666999999999998</v>
      </c>
      <c r="W6" s="510">
        <v>0.66666999999999998</v>
      </c>
      <c r="X6" s="510">
        <v>1</v>
      </c>
      <c r="Y6" s="510">
        <v>0.11720999999999999</v>
      </c>
      <c r="Z6" s="510">
        <v>1</v>
      </c>
    </row>
    <row r="7" spans="1:26" x14ac:dyDescent="0.25">
      <c r="A7" s="510" t="s">
        <v>216</v>
      </c>
      <c r="B7" s="586"/>
      <c r="C7" s="586"/>
      <c r="D7" s="586"/>
      <c r="E7" s="586"/>
      <c r="F7" s="586"/>
      <c r="G7" s="510"/>
      <c r="H7" s="510">
        <v>0.95452999999999999</v>
      </c>
      <c r="I7" s="510">
        <v>0.61011000000000004</v>
      </c>
      <c r="J7" s="510">
        <v>0.43518000000000001</v>
      </c>
      <c r="K7" s="510">
        <v>5.5525999999999999E-2</v>
      </c>
      <c r="L7" s="510">
        <v>0.85533999999999999</v>
      </c>
      <c r="M7" s="510">
        <v>0.20963000000000001</v>
      </c>
      <c r="N7" s="510">
        <v>0.11234</v>
      </c>
      <c r="O7" s="587">
        <v>4.6531000000000003E-2</v>
      </c>
      <c r="P7" s="510">
        <v>0.97841999999999996</v>
      </c>
      <c r="Q7" s="587">
        <v>1.2142E-2</v>
      </c>
      <c r="R7" s="510">
        <v>6.8883E-2</v>
      </c>
      <c r="S7" s="510">
        <v>0.19783000000000001</v>
      </c>
      <c r="T7" s="510">
        <v>0.83411999999999997</v>
      </c>
      <c r="U7" s="510">
        <v>1</v>
      </c>
      <c r="V7" s="510">
        <v>0.20963000000000001</v>
      </c>
      <c r="W7" s="510">
        <v>0.79508999999999996</v>
      </c>
      <c r="X7" s="510">
        <v>1</v>
      </c>
      <c r="Y7" s="510">
        <v>0.82816000000000001</v>
      </c>
      <c r="Z7" s="510">
        <v>1</v>
      </c>
    </row>
    <row r="8" spans="1:26" x14ac:dyDescent="0.25">
      <c r="A8" s="510" t="s">
        <v>217</v>
      </c>
      <c r="B8" s="586"/>
      <c r="C8" s="586"/>
      <c r="D8" s="586"/>
      <c r="E8" s="586"/>
      <c r="F8" s="586"/>
      <c r="G8" s="586"/>
      <c r="H8" s="510"/>
      <c r="I8" s="587">
        <v>4.6640000000000001E-2</v>
      </c>
      <c r="J8" s="510">
        <v>7.7231999999999995E-2</v>
      </c>
      <c r="K8" s="510">
        <v>0.59114</v>
      </c>
      <c r="L8" s="510">
        <v>0.16314000000000001</v>
      </c>
      <c r="M8" s="510">
        <v>0.32102000000000003</v>
      </c>
      <c r="N8" s="510">
        <v>0.61272000000000004</v>
      </c>
      <c r="O8" s="587">
        <v>3.7182E-2</v>
      </c>
      <c r="P8" s="510">
        <v>0.90305999999999997</v>
      </c>
      <c r="Q8" s="592">
        <v>6.2564999999999999E-3</v>
      </c>
      <c r="R8" s="510">
        <v>0.39513999999999999</v>
      </c>
      <c r="S8" s="510">
        <v>0.35111999999999999</v>
      </c>
      <c r="T8" s="510">
        <v>0.61839</v>
      </c>
      <c r="U8" s="510">
        <v>1</v>
      </c>
      <c r="V8" s="510">
        <v>0.32102000000000003</v>
      </c>
      <c r="W8" s="510">
        <v>0.99504000000000004</v>
      </c>
      <c r="X8" s="510">
        <v>1</v>
      </c>
      <c r="Y8" s="510">
        <v>0.23118</v>
      </c>
      <c r="Z8" s="510">
        <v>1</v>
      </c>
    </row>
    <row r="9" spans="1:26" x14ac:dyDescent="0.25">
      <c r="A9" s="510" t="s">
        <v>218</v>
      </c>
      <c r="B9" s="586"/>
      <c r="C9" s="586"/>
      <c r="D9" s="586"/>
      <c r="E9" s="586"/>
      <c r="F9" s="586"/>
      <c r="G9" s="586"/>
      <c r="H9" s="586"/>
      <c r="I9" s="510"/>
      <c r="J9" s="587">
        <v>4.5444999999999999E-2</v>
      </c>
      <c r="K9" s="510">
        <v>0.83399999999999996</v>
      </c>
      <c r="L9" s="510">
        <v>0.14840999999999999</v>
      </c>
      <c r="M9" s="510">
        <v>0.74121000000000004</v>
      </c>
      <c r="N9" s="510">
        <v>0.19048000000000001</v>
      </c>
      <c r="O9" s="510">
        <v>0.23088</v>
      </c>
      <c r="P9" s="510">
        <v>0.56133999999999995</v>
      </c>
      <c r="Q9" s="510">
        <v>0.18759999999999999</v>
      </c>
      <c r="R9" s="510">
        <v>0.78842000000000001</v>
      </c>
      <c r="S9" s="510">
        <v>0.77298999999999995</v>
      </c>
      <c r="T9" s="510">
        <v>0.26549</v>
      </c>
      <c r="U9" s="510">
        <v>1</v>
      </c>
      <c r="V9" s="510">
        <v>0.74121000000000004</v>
      </c>
      <c r="W9" s="510">
        <v>0.60907</v>
      </c>
      <c r="X9" s="510">
        <v>1</v>
      </c>
      <c r="Y9" s="510">
        <v>0.36157</v>
      </c>
      <c r="Z9" s="510">
        <v>1</v>
      </c>
    </row>
    <row r="10" spans="1:26" x14ac:dyDescent="0.25">
      <c r="A10" s="510" t="s">
        <v>146</v>
      </c>
      <c r="B10" s="586"/>
      <c r="C10" s="586"/>
      <c r="D10" s="586"/>
      <c r="E10" s="586"/>
      <c r="F10" s="586"/>
      <c r="G10" s="586"/>
      <c r="H10" s="586"/>
      <c r="I10" s="586"/>
      <c r="J10" s="510"/>
      <c r="K10" s="510">
        <v>0.85553999999999997</v>
      </c>
      <c r="L10" s="510">
        <v>0.37491999999999998</v>
      </c>
      <c r="M10" s="510">
        <v>0.47683999999999999</v>
      </c>
      <c r="N10" s="510">
        <v>0.31446000000000002</v>
      </c>
      <c r="O10" s="510">
        <v>0.20912</v>
      </c>
      <c r="P10" s="510">
        <v>0.65778999999999999</v>
      </c>
      <c r="Q10" s="510">
        <v>0.10464</v>
      </c>
      <c r="R10" s="510">
        <v>0.93252999999999997</v>
      </c>
      <c r="S10" s="510">
        <v>0.24592</v>
      </c>
      <c r="T10" s="510">
        <v>0.85653000000000001</v>
      </c>
      <c r="U10" s="510">
        <v>1</v>
      </c>
      <c r="V10" s="510">
        <v>0.47683999999999999</v>
      </c>
      <c r="W10" s="510">
        <v>0.72492999999999996</v>
      </c>
      <c r="X10" s="510">
        <v>1</v>
      </c>
      <c r="Y10" s="510">
        <v>0.10236000000000001</v>
      </c>
      <c r="Z10" s="510">
        <v>1</v>
      </c>
    </row>
    <row r="11" spans="1:26" x14ac:dyDescent="0.25">
      <c r="A11" s="510" t="s">
        <v>147</v>
      </c>
      <c r="B11" s="586"/>
      <c r="C11" s="586"/>
      <c r="D11" s="586"/>
      <c r="E11" s="586"/>
      <c r="F11" s="586"/>
      <c r="G11" s="586"/>
      <c r="H11" s="586"/>
      <c r="I11" s="586"/>
      <c r="J11" s="586"/>
      <c r="K11" s="510"/>
      <c r="L11" s="510">
        <v>0.95733999999999997</v>
      </c>
      <c r="M11" s="510">
        <v>7.2827000000000003E-2</v>
      </c>
      <c r="N11" s="510">
        <v>0.12182999999999999</v>
      </c>
      <c r="O11" s="510">
        <v>0.15307000000000001</v>
      </c>
      <c r="P11" s="510">
        <v>0.69172</v>
      </c>
      <c r="Q11" s="510">
        <v>0.1381</v>
      </c>
      <c r="R11" s="510">
        <v>6.6553000000000001E-2</v>
      </c>
      <c r="S11" s="510">
        <v>5.8978000000000003E-2</v>
      </c>
      <c r="T11" s="510">
        <v>0.80867999999999995</v>
      </c>
      <c r="U11" s="510">
        <v>1</v>
      </c>
      <c r="V11" s="510">
        <v>7.2827000000000003E-2</v>
      </c>
      <c r="W11" s="510">
        <v>0.51434000000000002</v>
      </c>
      <c r="X11" s="510">
        <v>1</v>
      </c>
      <c r="Y11" s="510">
        <v>0.71347000000000005</v>
      </c>
      <c r="Z11" s="510">
        <v>1</v>
      </c>
    </row>
    <row r="12" spans="1:26" x14ac:dyDescent="0.25">
      <c r="A12" s="510" t="s">
        <v>148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10"/>
      <c r="M12" s="510">
        <v>0.49042999999999998</v>
      </c>
      <c r="N12" s="510">
        <v>0.33707999999999999</v>
      </c>
      <c r="O12" s="510">
        <v>0.23205999999999999</v>
      </c>
      <c r="P12" s="510">
        <v>0.72831000000000001</v>
      </c>
      <c r="Q12" s="510">
        <v>0.34227000000000002</v>
      </c>
      <c r="R12" s="510">
        <v>0.49131999999999998</v>
      </c>
      <c r="S12" s="510">
        <v>0.97287000000000001</v>
      </c>
      <c r="T12" s="510">
        <v>0.25063999999999997</v>
      </c>
      <c r="U12" s="510">
        <v>1</v>
      </c>
      <c r="V12" s="510">
        <v>0.49042999999999998</v>
      </c>
      <c r="W12" s="510">
        <v>0.37053000000000003</v>
      </c>
      <c r="X12" s="510">
        <v>1</v>
      </c>
      <c r="Y12" s="510">
        <v>0.98321999999999998</v>
      </c>
      <c r="Z12" s="510">
        <v>1</v>
      </c>
    </row>
    <row r="13" spans="1:26" x14ac:dyDescent="0.25">
      <c r="A13" s="510" t="s">
        <v>219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10"/>
      <c r="N13" s="510">
        <v>0.38873000000000002</v>
      </c>
      <c r="O13" s="510">
        <v>0.18462999999999999</v>
      </c>
      <c r="P13" s="510">
        <v>0.37837999999999999</v>
      </c>
      <c r="Q13" s="510">
        <v>0.24335000000000001</v>
      </c>
      <c r="R13" s="510">
        <v>0.23294000000000001</v>
      </c>
      <c r="S13" s="510">
        <v>0.20451</v>
      </c>
      <c r="T13" s="510">
        <v>0.84443999999999997</v>
      </c>
      <c r="U13" s="510">
        <v>1</v>
      </c>
      <c r="V13" s="593">
        <v>1E-10</v>
      </c>
      <c r="W13" s="510">
        <v>0.66666999999999998</v>
      </c>
      <c r="X13" s="510">
        <v>1</v>
      </c>
      <c r="Y13" s="510">
        <v>0.59914000000000001</v>
      </c>
      <c r="Z13" s="510">
        <v>1</v>
      </c>
    </row>
    <row r="14" spans="1:26" x14ac:dyDescent="0.25">
      <c r="A14" s="510" t="s">
        <v>149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10"/>
      <c r="O14" s="510">
        <v>0.81838999999999995</v>
      </c>
      <c r="P14" s="510">
        <v>0.59253999999999996</v>
      </c>
      <c r="Q14" s="510">
        <v>0.77753000000000005</v>
      </c>
      <c r="R14" s="510">
        <v>0.45601000000000003</v>
      </c>
      <c r="S14" s="510">
        <v>0.15848999999999999</v>
      </c>
      <c r="T14" s="510">
        <v>0.14685999999999999</v>
      </c>
      <c r="U14" s="510">
        <v>1</v>
      </c>
      <c r="V14" s="510">
        <v>0.38873000000000002</v>
      </c>
      <c r="W14" s="510">
        <v>5.8342999999999999E-2</v>
      </c>
      <c r="X14" s="510">
        <v>1</v>
      </c>
      <c r="Y14" s="510">
        <v>0.95223999999999998</v>
      </c>
      <c r="Z14" s="510">
        <v>1</v>
      </c>
    </row>
    <row r="15" spans="1:26" x14ac:dyDescent="0.25">
      <c r="A15" s="510" t="s">
        <v>197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586"/>
      <c r="O15" s="510"/>
      <c r="P15" s="510">
        <v>0.83435999999999999</v>
      </c>
      <c r="Q15" s="587">
        <v>1.9376999999999998E-2</v>
      </c>
      <c r="R15" s="592">
        <v>3.6389E-3</v>
      </c>
      <c r="S15" s="510">
        <v>0.36080000000000001</v>
      </c>
      <c r="T15" s="510">
        <v>0.64237999999999995</v>
      </c>
      <c r="U15" s="510">
        <v>1</v>
      </c>
      <c r="V15" s="510">
        <v>0.18462999999999999</v>
      </c>
      <c r="W15" s="510">
        <v>0.95709</v>
      </c>
      <c r="X15" s="510">
        <v>1</v>
      </c>
      <c r="Y15" s="510">
        <v>0.60121000000000002</v>
      </c>
      <c r="Z15" s="510">
        <v>1</v>
      </c>
    </row>
    <row r="16" spans="1:26" x14ac:dyDescent="0.25">
      <c r="A16" s="510" t="s">
        <v>198</v>
      </c>
      <c r="B16" s="586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586"/>
      <c r="O16" s="586"/>
      <c r="P16" s="510"/>
      <c r="Q16" s="510">
        <v>0.99343999999999999</v>
      </c>
      <c r="R16" s="510">
        <v>0.88343000000000005</v>
      </c>
      <c r="S16" s="510">
        <v>0.80847000000000002</v>
      </c>
      <c r="T16" s="510">
        <v>0.68100000000000005</v>
      </c>
      <c r="U16" s="510">
        <v>1</v>
      </c>
      <c r="V16" s="510">
        <v>0.37837999999999999</v>
      </c>
      <c r="W16" s="510">
        <v>0.86989000000000005</v>
      </c>
      <c r="X16" s="510">
        <v>1</v>
      </c>
      <c r="Y16" s="510">
        <v>0.70762000000000003</v>
      </c>
      <c r="Z16" s="510">
        <v>1</v>
      </c>
    </row>
    <row r="17" spans="1:26" x14ac:dyDescent="0.25">
      <c r="A17" s="510" t="s">
        <v>196</v>
      </c>
      <c r="B17" s="586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6"/>
      <c r="P17" s="586"/>
      <c r="Q17" s="510"/>
      <c r="R17" s="587">
        <v>2.3238000000000002E-2</v>
      </c>
      <c r="S17" s="510">
        <v>0.29847000000000001</v>
      </c>
      <c r="T17" s="510">
        <v>0.68725000000000003</v>
      </c>
      <c r="U17" s="510">
        <v>1</v>
      </c>
      <c r="V17" s="510">
        <v>0.24335000000000001</v>
      </c>
      <c r="W17" s="510">
        <v>0.94955999999999996</v>
      </c>
      <c r="X17" s="510">
        <v>1</v>
      </c>
      <c r="Y17" s="510">
        <v>0.45404</v>
      </c>
      <c r="Z17" s="510">
        <v>1</v>
      </c>
    </row>
    <row r="18" spans="1:26" x14ac:dyDescent="0.25">
      <c r="A18" s="510" t="s">
        <v>220</v>
      </c>
      <c r="B18" s="586"/>
      <c r="C18" s="586"/>
      <c r="D18" s="586"/>
      <c r="E18" s="586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6"/>
      <c r="Q18" s="586"/>
      <c r="R18" s="510"/>
      <c r="S18" s="510">
        <v>0.42059999999999997</v>
      </c>
      <c r="T18" s="510">
        <v>0.56554000000000004</v>
      </c>
      <c r="U18" s="510">
        <v>1</v>
      </c>
      <c r="V18" s="510">
        <v>0.23294000000000001</v>
      </c>
      <c r="W18" s="510">
        <v>0.88151000000000002</v>
      </c>
      <c r="X18" s="510">
        <v>1</v>
      </c>
      <c r="Y18" s="510">
        <v>0.97946</v>
      </c>
      <c r="Z18" s="510">
        <v>1</v>
      </c>
    </row>
    <row r="19" spans="1:26" x14ac:dyDescent="0.25">
      <c r="A19" s="510" t="s">
        <v>204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10"/>
      <c r="T19" s="510">
        <v>0.54464999999999997</v>
      </c>
      <c r="U19" s="510">
        <v>1</v>
      </c>
      <c r="V19" s="510">
        <v>0.20451</v>
      </c>
      <c r="W19" s="510">
        <v>0.25936999999999999</v>
      </c>
      <c r="X19" s="510">
        <v>1</v>
      </c>
      <c r="Y19" s="510">
        <v>0.13331999999999999</v>
      </c>
      <c r="Z19" s="510">
        <v>1</v>
      </c>
    </row>
    <row r="20" spans="1:26" x14ac:dyDescent="0.25">
      <c r="A20" s="510" t="s">
        <v>203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10"/>
      <c r="U20" s="510">
        <v>1</v>
      </c>
      <c r="V20" s="510">
        <v>0.84443999999999997</v>
      </c>
      <c r="W20" s="510">
        <v>8.8888999999999996E-2</v>
      </c>
      <c r="X20" s="510">
        <v>1</v>
      </c>
      <c r="Y20" s="510">
        <v>0.56513000000000002</v>
      </c>
      <c r="Z20" s="510">
        <v>1</v>
      </c>
    </row>
    <row r="21" spans="1:26" x14ac:dyDescent="0.25">
      <c r="A21" s="510" t="s">
        <v>205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10"/>
      <c r="V21" s="510">
        <v>1</v>
      </c>
      <c r="W21" s="510">
        <v>1</v>
      </c>
      <c r="X21" s="510">
        <v>1</v>
      </c>
      <c r="Y21" s="510">
        <v>1</v>
      </c>
      <c r="Z21" s="510">
        <v>1</v>
      </c>
    </row>
    <row r="22" spans="1:26" x14ac:dyDescent="0.25">
      <c r="A22" s="510" t="s">
        <v>206</v>
      </c>
      <c r="B22" s="586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 s="510"/>
      <c r="W22" s="510">
        <v>0.66666999999999998</v>
      </c>
      <c r="X22" s="510">
        <v>1</v>
      </c>
      <c r="Y22" s="510">
        <v>0.59914000000000001</v>
      </c>
      <c r="Z22" s="510">
        <v>1</v>
      </c>
    </row>
    <row r="23" spans="1:26" x14ac:dyDescent="0.25">
      <c r="A23" s="510" t="s">
        <v>207</v>
      </c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6"/>
      <c r="P23" s="586"/>
      <c r="Q23" s="586"/>
      <c r="R23" s="586"/>
      <c r="S23" s="586"/>
      <c r="T23" s="586"/>
      <c r="U23" s="586"/>
      <c r="V23" s="586"/>
      <c r="W23" s="510"/>
      <c r="X23" s="510">
        <v>1</v>
      </c>
      <c r="Y23" s="510">
        <v>0.23472000000000001</v>
      </c>
      <c r="Z23" s="510">
        <v>1</v>
      </c>
    </row>
    <row r="24" spans="1:26" x14ac:dyDescent="0.25">
      <c r="A24" s="510" t="s">
        <v>208</v>
      </c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586"/>
      <c r="S24" s="586"/>
      <c r="T24" s="586"/>
      <c r="U24" s="586"/>
      <c r="V24" s="586"/>
      <c r="W24" s="586"/>
      <c r="X24" s="510"/>
      <c r="Y24" s="510">
        <v>1</v>
      </c>
      <c r="Z24" s="510">
        <v>1</v>
      </c>
    </row>
    <row r="25" spans="1:26" x14ac:dyDescent="0.25">
      <c r="A25" s="510" t="s">
        <v>209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10"/>
      <c r="Z25" s="510">
        <v>1</v>
      </c>
    </row>
    <row r="26" spans="1:26" x14ac:dyDescent="0.25">
      <c r="A26" s="510" t="s">
        <v>210</v>
      </c>
      <c r="B26" s="586"/>
      <c r="C26" s="586"/>
      <c r="D26" s="586"/>
      <c r="E26" s="586"/>
      <c r="F26" s="586"/>
      <c r="G26" s="586"/>
      <c r="H26" s="586"/>
      <c r="I26" s="586"/>
      <c r="J26" s="586"/>
      <c r="K26" s="586"/>
      <c r="L26" s="586"/>
      <c r="M26" s="586"/>
      <c r="N26" s="586"/>
      <c r="O26" s="586"/>
      <c r="P26" s="586"/>
      <c r="Q26" s="586"/>
      <c r="R26" s="586"/>
      <c r="S26" s="586"/>
      <c r="T26" s="586"/>
      <c r="U26" s="586"/>
      <c r="V26" s="586"/>
      <c r="W26" s="586"/>
      <c r="X26" s="586"/>
      <c r="Y26" s="586"/>
      <c r="Z26" s="5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27"/>
  <sheetViews>
    <sheetView workbookViewId="0">
      <selection activeCell="B1" sqref="B1:Z1"/>
    </sheetView>
  </sheetViews>
  <sheetFormatPr defaultRowHeight="15" x14ac:dyDescent="0.25"/>
  <sheetData>
    <row r="1" spans="1:26" x14ac:dyDescent="0.25"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146</v>
      </c>
      <c r="K1" t="s">
        <v>147</v>
      </c>
      <c r="L1" t="s">
        <v>148</v>
      </c>
      <c r="M1" t="s">
        <v>219</v>
      </c>
      <c r="N1" t="s">
        <v>149</v>
      </c>
      <c r="O1" t="s">
        <v>197</v>
      </c>
      <c r="P1" t="s">
        <v>198</v>
      </c>
      <c r="Q1" t="s">
        <v>196</v>
      </c>
      <c r="R1" t="s">
        <v>220</v>
      </c>
      <c r="S1" t="s">
        <v>204</v>
      </c>
      <c r="T1" t="s">
        <v>203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</row>
    <row r="2" spans="1:26" x14ac:dyDescent="0.25">
      <c r="A2" t="s">
        <v>211</v>
      </c>
      <c r="C2">
        <v>0.13242000000000001</v>
      </c>
      <c r="D2">
        <v>0.22083</v>
      </c>
      <c r="E2">
        <v>0.49293999999999999</v>
      </c>
      <c r="F2">
        <v>5.8653999999999998E-2</v>
      </c>
      <c r="G2">
        <v>0.20599000000000001</v>
      </c>
      <c r="H2">
        <v>0.97613000000000005</v>
      </c>
      <c r="I2">
        <v>0.11447</v>
      </c>
      <c r="J2">
        <v>7.7273999999999995E-2</v>
      </c>
      <c r="K2" s="589">
        <v>2.9278999999999999E-2</v>
      </c>
      <c r="L2">
        <v>0.97006999999999999</v>
      </c>
      <c r="M2">
        <v>0.45437</v>
      </c>
      <c r="N2">
        <v>5.2879000000000002E-2</v>
      </c>
      <c r="O2">
        <v>0.13199</v>
      </c>
      <c r="P2">
        <v>0.69891000000000003</v>
      </c>
      <c r="Q2">
        <v>0.33496999999999999</v>
      </c>
      <c r="R2">
        <v>0.78612000000000004</v>
      </c>
      <c r="S2">
        <v>0.79044000000000003</v>
      </c>
      <c r="T2" s="589">
        <v>4.0848000000000002E-2</v>
      </c>
      <c r="U2">
        <v>1</v>
      </c>
      <c r="V2">
        <v>0.43187999999999999</v>
      </c>
      <c r="W2">
        <v>0.29994999999999999</v>
      </c>
      <c r="X2">
        <v>0.33333000000000002</v>
      </c>
      <c r="Y2">
        <v>5.4140000000000001E-2</v>
      </c>
      <c r="Z2">
        <v>1</v>
      </c>
    </row>
    <row r="3" spans="1:26" x14ac:dyDescent="0.25">
      <c r="A3" t="s">
        <v>212</v>
      </c>
      <c r="B3" s="586"/>
      <c r="D3">
        <v>0.19661000000000001</v>
      </c>
      <c r="E3">
        <v>0.25622</v>
      </c>
      <c r="F3">
        <v>0.11142000000000001</v>
      </c>
      <c r="G3">
        <v>0.43075000000000002</v>
      </c>
      <c r="H3">
        <v>0.91481000000000001</v>
      </c>
      <c r="I3" s="591">
        <v>2.4250000000000001E-3</v>
      </c>
      <c r="J3">
        <v>0.18973999999999999</v>
      </c>
      <c r="K3">
        <v>0.13916000000000001</v>
      </c>
      <c r="L3">
        <v>0.56098000000000003</v>
      </c>
      <c r="M3">
        <v>0.96201999999999999</v>
      </c>
      <c r="N3">
        <v>6.9646E-2</v>
      </c>
      <c r="O3">
        <v>0.29164000000000001</v>
      </c>
      <c r="P3">
        <v>0.19126000000000001</v>
      </c>
      <c r="Q3">
        <v>0.68574999999999997</v>
      </c>
      <c r="R3">
        <v>0.78703000000000001</v>
      </c>
      <c r="S3">
        <v>0.51227</v>
      </c>
      <c r="T3">
        <v>0.48309000000000002</v>
      </c>
      <c r="U3">
        <v>1</v>
      </c>
      <c r="V3">
        <v>0.93952999999999998</v>
      </c>
      <c r="W3">
        <v>0.80759999999999998</v>
      </c>
      <c r="X3">
        <v>0.84097999999999995</v>
      </c>
      <c r="Y3" s="591">
        <v>7.0134000000000004E-3</v>
      </c>
      <c r="Z3">
        <v>1</v>
      </c>
    </row>
    <row r="4" spans="1:26" x14ac:dyDescent="0.25">
      <c r="A4" t="s">
        <v>213</v>
      </c>
      <c r="B4" s="586"/>
      <c r="C4" s="586"/>
      <c r="E4">
        <v>0.44955000000000001</v>
      </c>
      <c r="F4" s="589">
        <v>1.5997999999999998E-2</v>
      </c>
      <c r="G4">
        <v>0.16821</v>
      </c>
      <c r="H4">
        <v>0.24148</v>
      </c>
      <c r="I4">
        <v>0.23202</v>
      </c>
      <c r="J4" s="589">
        <v>1.9973999999999999E-2</v>
      </c>
      <c r="K4">
        <v>7.9145999999999994E-2</v>
      </c>
      <c r="L4">
        <v>0.45354</v>
      </c>
      <c r="M4">
        <v>0.24207999999999999</v>
      </c>
      <c r="N4">
        <v>0.48063</v>
      </c>
      <c r="O4">
        <v>0.37733</v>
      </c>
      <c r="P4">
        <v>0.60463999999999996</v>
      </c>
      <c r="Q4">
        <v>0.70643999999999996</v>
      </c>
      <c r="R4">
        <v>0.10263</v>
      </c>
      <c r="S4">
        <v>0.24557999999999999</v>
      </c>
      <c r="T4">
        <v>0.44914999999999999</v>
      </c>
      <c r="U4">
        <v>1</v>
      </c>
      <c r="V4">
        <v>0.26457000000000003</v>
      </c>
      <c r="W4">
        <v>0.39650000000000002</v>
      </c>
      <c r="X4">
        <v>0.36310999999999999</v>
      </c>
      <c r="Y4">
        <v>0.14865999999999999</v>
      </c>
      <c r="Z4">
        <v>1</v>
      </c>
    </row>
    <row r="5" spans="1:26" x14ac:dyDescent="0.25">
      <c r="A5" t="s">
        <v>214</v>
      </c>
      <c r="B5" s="586"/>
      <c r="C5" s="586"/>
      <c r="D5" s="586"/>
      <c r="F5">
        <v>0.49901000000000001</v>
      </c>
      <c r="G5">
        <v>0.17655999999999999</v>
      </c>
      <c r="H5">
        <v>0.77763000000000004</v>
      </c>
      <c r="I5">
        <v>0.15864</v>
      </c>
      <c r="J5">
        <v>0.33473000000000003</v>
      </c>
      <c r="K5">
        <v>0.24709999999999999</v>
      </c>
      <c r="L5">
        <v>6.0331999999999997E-2</v>
      </c>
      <c r="M5">
        <v>0.12103999999999999</v>
      </c>
      <c r="N5">
        <v>0.25672</v>
      </c>
      <c r="O5">
        <v>0.77871000000000001</v>
      </c>
      <c r="P5">
        <v>0.96775</v>
      </c>
      <c r="Q5">
        <v>0.85240000000000005</v>
      </c>
      <c r="R5">
        <v>0.66961000000000004</v>
      </c>
      <c r="S5">
        <v>0.73314000000000001</v>
      </c>
      <c r="T5">
        <v>0.62551000000000001</v>
      </c>
      <c r="U5">
        <v>1</v>
      </c>
      <c r="V5">
        <v>9.8544000000000007E-2</v>
      </c>
      <c r="W5" s="589">
        <v>3.3383000000000003E-2</v>
      </c>
      <c r="X5" s="590">
        <v>9.0032000000000005E-6</v>
      </c>
      <c r="Y5">
        <v>0.41284999999999999</v>
      </c>
      <c r="Z5">
        <v>1</v>
      </c>
    </row>
    <row r="6" spans="1:26" x14ac:dyDescent="0.25">
      <c r="A6" t="s">
        <v>215</v>
      </c>
      <c r="B6" s="586"/>
      <c r="C6" s="586"/>
      <c r="D6" s="586"/>
      <c r="E6" s="586"/>
      <c r="G6">
        <v>0.18121999999999999</v>
      </c>
      <c r="H6">
        <v>0.49991999999999998</v>
      </c>
      <c r="I6">
        <v>0.13619999999999999</v>
      </c>
      <c r="J6" s="589">
        <v>1.1475000000000001E-2</v>
      </c>
      <c r="K6" s="589">
        <v>2.9434999999999999E-2</v>
      </c>
      <c r="L6">
        <v>0.69967999999999997</v>
      </c>
      <c r="M6">
        <v>0.66666999999999998</v>
      </c>
      <c r="N6">
        <v>0.24787000000000001</v>
      </c>
      <c r="O6">
        <v>0.16636000000000001</v>
      </c>
      <c r="P6">
        <v>0.48662</v>
      </c>
      <c r="Q6">
        <v>0.86990000000000001</v>
      </c>
      <c r="R6">
        <v>0.30197000000000002</v>
      </c>
      <c r="S6">
        <v>0.32868999999999998</v>
      </c>
      <c r="T6">
        <v>0.23108999999999999</v>
      </c>
      <c r="U6">
        <v>1</v>
      </c>
      <c r="V6">
        <v>0.64417000000000002</v>
      </c>
      <c r="W6">
        <v>0.51224999999999998</v>
      </c>
      <c r="X6">
        <v>0.54562999999999995</v>
      </c>
      <c r="Y6" s="589">
        <v>4.7632000000000001E-2</v>
      </c>
      <c r="Z6">
        <v>1</v>
      </c>
    </row>
    <row r="7" spans="1:26" x14ac:dyDescent="0.25">
      <c r="A7" t="s">
        <v>216</v>
      </c>
      <c r="B7" s="586"/>
      <c r="C7" s="586"/>
      <c r="D7" s="586"/>
      <c r="E7" s="586"/>
      <c r="F7" s="586"/>
      <c r="H7">
        <v>0.31479000000000001</v>
      </c>
      <c r="I7">
        <v>0.33090000000000003</v>
      </c>
      <c r="J7" s="589">
        <v>4.6667E-2</v>
      </c>
      <c r="K7" s="589">
        <v>3.9935999999999999E-2</v>
      </c>
      <c r="L7">
        <v>0.29703000000000002</v>
      </c>
      <c r="M7">
        <v>0.51224999999999998</v>
      </c>
      <c r="N7">
        <v>0.34791</v>
      </c>
      <c r="O7">
        <v>0.82308000000000003</v>
      </c>
      <c r="P7">
        <v>0.33446999999999999</v>
      </c>
      <c r="Q7">
        <v>0.92913000000000001</v>
      </c>
      <c r="R7">
        <v>0.27490999999999999</v>
      </c>
      <c r="S7">
        <v>0.91915999999999998</v>
      </c>
      <c r="T7">
        <v>0.16234000000000001</v>
      </c>
      <c r="U7">
        <v>1</v>
      </c>
      <c r="V7">
        <v>0.53473999999999999</v>
      </c>
      <c r="W7">
        <v>0.66666999999999998</v>
      </c>
      <c r="X7">
        <v>0.63327999999999995</v>
      </c>
      <c r="Y7">
        <v>0.40168999999999999</v>
      </c>
      <c r="Z7">
        <v>1</v>
      </c>
    </row>
    <row r="8" spans="1:26" x14ac:dyDescent="0.25">
      <c r="A8" t="s">
        <v>217</v>
      </c>
      <c r="B8" s="586"/>
      <c r="C8" s="586"/>
      <c r="D8" s="586"/>
      <c r="E8" s="586"/>
      <c r="F8" s="586"/>
      <c r="G8" s="586"/>
      <c r="I8">
        <v>0.90376999999999996</v>
      </c>
      <c r="J8">
        <v>0.35058</v>
      </c>
      <c r="K8">
        <v>0.56657999999999997</v>
      </c>
      <c r="L8">
        <v>0.38827</v>
      </c>
      <c r="M8">
        <v>0.46906999999999999</v>
      </c>
      <c r="N8">
        <v>0.61553999999999998</v>
      </c>
      <c r="O8">
        <v>0.82682999999999995</v>
      </c>
      <c r="P8">
        <v>0.37764999999999999</v>
      </c>
      <c r="Q8">
        <v>0.15398000000000001</v>
      </c>
      <c r="R8" s="591">
        <v>6.9708000000000001E-3</v>
      </c>
      <c r="S8">
        <v>0.53871000000000002</v>
      </c>
      <c r="T8">
        <v>0.91435999999999995</v>
      </c>
      <c r="U8">
        <v>1</v>
      </c>
      <c r="V8">
        <v>0.49156</v>
      </c>
      <c r="W8">
        <v>0.62348999999999999</v>
      </c>
      <c r="X8">
        <v>0.59011000000000002</v>
      </c>
      <c r="Y8">
        <v>0.96313000000000004</v>
      </c>
      <c r="Z8">
        <v>1</v>
      </c>
    </row>
    <row r="9" spans="1:26" x14ac:dyDescent="0.25">
      <c r="A9" t="s">
        <v>218</v>
      </c>
      <c r="B9" s="586"/>
      <c r="C9" s="586"/>
      <c r="D9" s="586"/>
      <c r="E9" s="586"/>
      <c r="F9" s="586"/>
      <c r="G9" s="586"/>
      <c r="H9" s="586"/>
      <c r="J9">
        <v>0.17638000000000001</v>
      </c>
      <c r="K9">
        <v>0.10496</v>
      </c>
      <c r="L9">
        <v>0.47599000000000002</v>
      </c>
      <c r="M9">
        <v>0.78769999999999996</v>
      </c>
      <c r="N9" s="589">
        <v>3.5353000000000002E-2</v>
      </c>
      <c r="O9">
        <v>0.38438</v>
      </c>
      <c r="P9">
        <v>0.36558000000000002</v>
      </c>
      <c r="Q9">
        <v>0.64690999999999999</v>
      </c>
      <c r="R9">
        <v>0.82381000000000004</v>
      </c>
      <c r="S9">
        <v>0.70252999999999999</v>
      </c>
      <c r="T9">
        <v>0.40189000000000002</v>
      </c>
      <c r="U9">
        <v>1</v>
      </c>
      <c r="V9">
        <v>0.76520999999999995</v>
      </c>
      <c r="W9">
        <v>0.63327999999999995</v>
      </c>
      <c r="X9">
        <v>0.66666999999999998</v>
      </c>
      <c r="Y9" s="589">
        <v>1.8466E-2</v>
      </c>
      <c r="Z9">
        <v>1</v>
      </c>
    </row>
    <row r="10" spans="1:26" x14ac:dyDescent="0.25">
      <c r="A10" t="s">
        <v>146</v>
      </c>
      <c r="B10" s="586"/>
      <c r="C10" s="586"/>
      <c r="D10" s="586"/>
      <c r="E10" s="586"/>
      <c r="F10" s="586"/>
      <c r="G10" s="586"/>
      <c r="H10" s="586"/>
      <c r="I10" s="586"/>
      <c r="K10" s="591">
        <v>6.5018000000000003E-3</v>
      </c>
      <c r="L10">
        <v>0.49421999999999999</v>
      </c>
      <c r="M10">
        <v>0.64710000000000001</v>
      </c>
      <c r="N10">
        <v>0.26933000000000001</v>
      </c>
      <c r="O10">
        <v>0.36237999999999998</v>
      </c>
      <c r="P10">
        <v>0.19961999999999999</v>
      </c>
      <c r="Q10">
        <v>0.98585</v>
      </c>
      <c r="R10">
        <v>0.21720999999999999</v>
      </c>
      <c r="S10">
        <v>0.55095000000000005</v>
      </c>
      <c r="T10">
        <v>0.17047000000000001</v>
      </c>
      <c r="U10">
        <v>1</v>
      </c>
      <c r="V10">
        <v>0.66959000000000002</v>
      </c>
      <c r="W10">
        <v>0.80152000000000001</v>
      </c>
      <c r="X10">
        <v>0.76814000000000004</v>
      </c>
      <c r="Y10">
        <v>0.12681000000000001</v>
      </c>
      <c r="Z10">
        <v>1</v>
      </c>
    </row>
    <row r="11" spans="1:26" x14ac:dyDescent="0.25">
      <c r="A11" t="s">
        <v>147</v>
      </c>
      <c r="B11" s="586"/>
      <c r="C11" s="586"/>
      <c r="D11" s="586"/>
      <c r="E11" s="586"/>
      <c r="F11" s="586"/>
      <c r="G11" s="586"/>
      <c r="H11" s="586"/>
      <c r="I11" s="586"/>
      <c r="J11" s="586"/>
      <c r="L11">
        <v>0.52229999999999999</v>
      </c>
      <c r="M11">
        <v>0.66666999999999998</v>
      </c>
      <c r="N11">
        <v>0.12286999999999999</v>
      </c>
      <c r="O11">
        <v>0.35808000000000001</v>
      </c>
      <c r="P11">
        <v>0.18004999999999999</v>
      </c>
      <c r="Q11">
        <v>0.74431000000000003</v>
      </c>
      <c r="R11">
        <v>0.41221999999999998</v>
      </c>
      <c r="S11">
        <v>0.76771</v>
      </c>
      <c r="T11">
        <v>9.2115000000000002E-2</v>
      </c>
      <c r="U11">
        <v>1</v>
      </c>
      <c r="V11">
        <v>0.68915999999999999</v>
      </c>
      <c r="W11">
        <v>0.82108999999999999</v>
      </c>
      <c r="X11">
        <v>0.78769999999999996</v>
      </c>
      <c r="Y11">
        <v>9.2553999999999997E-2</v>
      </c>
      <c r="Z11">
        <v>1</v>
      </c>
    </row>
    <row r="12" spans="1:26" x14ac:dyDescent="0.25">
      <c r="A12" t="s">
        <v>148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M12">
        <v>9.9424999999999999E-2</v>
      </c>
      <c r="N12">
        <v>0.78149000000000002</v>
      </c>
      <c r="O12">
        <v>0.43697000000000003</v>
      </c>
      <c r="P12">
        <v>0.94613999999999998</v>
      </c>
      <c r="Q12">
        <v>0.28243000000000001</v>
      </c>
      <c r="R12">
        <v>0.34587000000000001</v>
      </c>
      <c r="S12">
        <v>0.94901999999999997</v>
      </c>
      <c r="T12">
        <v>0.90144999999999997</v>
      </c>
      <c r="U12">
        <v>1</v>
      </c>
      <c r="V12">
        <v>7.6930999999999999E-2</v>
      </c>
      <c r="W12">
        <v>5.4996000000000003E-2</v>
      </c>
      <c r="X12" s="589">
        <v>2.1611999999999999E-2</v>
      </c>
      <c r="Y12">
        <v>0.77620999999999996</v>
      </c>
      <c r="Z12">
        <v>1</v>
      </c>
    </row>
    <row r="13" spans="1:26" x14ac:dyDescent="0.25">
      <c r="A13" t="s">
        <v>219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N13">
        <v>0.67686000000000002</v>
      </c>
      <c r="O13" s="589">
        <v>2.6877999999999999E-2</v>
      </c>
      <c r="P13">
        <v>0.84672000000000003</v>
      </c>
      <c r="Q13">
        <v>7.1997000000000005E-2</v>
      </c>
      <c r="R13">
        <v>0.36671999999999999</v>
      </c>
      <c r="S13">
        <v>0.58640999999999999</v>
      </c>
      <c r="T13">
        <v>0.79007000000000005</v>
      </c>
      <c r="U13">
        <v>1</v>
      </c>
      <c r="V13" s="589">
        <v>2.2494E-2</v>
      </c>
      <c r="W13">
        <v>0.15442</v>
      </c>
      <c r="X13">
        <v>0.12103999999999999</v>
      </c>
      <c r="Y13">
        <v>0.66666999999999998</v>
      </c>
      <c r="Z13">
        <v>1</v>
      </c>
    </row>
    <row r="14" spans="1:26" x14ac:dyDescent="0.25">
      <c r="A14" t="s">
        <v>149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O14">
        <v>0.34247</v>
      </c>
      <c r="P14">
        <v>0.16985</v>
      </c>
      <c r="Q14">
        <v>0.25894</v>
      </c>
      <c r="R14">
        <v>0.81777999999999995</v>
      </c>
      <c r="S14">
        <v>0.90075000000000005</v>
      </c>
      <c r="T14">
        <v>0.17372000000000001</v>
      </c>
      <c r="U14">
        <v>1</v>
      </c>
      <c r="V14">
        <v>0.69935999999999998</v>
      </c>
      <c r="W14">
        <v>0.83128000000000002</v>
      </c>
      <c r="X14">
        <v>0.79790000000000005</v>
      </c>
      <c r="Y14">
        <v>6.9708000000000006E-2</v>
      </c>
      <c r="Z14">
        <v>1</v>
      </c>
    </row>
    <row r="15" spans="1:26" x14ac:dyDescent="0.25">
      <c r="A15" t="s">
        <v>197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586"/>
      <c r="P15">
        <v>0.81984000000000001</v>
      </c>
      <c r="Q15">
        <v>0.32412000000000002</v>
      </c>
      <c r="R15">
        <v>0.95377999999999996</v>
      </c>
      <c r="S15">
        <v>0.32383000000000001</v>
      </c>
      <c r="T15">
        <v>0.32097999999999999</v>
      </c>
      <c r="U15">
        <v>1</v>
      </c>
      <c r="V15" s="589">
        <v>4.9371999999999999E-2</v>
      </c>
      <c r="W15">
        <v>0.18129999999999999</v>
      </c>
      <c r="X15">
        <v>0.14792</v>
      </c>
      <c r="Y15">
        <v>0.13314999999999999</v>
      </c>
      <c r="Z15">
        <v>1</v>
      </c>
    </row>
    <row r="16" spans="1:26" x14ac:dyDescent="0.25">
      <c r="A16" t="s">
        <v>198</v>
      </c>
      <c r="B16" s="586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586"/>
      <c r="O16" s="586"/>
      <c r="Q16">
        <v>0.91871000000000003</v>
      </c>
      <c r="R16">
        <v>0.48</v>
      </c>
      <c r="S16">
        <v>0.26029999999999998</v>
      </c>
      <c r="T16">
        <v>0.36320999999999998</v>
      </c>
      <c r="U16">
        <v>1</v>
      </c>
      <c r="V16">
        <v>0.86921000000000004</v>
      </c>
      <c r="W16">
        <v>0.99885999999999997</v>
      </c>
      <c r="X16">
        <v>0.96775</v>
      </c>
      <c r="Y16">
        <v>0.18004999999999999</v>
      </c>
      <c r="Z16">
        <v>1</v>
      </c>
    </row>
    <row r="17" spans="1:26" x14ac:dyDescent="0.25">
      <c r="A17" t="s">
        <v>196</v>
      </c>
      <c r="B17" s="586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6"/>
      <c r="P17" s="586"/>
      <c r="R17">
        <v>0.19456999999999999</v>
      </c>
      <c r="S17">
        <v>0.59714999999999996</v>
      </c>
      <c r="T17">
        <v>0.28836000000000001</v>
      </c>
      <c r="U17">
        <v>1</v>
      </c>
      <c r="V17" s="589">
        <v>4.9502999999999998E-2</v>
      </c>
      <c r="W17">
        <v>8.2423999999999997E-2</v>
      </c>
      <c r="X17" s="589">
        <v>4.9041000000000001E-2</v>
      </c>
      <c r="Y17">
        <v>0.56218999999999997</v>
      </c>
      <c r="Z17">
        <v>1</v>
      </c>
    </row>
    <row r="18" spans="1:26" x14ac:dyDescent="0.25">
      <c r="A18" t="s">
        <v>220</v>
      </c>
      <c r="B18" s="586"/>
      <c r="C18" s="586"/>
      <c r="D18" s="586"/>
      <c r="E18" s="586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6"/>
      <c r="Q18" s="586"/>
      <c r="S18">
        <v>0.35214000000000001</v>
      </c>
      <c r="T18">
        <v>0.86102000000000001</v>
      </c>
      <c r="U18">
        <v>1</v>
      </c>
      <c r="V18">
        <v>0.38921</v>
      </c>
      <c r="W18">
        <v>0.52114000000000005</v>
      </c>
      <c r="X18">
        <v>0.48775000000000002</v>
      </c>
      <c r="Y18">
        <v>0.74519000000000002</v>
      </c>
      <c r="Z18">
        <v>1</v>
      </c>
    </row>
    <row r="19" spans="1:26" x14ac:dyDescent="0.25">
      <c r="A19" t="s">
        <v>204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T19">
        <v>0.79064000000000001</v>
      </c>
      <c r="U19">
        <v>1</v>
      </c>
      <c r="V19">
        <v>0.60890999999999995</v>
      </c>
      <c r="W19">
        <v>0.74082999999999999</v>
      </c>
      <c r="X19">
        <v>0.70745000000000002</v>
      </c>
      <c r="Y19">
        <v>0.43584000000000001</v>
      </c>
      <c r="Z19">
        <v>1</v>
      </c>
    </row>
    <row r="20" spans="1:26" x14ac:dyDescent="0.25">
      <c r="A20" t="s">
        <v>203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U20">
        <v>1</v>
      </c>
      <c r="V20">
        <v>0.76758000000000004</v>
      </c>
      <c r="W20">
        <v>0.63565000000000005</v>
      </c>
      <c r="X20">
        <v>0.66903000000000001</v>
      </c>
      <c r="Y20">
        <v>0.32551000000000002</v>
      </c>
      <c r="Z20">
        <v>1</v>
      </c>
    </row>
    <row r="21" spans="1:26" x14ac:dyDescent="0.25">
      <c r="A21" t="s">
        <v>205</v>
      </c>
      <c r="B21" s="588"/>
      <c r="C21" s="586"/>
      <c r="D21" s="588"/>
      <c r="E21" s="588"/>
      <c r="F21" s="586"/>
      <c r="G21" s="588"/>
      <c r="H21" s="586"/>
      <c r="I21" s="588"/>
      <c r="J21" s="588"/>
      <c r="K21" s="588"/>
      <c r="L21" s="588"/>
      <c r="M21" s="588"/>
      <c r="N21" s="588"/>
      <c r="O21" s="588"/>
      <c r="P21" s="588"/>
      <c r="Q21" s="586"/>
      <c r="R21" s="588"/>
      <c r="S21" s="588"/>
      <c r="T21" s="588"/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206</v>
      </c>
      <c r="B22" s="586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8"/>
      <c r="W22">
        <v>0.13192999999999999</v>
      </c>
      <c r="X22">
        <v>9.8544000000000007E-2</v>
      </c>
      <c r="Y22">
        <v>0.68915999999999999</v>
      </c>
      <c r="Z22">
        <v>1</v>
      </c>
    </row>
    <row r="23" spans="1:26" x14ac:dyDescent="0.25">
      <c r="A23" t="s">
        <v>207</v>
      </c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6"/>
      <c r="P23" s="586"/>
      <c r="Q23" s="586"/>
      <c r="R23" s="586"/>
      <c r="S23" s="586"/>
      <c r="T23" s="586"/>
      <c r="U23" s="588"/>
      <c r="V23" s="586"/>
      <c r="X23" s="589">
        <v>3.3383000000000003E-2</v>
      </c>
      <c r="Y23">
        <v>0.82108999999999999</v>
      </c>
      <c r="Z23">
        <v>1</v>
      </c>
    </row>
    <row r="24" spans="1:26" x14ac:dyDescent="0.25">
      <c r="A24" t="s">
        <v>208</v>
      </c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586"/>
      <c r="S24" s="586"/>
      <c r="T24" s="586"/>
      <c r="U24" s="588"/>
      <c r="V24" s="586"/>
      <c r="W24" s="586"/>
      <c r="Y24">
        <v>0.78769999999999996</v>
      </c>
      <c r="Z24">
        <v>1</v>
      </c>
    </row>
    <row r="25" spans="1:26" x14ac:dyDescent="0.25">
      <c r="A25" t="s">
        <v>209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8"/>
      <c r="V25" s="586"/>
      <c r="W25" s="586"/>
      <c r="X25" s="586"/>
      <c r="Z25">
        <v>1</v>
      </c>
    </row>
    <row r="26" spans="1:26" x14ac:dyDescent="0.25">
      <c r="A26" t="s">
        <v>210</v>
      </c>
      <c r="B26" s="586"/>
      <c r="C26" s="586"/>
      <c r="D26" s="586"/>
      <c r="E26" s="586"/>
      <c r="F26" s="586"/>
      <c r="G26" s="586"/>
      <c r="H26" s="586"/>
      <c r="I26" s="586"/>
      <c r="J26" s="586"/>
      <c r="K26" s="586"/>
      <c r="L26" s="586"/>
      <c r="M26" s="586"/>
      <c r="N26" s="586"/>
      <c r="O26" s="586"/>
      <c r="P26" s="586"/>
      <c r="Q26" s="586"/>
      <c r="R26" s="586"/>
      <c r="S26" s="586"/>
      <c r="T26" s="586"/>
      <c r="U26" s="586"/>
      <c r="V26" s="586"/>
      <c r="W26" s="586"/>
      <c r="X26" s="586"/>
      <c r="Y26" s="586"/>
    </row>
    <row r="27" spans="1:26" x14ac:dyDescent="0.25">
      <c r="J27" s="58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6"/>
  <sheetViews>
    <sheetView workbookViewId="0">
      <selection activeCell="B1" sqref="B1:Z1"/>
    </sheetView>
  </sheetViews>
  <sheetFormatPr defaultRowHeight="15" x14ac:dyDescent="0.25"/>
  <sheetData>
    <row r="1" spans="1:26" x14ac:dyDescent="0.25">
      <c r="A1" s="510"/>
      <c r="B1" s="510" t="s">
        <v>211</v>
      </c>
      <c r="C1" s="510" t="s">
        <v>212</v>
      </c>
      <c r="D1" s="510" t="s">
        <v>213</v>
      </c>
      <c r="E1" s="510" t="s">
        <v>214</v>
      </c>
      <c r="F1" s="510" t="s">
        <v>215</v>
      </c>
      <c r="G1" s="510" t="s">
        <v>216</v>
      </c>
      <c r="H1" s="510" t="s">
        <v>217</v>
      </c>
      <c r="I1" s="510" t="s">
        <v>218</v>
      </c>
      <c r="J1" s="510" t="s">
        <v>146</v>
      </c>
      <c r="K1" s="510" t="s">
        <v>147</v>
      </c>
      <c r="L1" s="510" t="s">
        <v>148</v>
      </c>
      <c r="M1" s="510" t="s">
        <v>219</v>
      </c>
      <c r="N1" s="510" t="s">
        <v>149</v>
      </c>
      <c r="O1" s="510" t="s">
        <v>197</v>
      </c>
      <c r="P1" s="510" t="s">
        <v>198</v>
      </c>
      <c r="Q1" s="510" t="s">
        <v>196</v>
      </c>
      <c r="R1" s="510" t="s">
        <v>220</v>
      </c>
      <c r="S1" s="510" t="s">
        <v>204</v>
      </c>
      <c r="T1" s="510" t="s">
        <v>203</v>
      </c>
      <c r="U1" s="510" t="s">
        <v>205</v>
      </c>
      <c r="V1" s="510" t="s">
        <v>206</v>
      </c>
      <c r="W1" s="510" t="s">
        <v>207</v>
      </c>
      <c r="X1" s="510" t="s">
        <v>208</v>
      </c>
      <c r="Y1" s="510" t="s">
        <v>209</v>
      </c>
      <c r="Z1" s="510" t="s">
        <v>210</v>
      </c>
    </row>
    <row r="2" spans="1:26" x14ac:dyDescent="0.25">
      <c r="A2" s="510" t="s">
        <v>211</v>
      </c>
      <c r="B2" s="510"/>
      <c r="C2" s="592">
        <v>4.4692999999999998E-3</v>
      </c>
      <c r="D2" s="510">
        <v>0.14846000000000001</v>
      </c>
      <c r="E2" s="510">
        <v>0.63985000000000003</v>
      </c>
      <c r="F2" s="510">
        <v>0.12064999999999999</v>
      </c>
      <c r="G2" s="510">
        <v>0.28860000000000002</v>
      </c>
      <c r="H2" s="510">
        <v>0.90452999999999995</v>
      </c>
      <c r="I2" s="510">
        <v>0.25311</v>
      </c>
      <c r="J2" s="587">
        <v>1.6157000000000001E-2</v>
      </c>
      <c r="K2" s="510">
        <v>0.76651000000000002</v>
      </c>
      <c r="L2" s="510">
        <v>0.50826000000000005</v>
      </c>
      <c r="M2" s="510">
        <v>0.21276</v>
      </c>
      <c r="N2" s="510">
        <v>9.8312999999999998E-2</v>
      </c>
      <c r="O2" s="510">
        <v>0.11831999999999999</v>
      </c>
      <c r="P2" s="510">
        <v>0.14745</v>
      </c>
      <c r="Q2" s="510">
        <v>7.4537000000000006E-2</v>
      </c>
      <c r="R2" s="510">
        <v>0.53608999999999996</v>
      </c>
      <c r="S2" s="510">
        <v>0.56966000000000006</v>
      </c>
      <c r="T2" s="510">
        <v>0.29409999999999997</v>
      </c>
      <c r="U2" s="510">
        <v>0.11495</v>
      </c>
      <c r="V2" s="510">
        <v>0.13088</v>
      </c>
      <c r="W2" s="510">
        <v>0.64512000000000003</v>
      </c>
      <c r="X2" s="510">
        <v>0.10841000000000001</v>
      </c>
      <c r="Y2" s="510">
        <v>5.4371000000000003E-2</v>
      </c>
      <c r="Z2" s="510">
        <v>1</v>
      </c>
    </row>
    <row r="3" spans="1:26" x14ac:dyDescent="0.25">
      <c r="A3" s="510" t="s">
        <v>212</v>
      </c>
      <c r="B3" s="594"/>
      <c r="C3" s="510"/>
      <c r="D3" s="510">
        <v>0.20738999999999999</v>
      </c>
      <c r="E3" s="510">
        <v>0.63419000000000003</v>
      </c>
      <c r="F3" s="510">
        <v>7.9580999999999999E-2</v>
      </c>
      <c r="G3" s="510">
        <v>0.36033999999999999</v>
      </c>
      <c r="H3" s="510">
        <v>0.80191000000000001</v>
      </c>
      <c r="I3" s="510">
        <v>0.16023999999999999</v>
      </c>
      <c r="J3" s="510">
        <v>6.6405000000000006E-2</v>
      </c>
      <c r="K3" s="510">
        <v>0.55955999999999995</v>
      </c>
      <c r="L3" s="510">
        <v>0.33578000000000002</v>
      </c>
      <c r="M3" s="510">
        <v>0.28938000000000003</v>
      </c>
      <c r="N3" s="510">
        <v>0.11409</v>
      </c>
      <c r="O3" s="510">
        <v>0.23269999999999999</v>
      </c>
      <c r="P3" s="510">
        <v>0.30169000000000001</v>
      </c>
      <c r="Q3" s="510">
        <v>0.14655000000000001</v>
      </c>
      <c r="R3" s="510">
        <v>0.77195000000000003</v>
      </c>
      <c r="S3" s="510">
        <v>0.70435000000000003</v>
      </c>
      <c r="T3" s="510">
        <v>0.49048999999999998</v>
      </c>
      <c r="U3" s="510">
        <v>0.22811999999999999</v>
      </c>
      <c r="V3" s="510">
        <v>0.23336000000000001</v>
      </c>
      <c r="W3" s="510">
        <v>0.75334999999999996</v>
      </c>
      <c r="X3" s="510">
        <v>0.23008999999999999</v>
      </c>
      <c r="Y3" s="587">
        <v>1.6726999999999999E-2</v>
      </c>
      <c r="Z3" s="510">
        <v>1</v>
      </c>
    </row>
    <row r="4" spans="1:26" x14ac:dyDescent="0.25">
      <c r="A4" s="510" t="s">
        <v>213</v>
      </c>
      <c r="B4" s="594"/>
      <c r="C4" s="594"/>
      <c r="D4" s="510"/>
      <c r="E4" s="510">
        <v>0.15328</v>
      </c>
      <c r="F4" s="510">
        <v>7.5913999999999995E-2</v>
      </c>
      <c r="G4" s="592">
        <v>6.1292999999999999E-3</v>
      </c>
      <c r="H4" s="510">
        <v>0.82221</v>
      </c>
      <c r="I4" s="510">
        <v>0.34247</v>
      </c>
      <c r="J4" s="510">
        <v>0.11890000000000001</v>
      </c>
      <c r="K4" s="510">
        <v>0.62338000000000005</v>
      </c>
      <c r="L4" s="510">
        <v>0.98777999999999999</v>
      </c>
      <c r="M4" s="510">
        <v>0.27039999999999997</v>
      </c>
      <c r="N4" s="510">
        <v>0.69366000000000005</v>
      </c>
      <c r="O4" s="510">
        <v>0.10696</v>
      </c>
      <c r="P4" s="510">
        <v>0.18431</v>
      </c>
      <c r="Q4" s="510">
        <v>0.26183000000000001</v>
      </c>
      <c r="R4" s="510">
        <v>0.51766000000000001</v>
      </c>
      <c r="S4" s="510">
        <v>0.96972999999999998</v>
      </c>
      <c r="T4" s="510">
        <v>0.16486999999999999</v>
      </c>
      <c r="U4" s="587">
        <v>2.6587E-2</v>
      </c>
      <c r="V4" s="510">
        <v>0.34784999999999999</v>
      </c>
      <c r="W4" s="510">
        <v>6.8972000000000006E-2</v>
      </c>
      <c r="X4" s="510">
        <v>0.19258</v>
      </c>
      <c r="Y4" s="510">
        <v>0.50512999999999997</v>
      </c>
      <c r="Z4" s="510">
        <v>1</v>
      </c>
    </row>
    <row r="5" spans="1:26" x14ac:dyDescent="0.25">
      <c r="A5" s="510" t="s">
        <v>214</v>
      </c>
      <c r="B5" s="594"/>
      <c r="C5" s="594"/>
      <c r="D5" s="594"/>
      <c r="E5" s="510"/>
      <c r="F5" s="510">
        <v>0.21292</v>
      </c>
      <c r="G5" s="510">
        <v>6.0284999999999998E-2</v>
      </c>
      <c r="H5" s="510">
        <v>0.23477000000000001</v>
      </c>
      <c r="I5" s="510">
        <v>0.21134</v>
      </c>
      <c r="J5" s="510">
        <v>0.72614000000000001</v>
      </c>
      <c r="K5" s="510">
        <v>0.46564</v>
      </c>
      <c r="L5" s="510">
        <v>0.71836</v>
      </c>
      <c r="M5" s="510">
        <v>0.94057000000000002</v>
      </c>
      <c r="N5" s="510">
        <v>0.60070999999999997</v>
      </c>
      <c r="O5" s="510">
        <v>0.41686000000000001</v>
      </c>
      <c r="P5" s="510">
        <v>0.74321999999999999</v>
      </c>
      <c r="Q5" s="510">
        <v>0.63032999999999995</v>
      </c>
      <c r="R5" s="510">
        <v>0.84938000000000002</v>
      </c>
      <c r="S5" s="510">
        <v>0.20780999999999999</v>
      </c>
      <c r="T5" s="510">
        <v>0.52268000000000003</v>
      </c>
      <c r="U5" s="510">
        <v>0.40982000000000002</v>
      </c>
      <c r="V5" s="510">
        <v>0.79796999999999996</v>
      </c>
      <c r="W5" s="510">
        <v>0.10274</v>
      </c>
      <c r="X5" s="510">
        <v>0.91832000000000003</v>
      </c>
      <c r="Y5" s="510">
        <v>0.95328999999999997</v>
      </c>
      <c r="Z5" s="510">
        <v>1</v>
      </c>
    </row>
    <row r="6" spans="1:26" x14ac:dyDescent="0.25">
      <c r="A6" s="510" t="s">
        <v>215</v>
      </c>
      <c r="B6" s="594"/>
      <c r="C6" s="594"/>
      <c r="D6" s="594"/>
      <c r="E6" s="594"/>
      <c r="F6" s="510"/>
      <c r="G6" s="510">
        <v>0.12728999999999999</v>
      </c>
      <c r="H6" s="510">
        <v>0.63697000000000004</v>
      </c>
      <c r="I6" s="510">
        <v>9.8086999999999994E-2</v>
      </c>
      <c r="J6" s="510">
        <v>0.24146000000000001</v>
      </c>
      <c r="K6" s="510">
        <v>0.73741000000000001</v>
      </c>
      <c r="L6" s="510">
        <v>0.41205999999999998</v>
      </c>
      <c r="M6" s="510">
        <v>0.39035999999999998</v>
      </c>
      <c r="N6" s="510">
        <v>0.58535999999999999</v>
      </c>
      <c r="O6" s="510">
        <v>0.37953999999999999</v>
      </c>
      <c r="P6" s="510">
        <v>0.55449999999999999</v>
      </c>
      <c r="Q6" s="510">
        <v>0.43586000000000003</v>
      </c>
      <c r="R6" s="510">
        <v>0.90878000000000003</v>
      </c>
      <c r="S6" s="510">
        <v>0.76222999999999996</v>
      </c>
      <c r="T6" s="510">
        <v>0.62633000000000005</v>
      </c>
      <c r="U6" s="510">
        <v>0.25206000000000001</v>
      </c>
      <c r="V6" s="510">
        <v>0.55210000000000004</v>
      </c>
      <c r="W6" s="510">
        <v>0.32221</v>
      </c>
      <c r="X6" s="510">
        <v>0.47043000000000001</v>
      </c>
      <c r="Y6" s="510">
        <v>0.19739000000000001</v>
      </c>
      <c r="Z6" s="510">
        <v>1</v>
      </c>
    </row>
    <row r="7" spans="1:26" x14ac:dyDescent="0.25">
      <c r="A7" s="510" t="s">
        <v>216</v>
      </c>
      <c r="B7" s="594"/>
      <c r="C7" s="594"/>
      <c r="D7" s="594"/>
      <c r="E7" s="594"/>
      <c r="F7" s="594"/>
      <c r="G7" s="510"/>
      <c r="H7" s="510">
        <v>0.64505999999999997</v>
      </c>
      <c r="I7" s="510">
        <v>0.34233000000000002</v>
      </c>
      <c r="J7" s="510">
        <v>0.25148999999999999</v>
      </c>
      <c r="K7" s="510">
        <v>0.43740000000000001</v>
      </c>
      <c r="L7" s="510">
        <v>0.78976000000000002</v>
      </c>
      <c r="M7" s="510">
        <v>0.47027000000000002</v>
      </c>
      <c r="N7" s="510">
        <v>0.95816000000000001</v>
      </c>
      <c r="O7" s="510">
        <v>0.1348</v>
      </c>
      <c r="P7" s="510">
        <v>0.26608999999999999</v>
      </c>
      <c r="Q7" s="510">
        <v>0.33395000000000002</v>
      </c>
      <c r="R7" s="510">
        <v>0.50926000000000005</v>
      </c>
      <c r="S7" s="510">
        <v>0.72711999999999999</v>
      </c>
      <c r="T7" s="510">
        <v>0.17652000000000001</v>
      </c>
      <c r="U7" s="510">
        <v>6.6353999999999996E-2</v>
      </c>
      <c r="V7" s="510">
        <v>0.56376999999999999</v>
      </c>
      <c r="W7" s="587">
        <v>2.8174999999999999E-2</v>
      </c>
      <c r="X7" s="510">
        <v>0.33692</v>
      </c>
      <c r="Y7" s="510">
        <v>0.72065999999999997</v>
      </c>
      <c r="Z7" s="510">
        <v>1</v>
      </c>
    </row>
    <row r="8" spans="1:26" x14ac:dyDescent="0.25">
      <c r="A8" s="510" t="s">
        <v>217</v>
      </c>
      <c r="B8" s="594"/>
      <c r="C8" s="594"/>
      <c r="D8" s="594"/>
      <c r="E8" s="594"/>
      <c r="F8" s="594"/>
      <c r="G8" s="594"/>
      <c r="H8" s="510"/>
      <c r="I8" s="510">
        <v>0.14146</v>
      </c>
      <c r="J8" s="510">
        <v>0.81372999999999995</v>
      </c>
      <c r="K8" s="510">
        <v>0.81274000000000002</v>
      </c>
      <c r="L8" s="510">
        <v>0.78366000000000002</v>
      </c>
      <c r="M8" s="510">
        <v>0.25035000000000002</v>
      </c>
      <c r="N8" s="510">
        <v>0.71984999999999999</v>
      </c>
      <c r="O8" s="510">
        <v>0.75114000000000003</v>
      </c>
      <c r="P8" s="510">
        <v>0.80740000000000001</v>
      </c>
      <c r="Q8" s="510">
        <v>0.66942999999999997</v>
      </c>
      <c r="R8" s="510">
        <v>0.99741999999999997</v>
      </c>
      <c r="S8" s="510">
        <v>0.11216</v>
      </c>
      <c r="T8" s="510">
        <v>0.99695</v>
      </c>
      <c r="U8" s="510">
        <v>0.90161999999999998</v>
      </c>
      <c r="V8" s="510">
        <v>0.35120000000000001</v>
      </c>
      <c r="W8" s="510">
        <v>0.88965000000000005</v>
      </c>
      <c r="X8" s="510">
        <v>0.52517000000000003</v>
      </c>
      <c r="Y8" s="510">
        <v>0.85672000000000004</v>
      </c>
      <c r="Z8" s="510">
        <v>1</v>
      </c>
    </row>
    <row r="9" spans="1:26" x14ac:dyDescent="0.25">
      <c r="A9" s="510" t="s">
        <v>218</v>
      </c>
      <c r="B9" s="594"/>
      <c r="C9" s="594"/>
      <c r="D9" s="594"/>
      <c r="E9" s="594"/>
      <c r="F9" s="594"/>
      <c r="G9" s="594"/>
      <c r="H9" s="594"/>
      <c r="I9" s="510"/>
      <c r="J9" s="510">
        <v>0.52807999999999999</v>
      </c>
      <c r="K9" s="510">
        <v>0.72560000000000002</v>
      </c>
      <c r="L9" s="510">
        <v>0.56240000000000001</v>
      </c>
      <c r="M9" s="510">
        <v>0.96641999999999995</v>
      </c>
      <c r="N9" s="510">
        <v>0.66683000000000003</v>
      </c>
      <c r="O9" s="510">
        <v>0.46690999999999999</v>
      </c>
      <c r="P9" s="510">
        <v>0.81457000000000002</v>
      </c>
      <c r="Q9" s="510">
        <v>0.37618000000000001</v>
      </c>
      <c r="R9" s="510">
        <v>0.91186999999999996</v>
      </c>
      <c r="S9" s="510">
        <v>0.42152000000000001</v>
      </c>
      <c r="T9" s="510">
        <v>0.82691999999999999</v>
      </c>
      <c r="U9" s="510">
        <v>0.60358999999999996</v>
      </c>
      <c r="V9" s="510">
        <v>0.98377999999999999</v>
      </c>
      <c r="W9" s="510">
        <v>0.70437000000000005</v>
      </c>
      <c r="X9" s="510">
        <v>0.89827999999999997</v>
      </c>
      <c r="Y9" s="510">
        <v>0.21493000000000001</v>
      </c>
      <c r="Z9" s="510">
        <v>1</v>
      </c>
    </row>
    <row r="10" spans="1:26" x14ac:dyDescent="0.25">
      <c r="A10" s="510" t="s">
        <v>146</v>
      </c>
      <c r="B10" s="594"/>
      <c r="C10" s="594"/>
      <c r="D10" s="594"/>
      <c r="E10" s="594"/>
      <c r="F10" s="594"/>
      <c r="G10" s="594"/>
      <c r="H10" s="594"/>
      <c r="I10" s="594"/>
      <c r="J10" s="510"/>
      <c r="K10" s="510">
        <v>0.95831</v>
      </c>
      <c r="L10" s="510">
        <v>0.75202000000000002</v>
      </c>
      <c r="M10" s="510">
        <v>0.10113999999999999</v>
      </c>
      <c r="N10" s="510">
        <v>0.12672</v>
      </c>
      <c r="O10" s="510">
        <v>6.2259000000000002E-2</v>
      </c>
      <c r="P10" s="587">
        <v>3.5043999999999999E-2</v>
      </c>
      <c r="Q10" s="510">
        <v>7.0170999999999997E-2</v>
      </c>
      <c r="R10" s="510">
        <v>0.31635999999999997</v>
      </c>
      <c r="S10" s="510">
        <v>0.36415999999999998</v>
      </c>
      <c r="T10" s="510">
        <v>0.12828999999999999</v>
      </c>
      <c r="U10" s="587">
        <v>3.27E-2</v>
      </c>
      <c r="V10" s="587">
        <v>3.4332000000000001E-2</v>
      </c>
      <c r="W10" s="510">
        <v>0.50539999999999996</v>
      </c>
      <c r="X10" s="587">
        <v>1.3426E-2</v>
      </c>
      <c r="Y10" s="510">
        <v>0.19406999999999999</v>
      </c>
      <c r="Z10" s="510">
        <v>1</v>
      </c>
    </row>
    <row r="11" spans="1:26" x14ac:dyDescent="0.25">
      <c r="A11" s="510" t="s">
        <v>147</v>
      </c>
      <c r="B11" s="594"/>
      <c r="C11" s="594"/>
      <c r="D11" s="594"/>
      <c r="E11" s="594"/>
      <c r="F11" s="594"/>
      <c r="G11" s="594"/>
      <c r="H11" s="594"/>
      <c r="I11" s="594"/>
      <c r="J11" s="594"/>
      <c r="K11" s="510"/>
      <c r="L11" s="587">
        <v>1.4638999999999999E-2</v>
      </c>
      <c r="M11" s="510">
        <v>0.82598000000000005</v>
      </c>
      <c r="N11" s="510">
        <v>0.45669999999999999</v>
      </c>
      <c r="O11" s="510">
        <v>0.43975999999999998</v>
      </c>
      <c r="P11" s="510">
        <v>0.49147000000000002</v>
      </c>
      <c r="Q11" s="510">
        <v>0.71858</v>
      </c>
      <c r="R11" s="510">
        <v>0.18920000000000001</v>
      </c>
      <c r="S11" s="510">
        <v>0.79693999999999998</v>
      </c>
      <c r="T11" s="510">
        <v>0.22955</v>
      </c>
      <c r="U11" s="510">
        <v>0.52107999999999999</v>
      </c>
      <c r="V11" s="510">
        <v>0.94249000000000005</v>
      </c>
      <c r="W11" s="510">
        <v>0.28683999999999998</v>
      </c>
      <c r="X11" s="510">
        <v>0.77536000000000005</v>
      </c>
      <c r="Y11" s="510">
        <v>0.26561000000000001</v>
      </c>
      <c r="Z11" s="510">
        <v>1</v>
      </c>
    </row>
    <row r="12" spans="1:26" x14ac:dyDescent="0.25">
      <c r="A12" s="510" t="s">
        <v>148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10"/>
      <c r="M12" s="510">
        <v>0.53524000000000005</v>
      </c>
      <c r="N12" s="510">
        <v>0.39308999999999999</v>
      </c>
      <c r="O12" s="510">
        <v>0.67112000000000005</v>
      </c>
      <c r="P12" s="510">
        <v>0.71360999999999997</v>
      </c>
      <c r="Q12" s="510">
        <v>0.87939999999999996</v>
      </c>
      <c r="R12" s="510">
        <v>0.24228</v>
      </c>
      <c r="S12" s="510">
        <v>0.78820000000000001</v>
      </c>
      <c r="T12" s="510">
        <v>0.42047000000000001</v>
      </c>
      <c r="U12" s="510">
        <v>0.85760999999999998</v>
      </c>
      <c r="V12" s="510">
        <v>0.72070000000000001</v>
      </c>
      <c r="W12" s="510">
        <v>0.60077000000000003</v>
      </c>
      <c r="X12" s="510">
        <v>0.95748999999999995</v>
      </c>
      <c r="Y12" s="510">
        <v>0.15809999999999999</v>
      </c>
      <c r="Z12" s="510">
        <v>1</v>
      </c>
    </row>
    <row r="13" spans="1:26" x14ac:dyDescent="0.25">
      <c r="A13" s="510" t="s">
        <v>219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10"/>
      <c r="N13" s="510">
        <v>0.28658</v>
      </c>
      <c r="O13" s="510">
        <v>0.43376999999999999</v>
      </c>
      <c r="P13" s="510">
        <v>0.22844</v>
      </c>
      <c r="Q13" s="510">
        <v>0.53464999999999996</v>
      </c>
      <c r="R13" s="510">
        <v>0.70684000000000002</v>
      </c>
      <c r="S13" s="510">
        <v>0.20560999999999999</v>
      </c>
      <c r="T13" s="510">
        <v>0.41234999999999999</v>
      </c>
      <c r="U13" s="510">
        <v>0.16091</v>
      </c>
      <c r="V13" s="587">
        <v>3.1690000000000003E-2</v>
      </c>
      <c r="W13" s="510">
        <v>0.51853000000000005</v>
      </c>
      <c r="X13" s="510">
        <v>6.0635000000000001E-2</v>
      </c>
      <c r="Y13" s="510">
        <v>0.40967999999999999</v>
      </c>
      <c r="Z13" s="510">
        <v>1</v>
      </c>
    </row>
    <row r="14" spans="1:26" x14ac:dyDescent="0.25">
      <c r="A14" s="510" t="s">
        <v>149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4"/>
      <c r="N14" s="510"/>
      <c r="O14" s="510">
        <v>0.39795000000000003</v>
      </c>
      <c r="P14" s="510">
        <v>0.28784999999999999</v>
      </c>
      <c r="Q14" s="510">
        <v>0.19589000000000001</v>
      </c>
      <c r="R14" s="510">
        <v>0.59887000000000001</v>
      </c>
      <c r="S14" s="510">
        <v>0.18121999999999999</v>
      </c>
      <c r="T14" s="510">
        <v>0.57430999999999999</v>
      </c>
      <c r="U14" s="510">
        <v>0.45784000000000002</v>
      </c>
      <c r="V14" s="510">
        <v>0.10527</v>
      </c>
      <c r="W14" s="510">
        <v>0.65981999999999996</v>
      </c>
      <c r="X14" s="510">
        <v>0.19023999999999999</v>
      </c>
      <c r="Y14" s="510">
        <v>6.6961000000000007E-2</v>
      </c>
      <c r="Z14" s="510">
        <v>1</v>
      </c>
    </row>
    <row r="15" spans="1:26" x14ac:dyDescent="0.25">
      <c r="A15" s="510" t="s">
        <v>197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4"/>
      <c r="N15" s="594"/>
      <c r="O15" s="510"/>
      <c r="P15" s="587">
        <v>1.9158999999999999E-2</v>
      </c>
      <c r="Q15" s="587">
        <v>1.7697000000000001E-2</v>
      </c>
      <c r="R15" s="510">
        <v>8.9878E-2</v>
      </c>
      <c r="S15" s="510">
        <v>0.70615000000000006</v>
      </c>
      <c r="T15" s="587">
        <v>1.5539000000000001E-2</v>
      </c>
      <c r="U15" s="587">
        <v>3.0589000000000002E-2</v>
      </c>
      <c r="V15" s="510">
        <v>0.23402000000000001</v>
      </c>
      <c r="W15" s="510">
        <v>0.34622999999999998</v>
      </c>
      <c r="X15" s="510">
        <v>9.4991000000000006E-2</v>
      </c>
      <c r="Y15" s="510">
        <v>0.49145</v>
      </c>
      <c r="Z15" s="510">
        <v>1</v>
      </c>
    </row>
    <row r="16" spans="1:26" x14ac:dyDescent="0.25">
      <c r="A16" s="510" t="s">
        <v>198</v>
      </c>
      <c r="B16" s="594"/>
      <c r="C16" s="594"/>
      <c r="D16" s="594"/>
      <c r="E16" s="594"/>
      <c r="F16" s="594"/>
      <c r="G16" s="594"/>
      <c r="H16" s="594"/>
      <c r="I16" s="594"/>
      <c r="J16" s="594"/>
      <c r="K16" s="594"/>
      <c r="L16" s="594"/>
      <c r="M16" s="594"/>
      <c r="N16" s="594"/>
      <c r="O16" s="594"/>
      <c r="P16" s="510"/>
      <c r="Q16" s="510">
        <v>5.5524999999999998E-2</v>
      </c>
      <c r="R16" s="510">
        <v>6.3750000000000001E-2</v>
      </c>
      <c r="S16" s="510">
        <v>0.34745999999999999</v>
      </c>
      <c r="T16" s="587">
        <v>1.2241E-2</v>
      </c>
      <c r="U16" s="587">
        <v>2.6950000000000002E-2</v>
      </c>
      <c r="V16" s="510">
        <v>7.3527999999999996E-2</v>
      </c>
      <c r="W16" s="510">
        <v>0.43814999999999998</v>
      </c>
      <c r="X16" s="587">
        <v>1.5145E-2</v>
      </c>
      <c r="Y16" s="510">
        <v>0.54174</v>
      </c>
      <c r="Z16" s="510">
        <v>1</v>
      </c>
    </row>
    <row r="17" spans="1:26" x14ac:dyDescent="0.25">
      <c r="A17" s="510" t="s">
        <v>196</v>
      </c>
      <c r="B17" s="594"/>
      <c r="C17" s="594"/>
      <c r="D17" s="594"/>
      <c r="E17" s="594"/>
      <c r="F17" s="594"/>
      <c r="G17" s="594"/>
      <c r="H17" s="594"/>
      <c r="I17" s="594"/>
      <c r="J17" s="594"/>
      <c r="K17" s="594"/>
      <c r="L17" s="594"/>
      <c r="M17" s="594"/>
      <c r="N17" s="594"/>
      <c r="O17" s="594"/>
      <c r="P17" s="594"/>
      <c r="Q17" s="510"/>
      <c r="R17" s="510">
        <v>0.13578000000000001</v>
      </c>
      <c r="S17" s="510">
        <v>0.62058999999999997</v>
      </c>
      <c r="T17" s="510">
        <v>9.4061000000000006E-2</v>
      </c>
      <c r="U17" s="510">
        <v>0.12989999999999999</v>
      </c>
      <c r="V17" s="510">
        <v>0.24079</v>
      </c>
      <c r="W17" s="510">
        <v>0.69821</v>
      </c>
      <c r="X17" s="510">
        <v>0.14293</v>
      </c>
      <c r="Y17" s="510">
        <v>0.28316999999999998</v>
      </c>
      <c r="Z17" s="510">
        <v>1</v>
      </c>
    </row>
    <row r="18" spans="1:26" x14ac:dyDescent="0.25">
      <c r="A18" s="510" t="s">
        <v>220</v>
      </c>
      <c r="B18" s="594"/>
      <c r="C18" s="594"/>
      <c r="D18" s="594"/>
      <c r="E18" s="594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594"/>
      <c r="Q18" s="594"/>
      <c r="R18" s="510"/>
      <c r="S18" s="510">
        <v>0.50395999999999996</v>
      </c>
      <c r="T18" s="587">
        <v>3.0442E-2</v>
      </c>
      <c r="U18" s="510">
        <v>0.22584000000000001</v>
      </c>
      <c r="V18" s="510">
        <v>0.36159000000000002</v>
      </c>
      <c r="W18" s="510">
        <v>0.62341999999999997</v>
      </c>
      <c r="X18" s="510">
        <v>0.21475</v>
      </c>
      <c r="Y18" s="510">
        <v>0.97711000000000003</v>
      </c>
      <c r="Z18" s="510">
        <v>1</v>
      </c>
    </row>
    <row r="19" spans="1:26" x14ac:dyDescent="0.25">
      <c r="A19" s="510" t="s">
        <v>204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10"/>
      <c r="T19" s="510">
        <v>0.59240000000000004</v>
      </c>
      <c r="U19" s="510">
        <v>0.60633999999999999</v>
      </c>
      <c r="V19" s="510">
        <v>8.8054999999999994E-2</v>
      </c>
      <c r="W19" s="510">
        <v>0.68457999999999997</v>
      </c>
      <c r="X19" s="510">
        <v>0.20030000000000001</v>
      </c>
      <c r="Y19" s="510">
        <v>0.64337</v>
      </c>
      <c r="Z19" s="510">
        <v>1</v>
      </c>
    </row>
    <row r="20" spans="1:26" x14ac:dyDescent="0.25">
      <c r="A20" s="510" t="s">
        <v>203</v>
      </c>
      <c r="B20" s="594"/>
      <c r="C20" s="594"/>
      <c r="D20" s="594"/>
      <c r="E20" s="594"/>
      <c r="F20" s="594"/>
      <c r="G20" s="594"/>
      <c r="H20" s="594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94"/>
      <c r="T20" s="510"/>
      <c r="U20" s="587">
        <v>3.6165000000000003E-2</v>
      </c>
      <c r="V20" s="510">
        <v>0.23021</v>
      </c>
      <c r="W20" s="510">
        <v>0.27744000000000002</v>
      </c>
      <c r="X20" s="510">
        <v>8.6011000000000004E-2</v>
      </c>
      <c r="Y20" s="510">
        <v>0.82238</v>
      </c>
      <c r="Z20" s="510">
        <v>1</v>
      </c>
    </row>
    <row r="21" spans="1:26" x14ac:dyDescent="0.25">
      <c r="A21" s="510" t="s">
        <v>205</v>
      </c>
      <c r="B21" s="594"/>
      <c r="C21" s="594"/>
      <c r="D21" s="594"/>
      <c r="E21" s="594"/>
      <c r="F21" s="594"/>
      <c r="G21" s="594"/>
      <c r="H21" s="594"/>
      <c r="I21" s="594"/>
      <c r="J21" s="594"/>
      <c r="K21" s="594"/>
      <c r="L21" s="594"/>
      <c r="M21" s="594"/>
      <c r="N21" s="594"/>
      <c r="O21" s="594"/>
      <c r="P21" s="594"/>
      <c r="Q21" s="594"/>
      <c r="R21" s="594"/>
      <c r="S21" s="594"/>
      <c r="T21" s="594"/>
      <c r="U21" s="510"/>
      <c r="V21" s="510">
        <v>0.12748000000000001</v>
      </c>
      <c r="W21" s="510">
        <v>0.16611000000000001</v>
      </c>
      <c r="X21" s="587">
        <v>3.5768000000000001E-2</v>
      </c>
      <c r="Y21" s="510">
        <v>0.51978000000000002</v>
      </c>
      <c r="Z21" s="510">
        <v>1</v>
      </c>
    </row>
    <row r="22" spans="1:26" x14ac:dyDescent="0.25">
      <c r="A22" s="510" t="s">
        <v>206</v>
      </c>
      <c r="B22" s="594"/>
      <c r="C22" s="594"/>
      <c r="D22" s="594"/>
      <c r="E22" s="594"/>
      <c r="F22" s="594"/>
      <c r="G22" s="594"/>
      <c r="H22" s="594"/>
      <c r="I22" s="594"/>
      <c r="J22" s="594"/>
      <c r="K22" s="594"/>
      <c r="L22" s="594"/>
      <c r="M22" s="594"/>
      <c r="N22" s="594"/>
      <c r="O22" s="594"/>
      <c r="P22" s="594"/>
      <c r="Q22" s="594"/>
      <c r="R22" s="594"/>
      <c r="S22" s="594"/>
      <c r="T22" s="594"/>
      <c r="U22" s="594"/>
      <c r="V22" s="510"/>
      <c r="W22" s="510">
        <v>0.73009000000000002</v>
      </c>
      <c r="X22" s="592">
        <v>8.0762999999999998E-3</v>
      </c>
      <c r="Y22" s="510">
        <v>0.33085999999999999</v>
      </c>
      <c r="Z22" s="510">
        <v>1</v>
      </c>
    </row>
    <row r="23" spans="1:26" x14ac:dyDescent="0.25">
      <c r="A23" s="510" t="s">
        <v>207</v>
      </c>
      <c r="B23" s="594"/>
      <c r="C23" s="594"/>
      <c r="D23" s="594"/>
      <c r="E23" s="594"/>
      <c r="F23" s="594"/>
      <c r="G23" s="594"/>
      <c r="H23" s="594"/>
      <c r="I23" s="594"/>
      <c r="J23" s="594"/>
      <c r="K23" s="594"/>
      <c r="L23" s="594"/>
      <c r="M23" s="594"/>
      <c r="N23" s="594"/>
      <c r="O23" s="594"/>
      <c r="P23" s="594"/>
      <c r="Q23" s="594"/>
      <c r="R23" s="594"/>
      <c r="S23" s="594"/>
      <c r="T23" s="594"/>
      <c r="U23" s="594"/>
      <c r="V23" s="594"/>
      <c r="W23" s="510"/>
      <c r="X23" s="510">
        <v>0.49120999999999998</v>
      </c>
      <c r="Y23" s="510">
        <v>0.83716000000000002</v>
      </c>
      <c r="Z23" s="510">
        <v>1</v>
      </c>
    </row>
    <row r="24" spans="1:26" x14ac:dyDescent="0.25">
      <c r="A24" s="510" t="s">
        <v>208</v>
      </c>
      <c r="B24" s="594"/>
      <c r="C24" s="594"/>
      <c r="D24" s="594"/>
      <c r="E24" s="594"/>
      <c r="F24" s="594"/>
      <c r="G24" s="594"/>
      <c r="H24" s="594"/>
      <c r="I24" s="594"/>
      <c r="J24" s="594"/>
      <c r="K24" s="594"/>
      <c r="L24" s="594"/>
      <c r="M24" s="594"/>
      <c r="N24" s="594"/>
      <c r="O24" s="594"/>
      <c r="P24" s="594"/>
      <c r="Q24" s="594"/>
      <c r="R24" s="594"/>
      <c r="S24" s="594"/>
      <c r="T24" s="594"/>
      <c r="U24" s="594"/>
      <c r="V24" s="594"/>
      <c r="W24" s="594"/>
      <c r="X24" s="510"/>
      <c r="Y24" s="510">
        <v>0.41150999999999999</v>
      </c>
      <c r="Z24" s="510">
        <v>1</v>
      </c>
    </row>
    <row r="25" spans="1:26" x14ac:dyDescent="0.25">
      <c r="A25" s="510" t="s">
        <v>209</v>
      </c>
      <c r="B25" s="594"/>
      <c r="C25" s="594"/>
      <c r="D25" s="594"/>
      <c r="E25" s="594"/>
      <c r="F25" s="594"/>
      <c r="G25" s="594"/>
      <c r="H25" s="594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94"/>
      <c r="T25" s="594"/>
      <c r="U25" s="594"/>
      <c r="V25" s="594"/>
      <c r="W25" s="594"/>
      <c r="X25" s="594"/>
      <c r="Y25" s="510"/>
      <c r="Z25" s="510">
        <v>1</v>
      </c>
    </row>
    <row r="26" spans="1:26" x14ac:dyDescent="0.25">
      <c r="A26" s="510" t="s">
        <v>210</v>
      </c>
      <c r="B26" s="594"/>
      <c r="C26" s="594"/>
      <c r="D26" s="594"/>
      <c r="E26" s="594"/>
      <c r="F26" s="594"/>
      <c r="G26" s="594"/>
      <c r="H26" s="594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94"/>
      <c r="T26" s="594"/>
      <c r="U26" s="594"/>
      <c r="V26" s="594"/>
      <c r="W26" s="594"/>
      <c r="X26" s="594"/>
      <c r="Y26" s="594"/>
      <c r="Z26" s="5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6"/>
  <sheetViews>
    <sheetView workbookViewId="0">
      <selection activeCell="L7" sqref="L7"/>
    </sheetView>
  </sheetViews>
  <sheetFormatPr defaultRowHeight="15" x14ac:dyDescent="0.25"/>
  <sheetData>
    <row r="1" spans="1:26" x14ac:dyDescent="0.25">
      <c r="A1" s="510"/>
      <c r="B1" s="510" t="s">
        <v>211</v>
      </c>
      <c r="C1" s="510" t="s">
        <v>212</v>
      </c>
      <c r="D1" s="510" t="s">
        <v>213</v>
      </c>
      <c r="E1" s="510" t="s">
        <v>214</v>
      </c>
      <c r="F1" s="510" t="s">
        <v>215</v>
      </c>
      <c r="G1" s="510" t="s">
        <v>216</v>
      </c>
      <c r="H1" s="510" t="s">
        <v>217</v>
      </c>
      <c r="I1" s="510" t="s">
        <v>218</v>
      </c>
      <c r="J1" s="510" t="s">
        <v>146</v>
      </c>
      <c r="K1" s="510" t="s">
        <v>147</v>
      </c>
      <c r="L1" s="510" t="s">
        <v>148</v>
      </c>
      <c r="M1" s="510" t="s">
        <v>219</v>
      </c>
      <c r="N1" s="510" t="s">
        <v>149</v>
      </c>
      <c r="O1" s="510" t="s">
        <v>197</v>
      </c>
      <c r="P1" s="510" t="s">
        <v>198</v>
      </c>
      <c r="Q1" s="510" t="s">
        <v>196</v>
      </c>
      <c r="R1" s="510" t="s">
        <v>220</v>
      </c>
      <c r="S1" s="510" t="s">
        <v>204</v>
      </c>
      <c r="T1" s="510" t="s">
        <v>203</v>
      </c>
      <c r="U1" s="510" t="s">
        <v>205</v>
      </c>
      <c r="V1" s="510" t="s">
        <v>206</v>
      </c>
      <c r="W1" s="510" t="s">
        <v>207</v>
      </c>
      <c r="X1" s="510" t="s">
        <v>208</v>
      </c>
      <c r="Y1" s="510" t="s">
        <v>209</v>
      </c>
      <c r="Z1" s="510" t="s">
        <v>210</v>
      </c>
    </row>
    <row r="2" spans="1:26" x14ac:dyDescent="0.25">
      <c r="A2" s="510" t="s">
        <v>211</v>
      </c>
      <c r="B2" s="510"/>
      <c r="C2" s="593">
        <v>4.5194000000000001E-8</v>
      </c>
      <c r="D2" s="592">
        <v>2.6021E-3</v>
      </c>
      <c r="E2" s="510">
        <v>0.56993000000000005</v>
      </c>
      <c r="F2" s="510">
        <v>0.42895</v>
      </c>
      <c r="G2" s="587">
        <v>1.345E-2</v>
      </c>
      <c r="H2" s="510">
        <v>0.77500000000000002</v>
      </c>
      <c r="I2" s="510">
        <v>0.56974000000000002</v>
      </c>
      <c r="J2" s="510">
        <v>0.53908999999999996</v>
      </c>
      <c r="K2" s="510">
        <v>0.51358999999999999</v>
      </c>
      <c r="L2" s="592">
        <v>4.2643999999999998E-3</v>
      </c>
      <c r="M2" s="510">
        <v>0.14055000000000001</v>
      </c>
      <c r="N2" s="510">
        <v>0.19072</v>
      </c>
      <c r="O2" s="510">
        <v>9.8960000000000006E-2</v>
      </c>
      <c r="P2" s="510">
        <v>0.44063999999999998</v>
      </c>
      <c r="Q2" s="510">
        <v>0.4128</v>
      </c>
      <c r="R2" s="510">
        <v>0.44862999999999997</v>
      </c>
      <c r="S2" s="510">
        <v>0.2011</v>
      </c>
      <c r="T2" s="510">
        <v>0.37918000000000002</v>
      </c>
      <c r="U2" s="510">
        <v>0.73980000000000001</v>
      </c>
      <c r="V2" s="510">
        <v>0.38912000000000002</v>
      </c>
      <c r="W2" s="587">
        <v>3.8732000000000003E-2</v>
      </c>
      <c r="X2" s="510">
        <v>0.33051000000000003</v>
      </c>
      <c r="Y2" s="510">
        <v>0.51463000000000003</v>
      </c>
      <c r="Z2" s="510">
        <v>1</v>
      </c>
    </row>
    <row r="3" spans="1:26" x14ac:dyDescent="0.25">
      <c r="A3" s="510" t="s">
        <v>212</v>
      </c>
      <c r="B3" s="595"/>
      <c r="C3" s="510"/>
      <c r="D3" s="592">
        <v>2.7606000000000002E-3</v>
      </c>
      <c r="E3" s="510">
        <v>0.57320000000000004</v>
      </c>
      <c r="F3" s="510">
        <v>0.43275999999999998</v>
      </c>
      <c r="G3" s="587">
        <v>1.3576E-2</v>
      </c>
      <c r="H3" s="510">
        <v>0.77188000000000001</v>
      </c>
      <c r="I3" s="510">
        <v>0.56745000000000001</v>
      </c>
      <c r="J3" s="510">
        <v>0.53902000000000005</v>
      </c>
      <c r="K3" s="510">
        <v>0.51254999999999995</v>
      </c>
      <c r="L3" s="592">
        <v>4.4869000000000003E-3</v>
      </c>
      <c r="M3" s="510">
        <v>0.14305000000000001</v>
      </c>
      <c r="N3" s="510">
        <v>0.19305</v>
      </c>
      <c r="O3" s="510">
        <v>9.7915000000000002E-2</v>
      </c>
      <c r="P3" s="510">
        <v>0.44506000000000001</v>
      </c>
      <c r="Q3" s="510">
        <v>0.41474</v>
      </c>
      <c r="R3" s="510">
        <v>0.44634000000000001</v>
      </c>
      <c r="S3" s="510">
        <v>0.20047000000000001</v>
      </c>
      <c r="T3" s="510">
        <v>0.37698999999999999</v>
      </c>
      <c r="U3" s="510">
        <v>0.74206000000000005</v>
      </c>
      <c r="V3" s="510">
        <v>0.39174999999999999</v>
      </c>
      <c r="W3" s="587">
        <v>3.7622000000000003E-2</v>
      </c>
      <c r="X3" s="510">
        <v>0.33237</v>
      </c>
      <c r="Y3" s="510">
        <v>0.50958999999999999</v>
      </c>
      <c r="Z3" s="510">
        <v>1</v>
      </c>
    </row>
    <row r="4" spans="1:26" x14ac:dyDescent="0.25">
      <c r="A4" s="510" t="s">
        <v>213</v>
      </c>
      <c r="B4" s="595"/>
      <c r="C4" s="595"/>
      <c r="D4" s="510"/>
      <c r="E4" s="510">
        <v>0.39004</v>
      </c>
      <c r="F4" s="510">
        <v>0.27232000000000001</v>
      </c>
      <c r="G4" s="587">
        <v>3.3544999999999998E-2</v>
      </c>
      <c r="H4" s="510">
        <v>0.98229</v>
      </c>
      <c r="I4" s="510">
        <v>0.53158000000000005</v>
      </c>
      <c r="J4" s="510">
        <v>0.64658000000000004</v>
      </c>
      <c r="K4" s="510">
        <v>0.44031999999999999</v>
      </c>
      <c r="L4" s="592">
        <v>5.9851000000000001E-3</v>
      </c>
      <c r="M4" s="510">
        <v>6.9795999999999997E-2</v>
      </c>
      <c r="N4" s="510">
        <v>9.2217999999999994E-2</v>
      </c>
      <c r="O4" s="510">
        <v>0.19158</v>
      </c>
      <c r="P4" s="510">
        <v>0.34761999999999998</v>
      </c>
      <c r="Q4" s="510">
        <v>0.27588000000000001</v>
      </c>
      <c r="R4" s="510">
        <v>0.46494999999999997</v>
      </c>
      <c r="S4" s="510">
        <v>0.17032</v>
      </c>
      <c r="T4" s="510">
        <v>0.55427000000000004</v>
      </c>
      <c r="U4" s="510">
        <v>0.57040999999999997</v>
      </c>
      <c r="V4" s="510">
        <v>0.24218000000000001</v>
      </c>
      <c r="W4" s="510">
        <v>9.2902999999999999E-2</v>
      </c>
      <c r="X4" s="510">
        <v>0.20977999999999999</v>
      </c>
      <c r="Y4" s="510">
        <v>0.66881000000000002</v>
      </c>
      <c r="Z4" s="510">
        <v>1</v>
      </c>
    </row>
    <row r="5" spans="1:26" x14ac:dyDescent="0.25">
      <c r="A5" s="510" t="s">
        <v>214</v>
      </c>
      <c r="B5" s="595"/>
      <c r="C5" s="595"/>
      <c r="D5" s="595"/>
      <c r="E5" s="510"/>
      <c r="F5" s="587">
        <v>1.0749E-2</v>
      </c>
      <c r="G5" s="510">
        <v>0.81335999999999997</v>
      </c>
      <c r="H5" s="510">
        <v>0.21909999999999999</v>
      </c>
      <c r="I5" s="510">
        <v>0.51807000000000003</v>
      </c>
      <c r="J5" s="510">
        <v>0.73663000000000001</v>
      </c>
      <c r="K5" s="510">
        <v>0.37808000000000003</v>
      </c>
      <c r="L5" s="510">
        <v>0.53529000000000004</v>
      </c>
      <c r="M5" s="510">
        <v>0.13697000000000001</v>
      </c>
      <c r="N5" s="510">
        <v>5.7752999999999999E-2</v>
      </c>
      <c r="O5" s="510">
        <v>0.77707999999999999</v>
      </c>
      <c r="P5" s="510">
        <v>0.32423999999999997</v>
      </c>
      <c r="Q5" s="592">
        <v>7.4472000000000002E-3</v>
      </c>
      <c r="R5" s="510">
        <v>0.92188999999999999</v>
      </c>
      <c r="S5" s="510">
        <v>0.46406999999999998</v>
      </c>
      <c r="T5" s="510">
        <v>0.35733999999999999</v>
      </c>
      <c r="U5" s="587">
        <v>1.6277E-2</v>
      </c>
      <c r="V5" s="592">
        <v>2.6319E-3</v>
      </c>
      <c r="W5" s="510">
        <v>0.94501999999999997</v>
      </c>
      <c r="X5" s="587">
        <v>1.1967E-2</v>
      </c>
      <c r="Y5" s="510">
        <v>0.60029999999999994</v>
      </c>
      <c r="Z5" s="510">
        <v>1</v>
      </c>
    </row>
    <row r="6" spans="1:26" x14ac:dyDescent="0.25">
      <c r="A6" s="510" t="s">
        <v>215</v>
      </c>
      <c r="B6" s="595"/>
      <c r="C6" s="595"/>
      <c r="D6" s="595"/>
      <c r="E6" s="595"/>
      <c r="F6" s="510"/>
      <c r="G6" s="510">
        <v>0.57343</v>
      </c>
      <c r="H6" s="510">
        <v>0.33767000000000003</v>
      </c>
      <c r="I6" s="510">
        <v>0.75829000000000002</v>
      </c>
      <c r="J6" s="510">
        <v>0.98529</v>
      </c>
      <c r="K6" s="510">
        <v>0.56689999999999996</v>
      </c>
      <c r="L6" s="510">
        <v>0.34731000000000001</v>
      </c>
      <c r="M6" s="587">
        <v>3.8092000000000001E-2</v>
      </c>
      <c r="N6" s="587">
        <v>2.9812999999999999E-2</v>
      </c>
      <c r="O6" s="510">
        <v>0.98623000000000005</v>
      </c>
      <c r="P6" s="510">
        <v>0.12614</v>
      </c>
      <c r="Q6" s="587">
        <v>3.6239E-2</v>
      </c>
      <c r="R6" s="510">
        <v>0.95016</v>
      </c>
      <c r="S6" s="510">
        <v>0.53617999999999999</v>
      </c>
      <c r="T6" s="510">
        <v>0.55093999999999999</v>
      </c>
      <c r="U6" s="510">
        <v>7.5413999999999995E-2</v>
      </c>
      <c r="V6" s="587">
        <v>1.1618E-2</v>
      </c>
      <c r="W6" s="510">
        <v>0.85997999999999997</v>
      </c>
      <c r="X6" s="587">
        <v>3.0832999999999999E-2</v>
      </c>
      <c r="Y6" s="510">
        <v>0.49419999999999997</v>
      </c>
      <c r="Z6" s="510">
        <v>1</v>
      </c>
    </row>
    <row r="7" spans="1:26" x14ac:dyDescent="0.25">
      <c r="A7" s="510" t="s">
        <v>216</v>
      </c>
      <c r="B7" s="595"/>
      <c r="C7" s="595"/>
      <c r="D7" s="595"/>
      <c r="E7" s="595"/>
      <c r="F7" s="595"/>
      <c r="G7" s="510"/>
      <c r="H7" s="510">
        <v>0.55496999999999996</v>
      </c>
      <c r="I7" s="510">
        <v>0.92727000000000004</v>
      </c>
      <c r="J7" s="510">
        <v>0.33171</v>
      </c>
      <c r="K7" s="510">
        <v>0.85623000000000005</v>
      </c>
      <c r="L7" s="592">
        <v>5.7594999999999999E-3</v>
      </c>
      <c r="M7" s="510">
        <v>0.18114</v>
      </c>
      <c r="N7" s="510">
        <v>0.33513999999999999</v>
      </c>
      <c r="O7" s="587">
        <v>4.3059E-2</v>
      </c>
      <c r="P7" s="510">
        <v>0.34516000000000002</v>
      </c>
      <c r="Q7" s="510">
        <v>0.68376999999999999</v>
      </c>
      <c r="R7" s="510">
        <v>0.66010000000000002</v>
      </c>
      <c r="S7" s="510">
        <v>0.41771999999999998</v>
      </c>
      <c r="T7" s="510">
        <v>0.20832999999999999</v>
      </c>
      <c r="U7" s="510">
        <v>0.97477000000000003</v>
      </c>
      <c r="V7" s="510">
        <v>0.62533000000000005</v>
      </c>
      <c r="W7" s="510">
        <v>7.0814000000000002E-2</v>
      </c>
      <c r="X7" s="510">
        <v>0.57481000000000004</v>
      </c>
      <c r="Y7" s="510">
        <v>0.62871999999999995</v>
      </c>
      <c r="Z7" s="510">
        <v>1</v>
      </c>
    </row>
    <row r="8" spans="1:26" x14ac:dyDescent="0.25">
      <c r="A8" s="510" t="s">
        <v>217</v>
      </c>
      <c r="B8" s="595"/>
      <c r="C8" s="595"/>
      <c r="D8" s="595"/>
      <c r="E8" s="595"/>
      <c r="F8" s="595"/>
      <c r="G8" s="595"/>
      <c r="H8" s="510"/>
      <c r="I8" s="510">
        <v>0.48037999999999997</v>
      </c>
      <c r="J8" s="510">
        <v>9.0342000000000006E-2</v>
      </c>
      <c r="K8" s="510">
        <v>0.30580000000000002</v>
      </c>
      <c r="L8" s="510">
        <v>0.75224999999999997</v>
      </c>
      <c r="M8" s="510">
        <v>0.66662999999999994</v>
      </c>
      <c r="N8" s="510">
        <v>0.35781000000000002</v>
      </c>
      <c r="O8" s="510">
        <v>0.16772999999999999</v>
      </c>
      <c r="P8" s="510">
        <v>0.87297999999999998</v>
      </c>
      <c r="Q8" s="510">
        <v>0.35441</v>
      </c>
      <c r="R8" s="510">
        <v>0.65907000000000004</v>
      </c>
      <c r="S8" s="510">
        <v>0.52446000000000004</v>
      </c>
      <c r="T8" s="587">
        <v>2.6970999999999998E-2</v>
      </c>
      <c r="U8" s="510">
        <v>0.33685999999999999</v>
      </c>
      <c r="V8" s="510">
        <v>0.27733000000000002</v>
      </c>
      <c r="W8" s="510">
        <v>0.41865000000000002</v>
      </c>
      <c r="X8" s="510">
        <v>0.41685</v>
      </c>
      <c r="Y8" s="510">
        <v>0.32604</v>
      </c>
      <c r="Z8" s="510">
        <v>1</v>
      </c>
    </row>
    <row r="9" spans="1:26" x14ac:dyDescent="0.25">
      <c r="A9" s="510" t="s">
        <v>218</v>
      </c>
      <c r="B9" s="595"/>
      <c r="C9" s="595"/>
      <c r="D9" s="595"/>
      <c r="E9" s="595"/>
      <c r="F9" s="595"/>
      <c r="G9" s="595"/>
      <c r="H9" s="595"/>
      <c r="I9" s="510"/>
      <c r="J9" s="510">
        <v>0.30270999999999998</v>
      </c>
      <c r="K9" s="592">
        <v>6.5354000000000002E-3</v>
      </c>
      <c r="L9" s="510">
        <v>0.79705000000000004</v>
      </c>
      <c r="M9" s="510">
        <v>0.87063999999999997</v>
      </c>
      <c r="N9" s="510">
        <v>0.47832000000000002</v>
      </c>
      <c r="O9" s="510">
        <v>0.95637000000000005</v>
      </c>
      <c r="P9" s="510">
        <v>0.49874000000000002</v>
      </c>
      <c r="Q9" s="510">
        <v>0.35641</v>
      </c>
      <c r="R9" s="510">
        <v>6.7393999999999996E-2</v>
      </c>
      <c r="S9" s="510">
        <v>6.1516000000000001E-2</v>
      </c>
      <c r="T9" s="510">
        <v>0.64153000000000004</v>
      </c>
      <c r="U9" s="510">
        <v>0.49057000000000001</v>
      </c>
      <c r="V9" s="510">
        <v>0.42465000000000003</v>
      </c>
      <c r="W9" s="510">
        <v>0.51122000000000001</v>
      </c>
      <c r="X9" s="510">
        <v>0.38073000000000001</v>
      </c>
      <c r="Y9" s="510">
        <v>0.38008999999999998</v>
      </c>
      <c r="Z9" s="510">
        <v>1</v>
      </c>
    </row>
    <row r="10" spans="1:26" x14ac:dyDescent="0.25">
      <c r="A10" s="510" t="s">
        <v>146</v>
      </c>
      <c r="B10" s="595"/>
      <c r="C10" s="595"/>
      <c r="D10" s="595"/>
      <c r="E10" s="595"/>
      <c r="F10" s="595"/>
      <c r="G10" s="595"/>
      <c r="H10" s="595"/>
      <c r="I10" s="595"/>
      <c r="J10" s="510"/>
      <c r="K10" s="510">
        <v>0.23743</v>
      </c>
      <c r="L10" s="510">
        <v>0.40978999999999999</v>
      </c>
      <c r="M10" s="510">
        <v>0.69786999999999999</v>
      </c>
      <c r="N10" s="510">
        <v>0.85887999999999998</v>
      </c>
      <c r="O10" s="510">
        <v>0.14474999999999999</v>
      </c>
      <c r="P10" s="510">
        <v>0.42625000000000002</v>
      </c>
      <c r="Q10" s="510">
        <v>0.82323999999999997</v>
      </c>
      <c r="R10" s="510">
        <v>0.34928999999999999</v>
      </c>
      <c r="S10" s="510">
        <v>0.49919999999999998</v>
      </c>
      <c r="T10" s="510">
        <v>9.8179000000000002E-2</v>
      </c>
      <c r="U10" s="510">
        <v>0.79964999999999997</v>
      </c>
      <c r="V10" s="510">
        <v>0.78288000000000002</v>
      </c>
      <c r="W10" s="510">
        <v>0.44167000000000001</v>
      </c>
      <c r="X10" s="510">
        <v>0.91208999999999996</v>
      </c>
      <c r="Y10" s="510">
        <v>0.74165000000000003</v>
      </c>
      <c r="Z10" s="510">
        <v>1</v>
      </c>
    </row>
    <row r="11" spans="1:26" x14ac:dyDescent="0.25">
      <c r="A11" s="510" t="s">
        <v>147</v>
      </c>
      <c r="B11" s="595"/>
      <c r="C11" s="595"/>
      <c r="D11" s="595"/>
      <c r="E11" s="595"/>
      <c r="F11" s="595"/>
      <c r="G11" s="595"/>
      <c r="H11" s="595"/>
      <c r="I11" s="595"/>
      <c r="J11" s="595"/>
      <c r="K11" s="510"/>
      <c r="L11" s="510">
        <v>0.70628999999999997</v>
      </c>
      <c r="M11" s="510">
        <v>0.67037000000000002</v>
      </c>
      <c r="N11" s="510">
        <v>0.30053999999999997</v>
      </c>
      <c r="O11" s="510">
        <v>0.88748000000000005</v>
      </c>
      <c r="P11" s="510">
        <v>0.69762999999999997</v>
      </c>
      <c r="Q11" s="510">
        <v>0.27544000000000002</v>
      </c>
      <c r="R11" s="510">
        <v>6.1788999999999997E-2</v>
      </c>
      <c r="S11" s="587">
        <v>2.7446000000000002E-2</v>
      </c>
      <c r="T11" s="510">
        <v>0.52380000000000004</v>
      </c>
      <c r="U11" s="510">
        <v>0.43378</v>
      </c>
      <c r="V11" s="510">
        <v>0.29379</v>
      </c>
      <c r="W11" s="510">
        <v>0.58460000000000001</v>
      </c>
      <c r="X11" s="510">
        <v>0.29544999999999999</v>
      </c>
      <c r="Y11" s="510">
        <v>0.60297000000000001</v>
      </c>
      <c r="Z11" s="510">
        <v>1</v>
      </c>
    </row>
    <row r="12" spans="1:26" x14ac:dyDescent="0.25">
      <c r="A12" s="510" t="s">
        <v>148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10"/>
      <c r="M12" s="510">
        <v>7.9352000000000006E-2</v>
      </c>
      <c r="N12" s="510">
        <v>0.17601</v>
      </c>
      <c r="O12" s="510">
        <v>9.9954000000000001E-2</v>
      </c>
      <c r="P12" s="510">
        <v>0.25890999999999997</v>
      </c>
      <c r="Q12" s="510">
        <v>0.42207</v>
      </c>
      <c r="R12" s="510">
        <v>0.66185000000000005</v>
      </c>
      <c r="S12" s="510">
        <v>0.33666000000000001</v>
      </c>
      <c r="T12" s="510">
        <v>0.36682999999999999</v>
      </c>
      <c r="U12" s="510">
        <v>0.72736000000000001</v>
      </c>
      <c r="V12" s="510">
        <v>0.37670999999999999</v>
      </c>
      <c r="W12" s="510">
        <v>8.7729000000000001E-2</v>
      </c>
      <c r="X12" s="510">
        <v>0.33373999999999998</v>
      </c>
      <c r="Y12" s="510">
        <v>0.70481000000000005</v>
      </c>
      <c r="Z12" s="510">
        <v>1</v>
      </c>
    </row>
    <row r="13" spans="1:26" x14ac:dyDescent="0.25">
      <c r="A13" s="510" t="s">
        <v>219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10"/>
      <c r="N13" s="587">
        <v>2.3261E-2</v>
      </c>
      <c r="O13" s="510">
        <v>0.53610000000000002</v>
      </c>
      <c r="P13" s="510">
        <v>6.0470999999999997E-2</v>
      </c>
      <c r="Q13" s="510">
        <v>0.15037</v>
      </c>
      <c r="R13" s="510">
        <v>0.91957</v>
      </c>
      <c r="S13" s="510">
        <v>0.43578</v>
      </c>
      <c r="T13" s="510">
        <v>0.96265999999999996</v>
      </c>
      <c r="U13" s="510">
        <v>0.31512000000000001</v>
      </c>
      <c r="V13" s="510">
        <v>8.8062000000000001E-2</v>
      </c>
      <c r="W13" s="510">
        <v>0.48703999999999997</v>
      </c>
      <c r="X13" s="510">
        <v>0.10997999999999999</v>
      </c>
      <c r="Y13" s="510">
        <v>0.68515000000000004</v>
      </c>
      <c r="Z13" s="510">
        <v>1</v>
      </c>
    </row>
    <row r="14" spans="1:26" x14ac:dyDescent="0.25">
      <c r="A14" s="510" t="s">
        <v>149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5"/>
      <c r="N14" s="510"/>
      <c r="O14" s="510">
        <v>0.78639999999999999</v>
      </c>
      <c r="P14" s="510">
        <v>0.23763000000000001</v>
      </c>
      <c r="Q14" s="510">
        <v>6.0756999999999999E-2</v>
      </c>
      <c r="R14" s="510">
        <v>0.58313000000000004</v>
      </c>
      <c r="S14" s="510">
        <v>0.19620000000000001</v>
      </c>
      <c r="T14" s="510">
        <v>0.71584999999999999</v>
      </c>
      <c r="U14" s="510">
        <v>0.20355999999999999</v>
      </c>
      <c r="V14" s="587">
        <v>2.2006999999999999E-2</v>
      </c>
      <c r="W14" s="510">
        <v>0.55120000000000002</v>
      </c>
      <c r="X14" s="587">
        <v>4.4771999999999999E-2</v>
      </c>
      <c r="Y14" s="510">
        <v>0.75231000000000003</v>
      </c>
      <c r="Z14" s="510">
        <v>1</v>
      </c>
    </row>
    <row r="15" spans="1:26" x14ac:dyDescent="0.25">
      <c r="A15" s="510" t="s">
        <v>197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595"/>
      <c r="O15" s="510"/>
      <c r="P15" s="510">
        <v>0.65824000000000005</v>
      </c>
      <c r="Q15" s="510">
        <v>0.98907</v>
      </c>
      <c r="R15" s="510">
        <v>0.80747999999999998</v>
      </c>
      <c r="S15" s="510">
        <v>0.68998000000000004</v>
      </c>
      <c r="T15" s="587">
        <v>2.877E-2</v>
      </c>
      <c r="U15" s="510">
        <v>0.72606000000000004</v>
      </c>
      <c r="V15" s="510">
        <v>0.96270999999999995</v>
      </c>
      <c r="W15" s="587">
        <v>3.5441E-2</v>
      </c>
      <c r="X15" s="510">
        <v>0.89817000000000002</v>
      </c>
      <c r="Y15" s="510">
        <v>0.29921999999999999</v>
      </c>
      <c r="Z15" s="510">
        <v>1</v>
      </c>
    </row>
    <row r="16" spans="1:26" x14ac:dyDescent="0.25">
      <c r="A16" s="510" t="s">
        <v>198</v>
      </c>
      <c r="B16" s="595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10"/>
      <c r="Q16" s="510">
        <v>0.43276999999999999</v>
      </c>
      <c r="R16" s="510">
        <v>0.48818</v>
      </c>
      <c r="S16" s="510">
        <v>0.94784999999999997</v>
      </c>
      <c r="T16" s="510">
        <v>0.90058000000000005</v>
      </c>
      <c r="U16" s="510">
        <v>0.51422999999999996</v>
      </c>
      <c r="V16" s="510">
        <v>0.32455000000000001</v>
      </c>
      <c r="W16" s="510">
        <v>0.8639</v>
      </c>
      <c r="X16" s="510">
        <v>0.37916</v>
      </c>
      <c r="Y16" s="510">
        <v>0.34627000000000002</v>
      </c>
      <c r="Z16" s="510">
        <v>1</v>
      </c>
    </row>
    <row r="17" spans="1:26" x14ac:dyDescent="0.25">
      <c r="A17" s="510" t="s">
        <v>196</v>
      </c>
      <c r="B17" s="595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10"/>
      <c r="R17" s="510">
        <v>0.76566000000000001</v>
      </c>
      <c r="S17" s="510">
        <v>0.33728000000000002</v>
      </c>
      <c r="T17" s="510">
        <v>0.52063999999999999</v>
      </c>
      <c r="U17" s="587">
        <v>1.4194999999999999E-2</v>
      </c>
      <c r="V17" s="592">
        <v>3.1002E-3</v>
      </c>
      <c r="W17" s="510">
        <v>0.67545999999999995</v>
      </c>
      <c r="X17" s="592">
        <v>3.6779E-4</v>
      </c>
      <c r="Y17" s="510">
        <v>0.91695000000000004</v>
      </c>
      <c r="Z17" s="510">
        <v>1</v>
      </c>
    </row>
    <row r="18" spans="1:26" x14ac:dyDescent="0.25">
      <c r="A18" s="510" t="s">
        <v>220</v>
      </c>
      <c r="B18" s="595"/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595"/>
      <c r="Q18" s="595"/>
      <c r="R18" s="510"/>
      <c r="S18" s="587">
        <v>3.4671E-2</v>
      </c>
      <c r="T18" s="510">
        <v>0.96031</v>
      </c>
      <c r="U18" s="510">
        <v>0.94935000000000003</v>
      </c>
      <c r="V18" s="510">
        <v>0.75782000000000005</v>
      </c>
      <c r="W18" s="510">
        <v>0.41328999999999999</v>
      </c>
      <c r="X18" s="510">
        <v>0.75927</v>
      </c>
      <c r="Y18" s="510">
        <v>0.39284000000000002</v>
      </c>
      <c r="Z18" s="510">
        <v>1</v>
      </c>
    </row>
    <row r="19" spans="1:26" x14ac:dyDescent="0.25">
      <c r="A19" s="510" t="s">
        <v>204</v>
      </c>
      <c r="B19" s="595"/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10"/>
      <c r="T19" s="510">
        <v>0.90551999999999999</v>
      </c>
      <c r="U19" s="510">
        <v>0.62155000000000005</v>
      </c>
      <c r="V19" s="510">
        <v>0.31836999999999999</v>
      </c>
      <c r="W19" s="510">
        <v>0.29592000000000002</v>
      </c>
      <c r="X19" s="510">
        <v>0.31869999999999998</v>
      </c>
      <c r="Y19" s="510">
        <v>0.53925999999999996</v>
      </c>
      <c r="Z19" s="510">
        <v>1</v>
      </c>
    </row>
    <row r="20" spans="1:26" x14ac:dyDescent="0.25">
      <c r="A20" s="510" t="s">
        <v>203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10"/>
      <c r="U20" s="510">
        <v>0.36375000000000002</v>
      </c>
      <c r="V20" s="510">
        <v>0.48681000000000002</v>
      </c>
      <c r="W20" s="510">
        <v>0.18045</v>
      </c>
      <c r="X20" s="510">
        <v>0.61695</v>
      </c>
      <c r="Y20" s="510">
        <v>0.31411</v>
      </c>
      <c r="Z20" s="510">
        <v>1</v>
      </c>
    </row>
    <row r="21" spans="1:26" x14ac:dyDescent="0.25">
      <c r="A21" s="510" t="s">
        <v>205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10"/>
      <c r="V21" s="587">
        <v>3.5693999999999997E-2</v>
      </c>
      <c r="W21" s="510">
        <v>0.97407999999999995</v>
      </c>
      <c r="X21" s="587">
        <v>2.6134999999999999E-2</v>
      </c>
      <c r="Y21" s="510">
        <v>0.79252999999999996</v>
      </c>
      <c r="Z21" s="510">
        <v>1</v>
      </c>
    </row>
    <row r="22" spans="1:26" x14ac:dyDescent="0.25">
      <c r="A22" s="510" t="s">
        <v>206</v>
      </c>
      <c r="B22" s="595"/>
      <c r="C22" s="595"/>
      <c r="D22" s="595"/>
      <c r="E22" s="595"/>
      <c r="F22" s="595"/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595"/>
      <c r="R22" s="595"/>
      <c r="S22" s="595"/>
      <c r="T22" s="595"/>
      <c r="U22" s="595"/>
      <c r="V22" s="510"/>
      <c r="W22" s="510">
        <v>0.73494000000000004</v>
      </c>
      <c r="X22" s="592">
        <v>3.0736000000000001E-3</v>
      </c>
      <c r="Y22" s="510">
        <v>0.74551999999999996</v>
      </c>
      <c r="Z22" s="510">
        <v>1</v>
      </c>
    </row>
    <row r="23" spans="1:26" x14ac:dyDescent="0.25">
      <c r="A23" s="510" t="s">
        <v>207</v>
      </c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595"/>
      <c r="P23" s="595"/>
      <c r="Q23" s="595"/>
      <c r="R23" s="595"/>
      <c r="S23" s="595"/>
      <c r="T23" s="595"/>
      <c r="U23" s="595"/>
      <c r="V23" s="595"/>
      <c r="W23" s="510"/>
      <c r="X23" s="510">
        <v>0.58823000000000003</v>
      </c>
      <c r="Y23" s="510">
        <v>0.14845</v>
      </c>
      <c r="Z23" s="510">
        <v>1</v>
      </c>
    </row>
    <row r="24" spans="1:26" x14ac:dyDescent="0.25">
      <c r="A24" s="510" t="s">
        <v>208</v>
      </c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5"/>
      <c r="P24" s="595"/>
      <c r="Q24" s="595"/>
      <c r="R24" s="595"/>
      <c r="S24" s="595"/>
      <c r="T24" s="595"/>
      <c r="U24" s="595"/>
      <c r="V24" s="595"/>
      <c r="W24" s="595"/>
      <c r="X24" s="510"/>
      <c r="Y24" s="510">
        <v>0.94943</v>
      </c>
      <c r="Z24" s="510">
        <v>1</v>
      </c>
    </row>
    <row r="25" spans="1:26" x14ac:dyDescent="0.25">
      <c r="A25" s="510" t="s">
        <v>209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10"/>
      <c r="Z25" s="510">
        <v>1</v>
      </c>
    </row>
    <row r="26" spans="1:26" x14ac:dyDescent="0.25">
      <c r="A26" s="510" t="s">
        <v>210</v>
      </c>
      <c r="B26" s="595"/>
      <c r="C26" s="595"/>
      <c r="D26" s="595"/>
      <c r="E26" s="595"/>
      <c r="F26" s="595"/>
      <c r="G26" s="595"/>
      <c r="H26" s="595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95"/>
      <c r="T26" s="595"/>
      <c r="U26" s="595"/>
      <c r="V26" s="595"/>
      <c r="W26" s="595"/>
      <c r="X26" s="595"/>
      <c r="Y26" s="595"/>
      <c r="Z26" s="5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B3A0-F027-4628-A33E-92DD597C84D6}">
  <dimension ref="A1:CW101"/>
  <sheetViews>
    <sheetView tabSelected="1" zoomScale="50" zoomScaleNormal="50" workbookViewId="0">
      <pane xSplit="1" topLeftCell="CA1" activePane="topRight" state="frozen"/>
      <selection pane="topRight" activeCell="CY25" sqref="CY25"/>
    </sheetView>
  </sheetViews>
  <sheetFormatPr defaultRowHeight="15" x14ac:dyDescent="0.25"/>
  <sheetData>
    <row r="1" spans="1:101" x14ac:dyDescent="0.25"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25">
      <c r="A2" t="s">
        <v>222</v>
      </c>
      <c r="C2">
        <v>0.13242000000000001</v>
      </c>
      <c r="D2">
        <v>0.22083</v>
      </c>
      <c r="E2">
        <v>0.49293999999999999</v>
      </c>
      <c r="F2">
        <v>5.8653999999999998E-2</v>
      </c>
      <c r="G2">
        <v>0.20599000000000001</v>
      </c>
      <c r="H2">
        <v>0.97613000000000005</v>
      </c>
      <c r="I2">
        <v>0.11447</v>
      </c>
      <c r="J2">
        <v>7.7273999999999995E-2</v>
      </c>
      <c r="K2" s="604">
        <v>2.9278999999999999E-2</v>
      </c>
      <c r="L2">
        <v>0.97006999999999999</v>
      </c>
      <c r="M2">
        <v>0.28875000000000001</v>
      </c>
      <c r="N2">
        <v>5.2879000000000002E-2</v>
      </c>
      <c r="O2">
        <v>0.13199</v>
      </c>
      <c r="P2" s="459">
        <v>3.2992E-2</v>
      </c>
      <c r="Q2">
        <v>0.33496999999999999</v>
      </c>
      <c r="R2">
        <v>0.78612000000000004</v>
      </c>
      <c r="S2">
        <v>0.79044000000000003</v>
      </c>
      <c r="T2" s="603">
        <v>4.0848000000000002E-2</v>
      </c>
      <c r="U2" s="605">
        <v>1.4211E-2</v>
      </c>
      <c r="V2">
        <v>0.23333999999999999</v>
      </c>
      <c r="W2">
        <v>0.16225999999999999</v>
      </c>
      <c r="X2" s="606">
        <v>7.6219E-3</v>
      </c>
      <c r="Y2">
        <v>5.4140000000000001E-2</v>
      </c>
      <c r="Z2">
        <v>1</v>
      </c>
      <c r="AA2">
        <v>0.13711000000000001</v>
      </c>
      <c r="AB2">
        <v>0.21260000000000001</v>
      </c>
      <c r="AC2">
        <v>0.13214000000000001</v>
      </c>
      <c r="AD2" s="605">
        <v>1.0954999999999999E-2</v>
      </c>
      <c r="AE2" s="605">
        <v>1.4211E-2</v>
      </c>
      <c r="AF2">
        <v>0.25183</v>
      </c>
      <c r="AG2">
        <v>0.74975999999999998</v>
      </c>
      <c r="AH2">
        <v>0.45456999999999997</v>
      </c>
      <c r="AI2">
        <v>0.24637000000000001</v>
      </c>
      <c r="AJ2">
        <v>0.36323</v>
      </c>
      <c r="AK2">
        <v>0.73194000000000004</v>
      </c>
      <c r="AL2">
        <v>0.28875000000000001</v>
      </c>
      <c r="AM2">
        <v>0.39418999999999998</v>
      </c>
      <c r="AN2">
        <v>0.56333</v>
      </c>
      <c r="AO2">
        <v>0.17111000000000001</v>
      </c>
      <c r="AP2">
        <v>0.74743000000000004</v>
      </c>
      <c r="AQ2">
        <v>0.27882000000000001</v>
      </c>
      <c r="AR2">
        <v>0.98670999999999998</v>
      </c>
      <c r="AS2">
        <v>0.73799000000000003</v>
      </c>
      <c r="AT2">
        <v>1</v>
      </c>
      <c r="AU2">
        <v>0.40777999999999998</v>
      </c>
      <c r="AV2">
        <v>0.62312999999999996</v>
      </c>
      <c r="AW2">
        <v>1</v>
      </c>
      <c r="AX2">
        <v>0.22572</v>
      </c>
      <c r="AY2">
        <v>1</v>
      </c>
      <c r="AZ2">
        <v>0.27435999999999999</v>
      </c>
      <c r="BA2">
        <v>0.27165</v>
      </c>
      <c r="BB2">
        <v>0.40427999999999997</v>
      </c>
      <c r="BC2">
        <v>0.88514999999999999</v>
      </c>
      <c r="BD2">
        <v>0.30702000000000002</v>
      </c>
      <c r="BE2">
        <v>0.63890000000000002</v>
      </c>
      <c r="BF2">
        <v>0.29074</v>
      </c>
      <c r="BG2">
        <v>0.53818999999999995</v>
      </c>
      <c r="BH2">
        <v>0.24077000000000001</v>
      </c>
      <c r="BI2">
        <v>0.44079000000000002</v>
      </c>
      <c r="BJ2">
        <v>0.21337999999999999</v>
      </c>
      <c r="BK2" s="604">
        <v>2.3247E-2</v>
      </c>
      <c r="BL2">
        <v>0.32607000000000003</v>
      </c>
      <c r="BM2">
        <v>0.75388999999999995</v>
      </c>
      <c r="BN2">
        <v>0.54710000000000003</v>
      </c>
      <c r="BO2">
        <v>0.80120999999999998</v>
      </c>
      <c r="BP2">
        <v>0.82735000000000003</v>
      </c>
      <c r="BQ2">
        <v>0.34172000000000002</v>
      </c>
      <c r="BR2">
        <v>0.81272999999999995</v>
      </c>
      <c r="BS2">
        <v>0.38712000000000002</v>
      </c>
      <c r="BT2">
        <v>0.14671000000000001</v>
      </c>
      <c r="BU2">
        <v>0.69674000000000003</v>
      </c>
      <c r="BV2">
        <v>0.24617</v>
      </c>
      <c r="BW2">
        <v>0.29974000000000001</v>
      </c>
      <c r="BX2">
        <v>1</v>
      </c>
      <c r="BY2">
        <v>0.19624</v>
      </c>
      <c r="BZ2">
        <v>0.1983</v>
      </c>
      <c r="CA2">
        <v>0.13854</v>
      </c>
      <c r="CB2">
        <v>0.45931</v>
      </c>
      <c r="CC2">
        <v>0.31546000000000002</v>
      </c>
      <c r="CD2">
        <v>0.22103999999999999</v>
      </c>
      <c r="CE2">
        <v>0.50768000000000002</v>
      </c>
      <c r="CF2">
        <v>0.22658</v>
      </c>
      <c r="CG2">
        <v>0.80820999999999998</v>
      </c>
      <c r="CH2">
        <v>0.43703999999999998</v>
      </c>
      <c r="CI2">
        <v>0.18556</v>
      </c>
      <c r="CJ2">
        <v>0.13264000000000001</v>
      </c>
      <c r="CK2">
        <v>9.8844000000000001E-2</v>
      </c>
      <c r="CL2">
        <v>0.65976999999999997</v>
      </c>
      <c r="CM2">
        <v>0.35879</v>
      </c>
      <c r="CN2">
        <v>0.50119999999999998</v>
      </c>
      <c r="CO2">
        <v>0.38702999999999999</v>
      </c>
      <c r="CP2">
        <v>0.19048999999999999</v>
      </c>
      <c r="CQ2">
        <v>0.98626999999999998</v>
      </c>
      <c r="CR2">
        <v>0.83103000000000005</v>
      </c>
      <c r="CS2">
        <v>0.34334999999999999</v>
      </c>
      <c r="CT2">
        <v>0.55442000000000002</v>
      </c>
      <c r="CU2">
        <v>0.44850000000000001</v>
      </c>
      <c r="CV2">
        <v>0.71831999999999996</v>
      </c>
      <c r="CW2">
        <v>1</v>
      </c>
    </row>
    <row r="3" spans="1:101" x14ac:dyDescent="0.25">
      <c r="A3" t="s">
        <v>223</v>
      </c>
      <c r="D3">
        <v>0.19661000000000001</v>
      </c>
      <c r="E3">
        <v>0.25622</v>
      </c>
      <c r="F3">
        <v>0.11142000000000001</v>
      </c>
      <c r="G3">
        <v>0.43075000000000002</v>
      </c>
      <c r="H3">
        <v>0.91481000000000001</v>
      </c>
      <c r="I3" s="606">
        <v>2.4250000000000001E-3</v>
      </c>
      <c r="J3">
        <v>0.18973999999999999</v>
      </c>
      <c r="K3">
        <v>0.13916000000000001</v>
      </c>
      <c r="L3">
        <v>0.56098000000000003</v>
      </c>
      <c r="M3">
        <v>0.57943999999999996</v>
      </c>
      <c r="N3">
        <v>6.9646E-2</v>
      </c>
      <c r="O3">
        <v>0.29164000000000001</v>
      </c>
      <c r="P3">
        <v>0.28270000000000001</v>
      </c>
      <c r="Q3">
        <v>0.68574999999999997</v>
      </c>
      <c r="R3">
        <v>0.78703000000000001</v>
      </c>
      <c r="S3">
        <v>0.51227</v>
      </c>
      <c r="T3">
        <v>0.48309000000000002</v>
      </c>
      <c r="U3" s="603">
        <v>4.7641000000000003E-2</v>
      </c>
      <c r="V3">
        <v>0.53217000000000003</v>
      </c>
      <c r="W3">
        <v>0.55615000000000003</v>
      </c>
      <c r="X3">
        <v>5.4489999999999997E-2</v>
      </c>
      <c r="Y3" s="606">
        <v>7.0134000000000004E-3</v>
      </c>
      <c r="Z3">
        <v>1</v>
      </c>
      <c r="AA3">
        <v>0.15187</v>
      </c>
      <c r="AB3">
        <v>0.16364999999999999</v>
      </c>
      <c r="AC3">
        <v>0.1605</v>
      </c>
      <c r="AD3">
        <v>0.17713999999999999</v>
      </c>
      <c r="AE3" s="603">
        <v>4.7641000000000003E-2</v>
      </c>
      <c r="AF3">
        <v>0.46766000000000002</v>
      </c>
      <c r="AG3">
        <v>0.20948</v>
      </c>
      <c r="AH3" s="603">
        <v>4.0086999999999998E-2</v>
      </c>
      <c r="AI3">
        <v>7.0501999999999995E-2</v>
      </c>
      <c r="AJ3">
        <v>0.58245000000000002</v>
      </c>
      <c r="AK3">
        <v>0.51714000000000004</v>
      </c>
      <c r="AL3">
        <v>0.57943999999999996</v>
      </c>
      <c r="AM3">
        <v>0.18278</v>
      </c>
      <c r="AN3">
        <v>0.69188000000000005</v>
      </c>
      <c r="AO3">
        <v>0.11446000000000001</v>
      </c>
      <c r="AP3">
        <v>0.55423999999999995</v>
      </c>
      <c r="AQ3">
        <v>0.85265999999999997</v>
      </c>
      <c r="AR3">
        <v>0.92837999999999998</v>
      </c>
      <c r="AS3">
        <v>0.47782000000000002</v>
      </c>
      <c r="AT3">
        <v>1</v>
      </c>
      <c r="AU3">
        <v>0.76568999999999998</v>
      </c>
      <c r="AV3">
        <v>0.79915999999999998</v>
      </c>
      <c r="AW3">
        <v>1</v>
      </c>
      <c r="AX3">
        <v>0.27034000000000002</v>
      </c>
      <c r="AY3">
        <v>1</v>
      </c>
      <c r="AZ3">
        <v>8.1603999999999996E-2</v>
      </c>
      <c r="BA3">
        <v>0.16167999999999999</v>
      </c>
      <c r="BB3">
        <v>6.8237999999999993E-2</v>
      </c>
      <c r="BC3">
        <v>0.65576000000000001</v>
      </c>
      <c r="BD3">
        <v>0.22323000000000001</v>
      </c>
      <c r="BE3">
        <v>0.17599999999999999</v>
      </c>
      <c r="BF3">
        <v>0.60375000000000001</v>
      </c>
      <c r="BG3">
        <v>5.9508999999999999E-2</v>
      </c>
      <c r="BH3" s="605">
        <v>1.6539999999999999E-2</v>
      </c>
      <c r="BI3">
        <v>0.86785000000000001</v>
      </c>
      <c r="BJ3">
        <v>0.77915000000000001</v>
      </c>
      <c r="BK3" s="604">
        <v>2.9950000000000001E-2</v>
      </c>
      <c r="BL3">
        <v>0.29863000000000001</v>
      </c>
      <c r="BM3">
        <v>0.13249</v>
      </c>
      <c r="BN3">
        <v>6.8489999999999995E-2</v>
      </c>
      <c r="BO3">
        <v>0.23141999999999999</v>
      </c>
      <c r="BP3">
        <v>0.42510999999999999</v>
      </c>
      <c r="BQ3">
        <v>0.39216000000000001</v>
      </c>
      <c r="BR3">
        <v>0.15112999999999999</v>
      </c>
      <c r="BS3" s="605">
        <v>1.7846000000000001E-2</v>
      </c>
      <c r="BT3" s="603">
        <v>4.0120000000000003E-2</v>
      </c>
      <c r="BU3">
        <v>0.29171000000000002</v>
      </c>
      <c r="BV3" s="605">
        <v>1.5771E-2</v>
      </c>
      <c r="BW3">
        <v>0.36199999999999999</v>
      </c>
      <c r="BX3">
        <v>1</v>
      </c>
      <c r="BY3">
        <v>0.19450999999999999</v>
      </c>
      <c r="BZ3">
        <v>0.19628000000000001</v>
      </c>
      <c r="CA3">
        <v>0.21001</v>
      </c>
      <c r="CB3">
        <v>0.95831999999999995</v>
      </c>
      <c r="CC3">
        <v>0.62707000000000002</v>
      </c>
      <c r="CD3">
        <v>6.7644999999999997E-2</v>
      </c>
      <c r="CE3">
        <v>0.74175000000000002</v>
      </c>
      <c r="CF3">
        <v>0.19517000000000001</v>
      </c>
      <c r="CG3">
        <v>0.44389000000000001</v>
      </c>
      <c r="CH3">
        <v>0.81725999999999999</v>
      </c>
      <c r="CI3">
        <v>0.11647</v>
      </c>
      <c r="CJ3">
        <v>0.22434000000000001</v>
      </c>
      <c r="CK3">
        <v>0.43443999999999999</v>
      </c>
      <c r="CL3">
        <v>0.24415999999999999</v>
      </c>
      <c r="CM3">
        <v>0.20879</v>
      </c>
      <c r="CN3">
        <v>0.99217999999999995</v>
      </c>
      <c r="CO3">
        <v>0.90429999999999999</v>
      </c>
      <c r="CP3">
        <v>0.70184999999999997</v>
      </c>
      <c r="CQ3">
        <v>0.36738999999999999</v>
      </c>
      <c r="CR3">
        <v>0.69967999999999997</v>
      </c>
      <c r="CS3">
        <v>0.82306000000000001</v>
      </c>
      <c r="CT3">
        <v>0.43447999999999998</v>
      </c>
      <c r="CU3">
        <v>0.88658000000000003</v>
      </c>
      <c r="CV3">
        <v>0.79771000000000003</v>
      </c>
      <c r="CW3">
        <v>1</v>
      </c>
    </row>
    <row r="4" spans="1:101" x14ac:dyDescent="0.25">
      <c r="A4" t="s">
        <v>224</v>
      </c>
      <c r="E4">
        <v>0.44955000000000001</v>
      </c>
      <c r="F4" s="605">
        <v>1.5997999999999998E-2</v>
      </c>
      <c r="G4">
        <v>0.16821</v>
      </c>
      <c r="H4">
        <v>0.24148</v>
      </c>
      <c r="I4">
        <v>0.23202</v>
      </c>
      <c r="J4" s="605">
        <v>1.9973999999999999E-2</v>
      </c>
      <c r="K4">
        <v>7.9145999999999994E-2</v>
      </c>
      <c r="L4">
        <v>0.45354</v>
      </c>
      <c r="M4">
        <v>0.87275000000000003</v>
      </c>
      <c r="N4">
        <v>0.48063</v>
      </c>
      <c r="O4">
        <v>0.37733</v>
      </c>
      <c r="P4">
        <v>0.24951000000000001</v>
      </c>
      <c r="Q4">
        <v>0.70643999999999996</v>
      </c>
      <c r="R4">
        <v>0.10263</v>
      </c>
      <c r="S4">
        <v>0.24557999999999999</v>
      </c>
      <c r="T4">
        <v>0.44914999999999999</v>
      </c>
      <c r="U4">
        <v>0.23132</v>
      </c>
      <c r="V4">
        <v>0.81401000000000001</v>
      </c>
      <c r="W4">
        <v>0.73612999999999995</v>
      </c>
      <c r="X4">
        <v>0.24606</v>
      </c>
      <c r="Y4">
        <v>0.14865999999999999</v>
      </c>
      <c r="Z4">
        <v>1</v>
      </c>
      <c r="AA4" s="605">
        <v>1.1757E-2</v>
      </c>
      <c r="AB4" s="606">
        <v>3.1267000000000001E-3</v>
      </c>
      <c r="AC4">
        <v>0.10507</v>
      </c>
      <c r="AD4">
        <v>9.3740000000000004E-2</v>
      </c>
      <c r="AE4">
        <v>0.23132</v>
      </c>
      <c r="AF4">
        <v>0.14496000000000001</v>
      </c>
      <c r="AG4">
        <v>0.30410999999999999</v>
      </c>
      <c r="AH4">
        <v>0.18346000000000001</v>
      </c>
      <c r="AI4" s="459">
        <v>3.2155999999999997E-2</v>
      </c>
      <c r="AJ4">
        <v>0.53141000000000005</v>
      </c>
      <c r="AK4">
        <v>0.49285000000000001</v>
      </c>
      <c r="AL4">
        <v>0.87275000000000003</v>
      </c>
      <c r="AM4">
        <v>0.22267000000000001</v>
      </c>
      <c r="AN4">
        <v>0.45438000000000001</v>
      </c>
      <c r="AO4">
        <v>0.87814999999999999</v>
      </c>
      <c r="AP4">
        <v>0.37306</v>
      </c>
      <c r="AQ4">
        <v>0.51249999999999996</v>
      </c>
      <c r="AR4" s="606">
        <v>8.5746999999999993E-3</v>
      </c>
      <c r="AS4">
        <v>0.46983999999999998</v>
      </c>
      <c r="AT4">
        <v>1</v>
      </c>
      <c r="AU4">
        <v>0.28571000000000002</v>
      </c>
      <c r="AV4">
        <v>0.19048000000000001</v>
      </c>
      <c r="AW4">
        <v>1</v>
      </c>
      <c r="AX4">
        <v>0.22325999999999999</v>
      </c>
      <c r="AY4">
        <v>1</v>
      </c>
      <c r="AZ4" s="605">
        <v>1.9487000000000001E-2</v>
      </c>
      <c r="BA4" s="605">
        <v>1.2873000000000001E-2</v>
      </c>
      <c r="BB4">
        <v>0.40923999999999999</v>
      </c>
      <c r="BC4">
        <v>0.97972999999999999</v>
      </c>
      <c r="BD4">
        <v>0.23860000000000001</v>
      </c>
      <c r="BE4">
        <v>0.63976</v>
      </c>
      <c r="BF4">
        <v>0.93306</v>
      </c>
      <c r="BG4">
        <v>0.24659</v>
      </c>
      <c r="BH4">
        <v>7.5784000000000004E-2</v>
      </c>
      <c r="BI4">
        <v>0.41333999999999999</v>
      </c>
      <c r="BJ4">
        <v>0.26422000000000001</v>
      </c>
      <c r="BK4">
        <v>0.23784</v>
      </c>
      <c r="BL4" s="604">
        <v>2.0895E-2</v>
      </c>
      <c r="BM4">
        <v>0.33160000000000001</v>
      </c>
      <c r="BN4">
        <v>0.31102000000000002</v>
      </c>
      <c r="BO4">
        <v>0.18038999999999999</v>
      </c>
      <c r="BP4">
        <v>0.76375000000000004</v>
      </c>
      <c r="BQ4">
        <v>0.41286</v>
      </c>
      <c r="BR4">
        <v>0.57579999999999998</v>
      </c>
      <c r="BS4">
        <v>0.33243</v>
      </c>
      <c r="BT4">
        <v>0.14315</v>
      </c>
      <c r="BU4">
        <v>0.94677</v>
      </c>
      <c r="BV4">
        <v>0.19911999999999999</v>
      </c>
      <c r="BW4" s="606">
        <v>7.9614999999999998E-3</v>
      </c>
      <c r="BX4">
        <v>1</v>
      </c>
      <c r="BY4" s="606">
        <v>8.3263E-4</v>
      </c>
      <c r="BZ4" s="606">
        <v>8.9017999999999996E-4</v>
      </c>
      <c r="CA4" s="606">
        <v>2.1015999999999999E-3</v>
      </c>
      <c r="CB4">
        <v>0.49517</v>
      </c>
      <c r="CC4">
        <v>0.34987000000000001</v>
      </c>
      <c r="CD4" s="605">
        <v>1.4897000000000001E-2</v>
      </c>
      <c r="CE4">
        <v>0.77568000000000004</v>
      </c>
      <c r="CF4" s="606">
        <v>3.9134E-3</v>
      </c>
      <c r="CG4">
        <v>0.46889999999999998</v>
      </c>
      <c r="CH4">
        <v>0.57896000000000003</v>
      </c>
      <c r="CI4" s="606">
        <v>1.3833999999999999E-3</v>
      </c>
      <c r="CJ4">
        <v>9.9298999999999998E-2</v>
      </c>
      <c r="CK4">
        <v>0.16639000000000001</v>
      </c>
      <c r="CL4">
        <v>0.10484</v>
      </c>
      <c r="CM4">
        <v>0.34661999999999998</v>
      </c>
      <c r="CN4">
        <v>0.35413</v>
      </c>
      <c r="CO4">
        <v>0.56640999999999997</v>
      </c>
      <c r="CP4">
        <v>0.26032</v>
      </c>
      <c r="CQ4">
        <v>0.39638000000000001</v>
      </c>
      <c r="CR4">
        <v>0.64880000000000004</v>
      </c>
      <c r="CS4">
        <v>0.33402999999999999</v>
      </c>
      <c r="CT4">
        <v>5.4669000000000002E-2</v>
      </c>
      <c r="CU4">
        <v>0.27522999999999997</v>
      </c>
      <c r="CV4">
        <v>0.58109999999999995</v>
      </c>
      <c r="CW4">
        <v>1</v>
      </c>
    </row>
    <row r="5" spans="1:101" x14ac:dyDescent="0.25">
      <c r="A5" t="s">
        <v>225</v>
      </c>
      <c r="F5">
        <v>0.49901000000000001</v>
      </c>
      <c r="G5">
        <v>0.17655999999999999</v>
      </c>
      <c r="H5">
        <v>0.77763000000000004</v>
      </c>
      <c r="I5">
        <v>0.15864</v>
      </c>
      <c r="J5">
        <v>0.33473000000000003</v>
      </c>
      <c r="K5">
        <v>0.24709999999999999</v>
      </c>
      <c r="L5">
        <v>6.0331999999999997E-2</v>
      </c>
      <c r="M5">
        <v>0.50451999999999997</v>
      </c>
      <c r="N5">
        <v>0.25672</v>
      </c>
      <c r="O5">
        <v>0.77871000000000001</v>
      </c>
      <c r="P5">
        <v>0.28472999999999998</v>
      </c>
      <c r="Q5">
        <v>0.85240000000000005</v>
      </c>
      <c r="R5">
        <v>0.66961000000000004</v>
      </c>
      <c r="S5">
        <v>0.73314000000000001</v>
      </c>
      <c r="T5">
        <v>0.62551000000000001</v>
      </c>
      <c r="U5">
        <v>0.23183000000000001</v>
      </c>
      <c r="V5">
        <v>0.57062000000000002</v>
      </c>
      <c r="W5">
        <v>0.63971</v>
      </c>
      <c r="X5">
        <v>0.29252</v>
      </c>
      <c r="Y5">
        <v>0.41284999999999999</v>
      </c>
      <c r="Z5">
        <v>1</v>
      </c>
      <c r="AA5">
        <v>0.65830999999999995</v>
      </c>
      <c r="AB5">
        <v>0.58481000000000005</v>
      </c>
      <c r="AC5">
        <v>8.0966999999999997E-2</v>
      </c>
      <c r="AD5">
        <v>0.41555999999999998</v>
      </c>
      <c r="AE5">
        <v>0.23183000000000001</v>
      </c>
      <c r="AF5">
        <v>0.75039999999999996</v>
      </c>
      <c r="AG5">
        <v>7.7359999999999998E-2</v>
      </c>
      <c r="AH5">
        <v>0.23952999999999999</v>
      </c>
      <c r="AI5">
        <v>0.14906</v>
      </c>
      <c r="AJ5">
        <v>0.41678999999999999</v>
      </c>
      <c r="AK5">
        <v>0.70276000000000005</v>
      </c>
      <c r="AL5">
        <v>0.50451999999999997</v>
      </c>
      <c r="AM5">
        <v>0.95667999999999997</v>
      </c>
      <c r="AN5">
        <v>0.30152000000000001</v>
      </c>
      <c r="AO5">
        <v>0.66330999999999996</v>
      </c>
      <c r="AP5">
        <v>0.17898</v>
      </c>
      <c r="AQ5">
        <v>0.47592000000000001</v>
      </c>
      <c r="AR5">
        <v>0.17366999999999999</v>
      </c>
      <c r="AS5">
        <v>0.95804</v>
      </c>
      <c r="AT5">
        <v>1</v>
      </c>
      <c r="AU5">
        <v>0.49042999999999998</v>
      </c>
      <c r="AV5">
        <v>0.55037999999999998</v>
      </c>
      <c r="AW5">
        <v>1</v>
      </c>
      <c r="AX5" s="603">
        <v>4.0259999999999997E-2</v>
      </c>
      <c r="AY5">
        <v>1</v>
      </c>
      <c r="AZ5">
        <v>0.4592</v>
      </c>
      <c r="BA5">
        <v>0.65844000000000003</v>
      </c>
      <c r="BB5">
        <v>0.74009000000000003</v>
      </c>
      <c r="BC5">
        <v>0.47943999999999998</v>
      </c>
      <c r="BD5">
        <v>0.84497999999999995</v>
      </c>
      <c r="BE5">
        <v>0.92218</v>
      </c>
      <c r="BF5">
        <v>0.26007000000000002</v>
      </c>
      <c r="BG5">
        <v>0.18928</v>
      </c>
      <c r="BH5">
        <v>0.21942999999999999</v>
      </c>
      <c r="BI5">
        <v>0.76465000000000005</v>
      </c>
      <c r="BJ5">
        <v>0.83160999999999996</v>
      </c>
      <c r="BK5">
        <v>0.21848999999999999</v>
      </c>
      <c r="BL5">
        <v>0.22888</v>
      </c>
      <c r="BM5">
        <v>0.34956999999999999</v>
      </c>
      <c r="BN5">
        <v>0.11212</v>
      </c>
      <c r="BO5">
        <v>0.34454000000000001</v>
      </c>
      <c r="BP5">
        <v>0.17443</v>
      </c>
      <c r="BQ5" s="604">
        <v>2.5752000000000001E-2</v>
      </c>
      <c r="BR5">
        <v>0.23161999999999999</v>
      </c>
      <c r="BS5">
        <v>0.32296999999999998</v>
      </c>
      <c r="BT5">
        <v>5.4816999999999998E-2</v>
      </c>
      <c r="BU5">
        <v>0.99095999999999995</v>
      </c>
      <c r="BV5">
        <v>7.8612000000000001E-2</v>
      </c>
      <c r="BW5">
        <v>0.73787000000000003</v>
      </c>
      <c r="BX5">
        <v>1</v>
      </c>
      <c r="BY5">
        <v>0.55871000000000004</v>
      </c>
      <c r="BZ5">
        <v>0.56333999999999995</v>
      </c>
      <c r="CA5">
        <v>0.46932000000000001</v>
      </c>
      <c r="CB5">
        <v>0.40316000000000002</v>
      </c>
      <c r="CC5">
        <v>0.18440000000000001</v>
      </c>
      <c r="CD5">
        <v>0.42551</v>
      </c>
      <c r="CE5">
        <v>0.96226999999999996</v>
      </c>
      <c r="CF5">
        <v>0.63727</v>
      </c>
      <c r="CG5">
        <v>0.35564000000000001</v>
      </c>
      <c r="CH5">
        <v>0.53737999999999997</v>
      </c>
      <c r="CI5">
        <v>0.34676000000000001</v>
      </c>
      <c r="CJ5">
        <v>0.1192</v>
      </c>
      <c r="CK5">
        <v>0.35435</v>
      </c>
      <c r="CL5">
        <v>0.69411999999999996</v>
      </c>
      <c r="CM5" s="606">
        <v>1.4105000000000001E-3</v>
      </c>
      <c r="CN5">
        <v>0.52986999999999995</v>
      </c>
      <c r="CO5">
        <v>0.34422999999999998</v>
      </c>
      <c r="CP5">
        <v>0.76202999999999999</v>
      </c>
      <c r="CQ5">
        <v>0.87495999999999996</v>
      </c>
      <c r="CR5">
        <v>0.56867000000000001</v>
      </c>
      <c r="CS5">
        <v>0.42425000000000002</v>
      </c>
      <c r="CT5">
        <v>0.96089000000000002</v>
      </c>
      <c r="CU5">
        <v>0.47693999999999998</v>
      </c>
      <c r="CV5">
        <v>0.31262000000000001</v>
      </c>
      <c r="CW5">
        <v>1</v>
      </c>
    </row>
    <row r="6" spans="1:101" x14ac:dyDescent="0.25">
      <c r="A6" t="s">
        <v>226</v>
      </c>
      <c r="G6">
        <v>0.18121999999999999</v>
      </c>
      <c r="H6">
        <v>0.49991999999999998</v>
      </c>
      <c r="I6">
        <v>0.13619999999999999</v>
      </c>
      <c r="J6" s="605">
        <v>1.1475000000000001E-2</v>
      </c>
      <c r="K6" s="604">
        <v>2.9434999999999999E-2</v>
      </c>
      <c r="L6">
        <v>0.69967999999999997</v>
      </c>
      <c r="M6">
        <v>0.52295999999999998</v>
      </c>
      <c r="N6">
        <v>0.24787000000000001</v>
      </c>
      <c r="O6">
        <v>0.16636000000000001</v>
      </c>
      <c r="P6">
        <v>0.12970999999999999</v>
      </c>
      <c r="Q6">
        <v>0.86990000000000001</v>
      </c>
      <c r="R6">
        <v>0.30197000000000002</v>
      </c>
      <c r="S6">
        <v>0.32868999999999998</v>
      </c>
      <c r="T6">
        <v>0.23108999999999999</v>
      </c>
      <c r="U6">
        <v>8.8597999999999996E-2</v>
      </c>
      <c r="V6">
        <v>0.46482000000000001</v>
      </c>
      <c r="W6">
        <v>0.3952</v>
      </c>
      <c r="X6">
        <v>8.6410000000000001E-2</v>
      </c>
      <c r="Y6" s="603">
        <v>4.7632000000000001E-2</v>
      </c>
      <c r="Z6">
        <v>1</v>
      </c>
      <c r="AA6" s="606">
        <v>4.2938000000000004E-3</v>
      </c>
      <c r="AB6" s="605">
        <v>1.2319E-2</v>
      </c>
      <c r="AC6">
        <v>9.9000000000000005E-2</v>
      </c>
      <c r="AD6" s="604">
        <v>2.1145000000000001E-2</v>
      </c>
      <c r="AE6">
        <v>8.8597999999999996E-2</v>
      </c>
      <c r="AF6">
        <v>9.3349000000000001E-2</v>
      </c>
      <c r="AG6">
        <v>0.46259</v>
      </c>
      <c r="AH6">
        <v>0.22381999999999999</v>
      </c>
      <c r="AI6">
        <v>6.4820000000000003E-2</v>
      </c>
      <c r="AJ6">
        <v>0.33745999999999998</v>
      </c>
      <c r="AK6">
        <v>0.74100999999999995</v>
      </c>
      <c r="AL6">
        <v>0.52295999999999998</v>
      </c>
      <c r="AM6">
        <v>0.17383000000000001</v>
      </c>
      <c r="AN6">
        <v>0.66620999999999997</v>
      </c>
      <c r="AO6">
        <v>0.20266999999999999</v>
      </c>
      <c r="AP6">
        <v>0.85731999999999997</v>
      </c>
      <c r="AQ6">
        <v>0.32623000000000002</v>
      </c>
      <c r="AR6">
        <v>0.84482999999999997</v>
      </c>
      <c r="AS6">
        <v>0.68572999999999995</v>
      </c>
      <c r="AT6">
        <v>1</v>
      </c>
      <c r="AU6">
        <v>0.52859999999999996</v>
      </c>
      <c r="AV6">
        <v>0.52859999999999996</v>
      </c>
      <c r="AW6">
        <v>1</v>
      </c>
      <c r="AX6">
        <v>0.23050000000000001</v>
      </c>
      <c r="AY6">
        <v>1</v>
      </c>
      <c r="AZ6" s="459">
        <v>3.9307000000000002E-2</v>
      </c>
      <c r="BA6" s="604">
        <v>2.8374E-2</v>
      </c>
      <c r="BB6">
        <v>0.30446000000000001</v>
      </c>
      <c r="BC6">
        <v>0.95277000000000001</v>
      </c>
      <c r="BD6">
        <v>0.15092</v>
      </c>
      <c r="BE6">
        <v>0.53381000000000001</v>
      </c>
      <c r="BF6">
        <v>0.71609999999999996</v>
      </c>
      <c r="BG6">
        <v>0.30597000000000002</v>
      </c>
      <c r="BH6">
        <v>8.1428E-2</v>
      </c>
      <c r="BI6">
        <v>0.38562999999999997</v>
      </c>
      <c r="BJ6">
        <v>0.18157999999999999</v>
      </c>
      <c r="BK6">
        <v>9.6317E-2</v>
      </c>
      <c r="BL6">
        <v>8.8554999999999995E-2</v>
      </c>
      <c r="BM6">
        <v>0.43108999999999997</v>
      </c>
      <c r="BN6">
        <v>0.36728</v>
      </c>
      <c r="BO6">
        <v>0.34970000000000001</v>
      </c>
      <c r="BP6">
        <v>0.95282</v>
      </c>
      <c r="BQ6">
        <v>0.42043000000000003</v>
      </c>
      <c r="BR6">
        <v>0.63978000000000002</v>
      </c>
      <c r="BS6">
        <v>0.28461999999999998</v>
      </c>
      <c r="BT6">
        <v>0.1177</v>
      </c>
      <c r="BU6">
        <v>0.83213999999999999</v>
      </c>
      <c r="BV6">
        <v>0.18046000000000001</v>
      </c>
      <c r="BW6" s="459">
        <v>3.7467E-2</v>
      </c>
      <c r="BX6">
        <v>1</v>
      </c>
      <c r="BY6" s="606">
        <v>9.4970000000000002E-3</v>
      </c>
      <c r="BZ6" s="606">
        <v>9.7993999999999998E-3</v>
      </c>
      <c r="CA6" s="606">
        <v>6.2220000000000001E-3</v>
      </c>
      <c r="CB6">
        <v>0.52295999999999998</v>
      </c>
      <c r="CC6">
        <v>0.36384</v>
      </c>
      <c r="CD6" s="604">
        <v>2.5177999999999999E-2</v>
      </c>
      <c r="CE6">
        <v>0.98745000000000005</v>
      </c>
      <c r="CF6" s="605">
        <v>1.49E-2</v>
      </c>
      <c r="CG6">
        <v>0.73060999999999998</v>
      </c>
      <c r="CH6">
        <v>0.47001999999999999</v>
      </c>
      <c r="CI6" s="605">
        <v>1.3240999999999999E-2</v>
      </c>
      <c r="CJ6">
        <v>9.6734000000000001E-2</v>
      </c>
      <c r="CK6">
        <v>0.12016</v>
      </c>
      <c r="CL6">
        <v>0.20935000000000001</v>
      </c>
      <c r="CM6">
        <v>0.36947000000000002</v>
      </c>
      <c r="CN6">
        <v>0.43121999999999999</v>
      </c>
      <c r="CO6">
        <v>0.39099</v>
      </c>
      <c r="CP6">
        <v>0.15864</v>
      </c>
      <c r="CQ6">
        <v>0.53878000000000004</v>
      </c>
      <c r="CR6">
        <v>0.78805000000000003</v>
      </c>
      <c r="CS6">
        <v>0.35288000000000003</v>
      </c>
      <c r="CT6">
        <v>0.13292000000000001</v>
      </c>
      <c r="CU6">
        <v>0.35221999999999998</v>
      </c>
      <c r="CV6">
        <v>0.76298999999999995</v>
      </c>
      <c r="CW6">
        <v>1</v>
      </c>
    </row>
    <row r="7" spans="1:101" x14ac:dyDescent="0.25">
      <c r="A7" t="s">
        <v>227</v>
      </c>
      <c r="H7">
        <v>0.31479000000000001</v>
      </c>
      <c r="I7">
        <v>0.33090000000000003</v>
      </c>
      <c r="J7" s="603">
        <v>4.6667E-2</v>
      </c>
      <c r="K7" s="459">
        <v>3.9935999999999999E-2</v>
      </c>
      <c r="L7">
        <v>0.29703000000000002</v>
      </c>
      <c r="M7">
        <v>0.82232000000000005</v>
      </c>
      <c r="N7">
        <v>0.34791</v>
      </c>
      <c r="O7">
        <v>0.82308000000000003</v>
      </c>
      <c r="P7" s="459">
        <v>3.8103999999999999E-2</v>
      </c>
      <c r="Q7">
        <v>0.92913000000000001</v>
      </c>
      <c r="R7">
        <v>0.27490999999999999</v>
      </c>
      <c r="S7">
        <v>0.91915999999999998</v>
      </c>
      <c r="T7">
        <v>0.16234000000000001</v>
      </c>
      <c r="U7">
        <v>0.17912</v>
      </c>
      <c r="V7">
        <v>0.91261000000000003</v>
      </c>
      <c r="W7">
        <v>0.89112000000000002</v>
      </c>
      <c r="X7">
        <v>0.20799999999999999</v>
      </c>
      <c r="Y7">
        <v>0.40168999999999999</v>
      </c>
      <c r="Z7">
        <v>1</v>
      </c>
      <c r="AA7">
        <v>0.30374000000000001</v>
      </c>
      <c r="AB7">
        <v>0.29076999999999997</v>
      </c>
      <c r="AC7" s="605">
        <v>1.7991E-2</v>
      </c>
      <c r="AD7">
        <v>7.9416E-2</v>
      </c>
      <c r="AE7">
        <v>0.17912</v>
      </c>
      <c r="AF7">
        <v>0.60875000000000001</v>
      </c>
      <c r="AG7">
        <v>0.43541000000000002</v>
      </c>
      <c r="AH7">
        <v>0.56128999999999996</v>
      </c>
      <c r="AI7">
        <v>0.16070999999999999</v>
      </c>
      <c r="AJ7">
        <v>0.88070999999999999</v>
      </c>
      <c r="AK7">
        <v>0.84841999999999995</v>
      </c>
      <c r="AL7">
        <v>0.82232000000000005</v>
      </c>
      <c r="AM7">
        <v>0.9647</v>
      </c>
      <c r="AN7">
        <v>0.84785999999999995</v>
      </c>
      <c r="AO7">
        <v>0.90815999999999997</v>
      </c>
      <c r="AP7">
        <v>0.71848000000000001</v>
      </c>
      <c r="AQ7">
        <v>0.71797999999999995</v>
      </c>
      <c r="AR7">
        <v>0.1633</v>
      </c>
      <c r="AS7">
        <v>0.26445000000000002</v>
      </c>
      <c r="AT7">
        <v>1</v>
      </c>
      <c r="AU7">
        <v>0.63729999999999998</v>
      </c>
      <c r="AV7">
        <v>5.2290999999999997E-2</v>
      </c>
      <c r="AW7">
        <v>1</v>
      </c>
      <c r="AX7" s="605">
        <v>1.4420000000000001E-2</v>
      </c>
      <c r="AY7">
        <v>1</v>
      </c>
      <c r="AZ7">
        <v>0.38463000000000003</v>
      </c>
      <c r="BA7">
        <v>0.40817999999999999</v>
      </c>
      <c r="BB7">
        <v>0.95799999999999996</v>
      </c>
      <c r="BC7">
        <v>0.22403999999999999</v>
      </c>
      <c r="BD7">
        <v>0.93379000000000001</v>
      </c>
      <c r="BE7">
        <v>0.66222999999999999</v>
      </c>
      <c r="BF7">
        <v>0.24648999999999999</v>
      </c>
      <c r="BG7">
        <v>0.58287</v>
      </c>
      <c r="BH7">
        <v>0.34348000000000001</v>
      </c>
      <c r="BI7">
        <v>0.32995999999999998</v>
      </c>
      <c r="BJ7">
        <v>0.31907000000000002</v>
      </c>
      <c r="BK7">
        <v>0.21437999999999999</v>
      </c>
      <c r="BL7">
        <v>5.6064999999999997E-2</v>
      </c>
      <c r="BM7">
        <v>0.8347</v>
      </c>
      <c r="BN7">
        <v>0.53293000000000001</v>
      </c>
      <c r="BO7">
        <v>0.62653999999999999</v>
      </c>
      <c r="BP7">
        <v>0.86889000000000005</v>
      </c>
      <c r="BQ7" s="603">
        <v>4.0620000000000003E-2</v>
      </c>
      <c r="BR7">
        <v>0.89024999999999999</v>
      </c>
      <c r="BS7">
        <v>0.73909000000000002</v>
      </c>
      <c r="BT7">
        <v>0.12592999999999999</v>
      </c>
      <c r="BU7">
        <v>0.49075000000000002</v>
      </c>
      <c r="BV7">
        <v>0.30181999999999998</v>
      </c>
      <c r="BW7">
        <v>0.26696999999999999</v>
      </c>
      <c r="BX7">
        <v>1</v>
      </c>
      <c r="BY7">
        <v>0.22264</v>
      </c>
      <c r="BZ7">
        <v>0.22547</v>
      </c>
      <c r="CA7">
        <v>0.11823</v>
      </c>
      <c r="CB7" s="603">
        <v>4.2118000000000003E-2</v>
      </c>
      <c r="CC7" s="606">
        <v>6.0508999999999997E-3</v>
      </c>
      <c r="CD7">
        <v>0.33179999999999998</v>
      </c>
      <c r="CE7">
        <v>0.49275999999999998</v>
      </c>
      <c r="CF7">
        <v>0.30309999999999998</v>
      </c>
      <c r="CG7">
        <v>0.86831999999999998</v>
      </c>
      <c r="CH7">
        <v>0.53403999999999996</v>
      </c>
      <c r="CI7">
        <v>0.16531000000000001</v>
      </c>
      <c r="CJ7" s="606">
        <v>5.9806E-3</v>
      </c>
      <c r="CK7" s="606">
        <v>9.9603999999999995E-3</v>
      </c>
      <c r="CL7">
        <v>0.73051999999999995</v>
      </c>
      <c r="CM7">
        <v>0.10716000000000001</v>
      </c>
      <c r="CN7">
        <v>5.1542999999999999E-2</v>
      </c>
      <c r="CO7">
        <v>0.90878999999999999</v>
      </c>
      <c r="CP7">
        <v>0.40772000000000003</v>
      </c>
      <c r="CQ7">
        <v>0.80023999999999995</v>
      </c>
      <c r="CR7">
        <v>0.14695</v>
      </c>
      <c r="CS7" s="604">
        <v>2.1295000000000001E-2</v>
      </c>
      <c r="CT7">
        <v>0.59172000000000002</v>
      </c>
      <c r="CU7" s="459">
        <v>3.3916000000000002E-2</v>
      </c>
      <c r="CV7">
        <v>0.66925999999999997</v>
      </c>
      <c r="CW7">
        <v>1</v>
      </c>
    </row>
    <row r="8" spans="1:101" x14ac:dyDescent="0.25">
      <c r="A8" t="s">
        <v>228</v>
      </c>
      <c r="I8">
        <v>0.90376999999999996</v>
      </c>
      <c r="J8">
        <v>0.35058</v>
      </c>
      <c r="K8">
        <v>0.56657999999999997</v>
      </c>
      <c r="L8">
        <v>0.38827</v>
      </c>
      <c r="M8">
        <v>0.42704999999999999</v>
      </c>
      <c r="N8">
        <v>0.61553999999999998</v>
      </c>
      <c r="O8">
        <v>0.82682999999999995</v>
      </c>
      <c r="P8">
        <v>0.71811000000000003</v>
      </c>
      <c r="Q8">
        <v>0.15398000000000001</v>
      </c>
      <c r="R8" s="606">
        <v>6.9708000000000001E-3</v>
      </c>
      <c r="S8">
        <v>0.53871000000000002</v>
      </c>
      <c r="T8">
        <v>0.91435999999999995</v>
      </c>
      <c r="U8">
        <v>0.95948999999999995</v>
      </c>
      <c r="V8">
        <v>0.45756999999999998</v>
      </c>
      <c r="W8">
        <v>0.58109</v>
      </c>
      <c r="X8">
        <v>0.91896999999999995</v>
      </c>
      <c r="Y8">
        <v>0.96313000000000004</v>
      </c>
      <c r="Z8">
        <v>1</v>
      </c>
      <c r="AA8">
        <v>0.44278000000000001</v>
      </c>
      <c r="AB8">
        <v>0.34444999999999998</v>
      </c>
      <c r="AC8">
        <v>0.48332999999999998</v>
      </c>
      <c r="AD8">
        <v>0.61514000000000002</v>
      </c>
      <c r="AE8">
        <v>0.95948999999999995</v>
      </c>
      <c r="AF8">
        <v>0.53064</v>
      </c>
      <c r="AG8">
        <v>0.61299999999999999</v>
      </c>
      <c r="AH8">
        <v>0.82208999999999999</v>
      </c>
      <c r="AI8">
        <v>0.44113999999999998</v>
      </c>
      <c r="AJ8">
        <v>0.88348000000000004</v>
      </c>
      <c r="AK8">
        <v>0.64383999999999997</v>
      </c>
      <c r="AL8">
        <v>0.42704999999999999</v>
      </c>
      <c r="AM8">
        <v>0.92476999999999998</v>
      </c>
      <c r="AN8">
        <v>0.75007999999999997</v>
      </c>
      <c r="AO8">
        <v>0.10478</v>
      </c>
      <c r="AP8">
        <v>0.84157999999999999</v>
      </c>
      <c r="AQ8">
        <v>0.80793000000000004</v>
      </c>
      <c r="AR8">
        <v>0.43378</v>
      </c>
      <c r="AS8">
        <v>0.38816000000000001</v>
      </c>
      <c r="AT8">
        <v>1</v>
      </c>
      <c r="AU8">
        <v>0.23774000000000001</v>
      </c>
      <c r="AV8">
        <v>0.46133999999999997</v>
      </c>
      <c r="AW8">
        <v>1</v>
      </c>
      <c r="AX8">
        <v>0.51093</v>
      </c>
      <c r="AY8">
        <v>1</v>
      </c>
      <c r="AZ8">
        <v>0.47958000000000001</v>
      </c>
      <c r="BA8">
        <v>0.39617999999999998</v>
      </c>
      <c r="BB8">
        <v>0.67232000000000003</v>
      </c>
      <c r="BC8">
        <v>0.49415999999999999</v>
      </c>
      <c r="BD8">
        <v>0.9546</v>
      </c>
      <c r="BE8">
        <v>0.51983000000000001</v>
      </c>
      <c r="BF8">
        <v>0.74375000000000002</v>
      </c>
      <c r="BG8">
        <v>0.85514000000000001</v>
      </c>
      <c r="BH8">
        <v>0.70367000000000002</v>
      </c>
      <c r="BI8">
        <v>0.28171000000000002</v>
      </c>
      <c r="BJ8">
        <v>0.41809000000000002</v>
      </c>
      <c r="BK8">
        <v>0.91786000000000001</v>
      </c>
      <c r="BL8">
        <v>0.14860000000000001</v>
      </c>
      <c r="BM8">
        <v>0.88038000000000005</v>
      </c>
      <c r="BN8">
        <v>0.91113999999999995</v>
      </c>
      <c r="BO8">
        <v>0.47177999999999998</v>
      </c>
      <c r="BP8">
        <v>0.97236</v>
      </c>
      <c r="BQ8">
        <v>0.62617</v>
      </c>
      <c r="BR8">
        <v>0.83187</v>
      </c>
      <c r="BS8">
        <v>0.80857999999999997</v>
      </c>
      <c r="BT8">
        <v>0.74597999999999998</v>
      </c>
      <c r="BU8">
        <v>0.17022999999999999</v>
      </c>
      <c r="BV8">
        <v>0.90047999999999995</v>
      </c>
      <c r="BW8">
        <v>0.17973</v>
      </c>
      <c r="BX8">
        <v>1</v>
      </c>
      <c r="BY8">
        <v>0.28888999999999998</v>
      </c>
      <c r="BZ8">
        <v>0.28804000000000002</v>
      </c>
      <c r="CA8">
        <v>0.27300000000000002</v>
      </c>
      <c r="CB8">
        <v>0.31408999999999998</v>
      </c>
      <c r="CC8">
        <v>0.3775</v>
      </c>
      <c r="CD8">
        <v>0.49102000000000001</v>
      </c>
      <c r="CE8">
        <v>0.85148000000000001</v>
      </c>
      <c r="CF8">
        <v>0.32089000000000001</v>
      </c>
      <c r="CG8">
        <v>0.59694999999999998</v>
      </c>
      <c r="CH8">
        <v>0.51466999999999996</v>
      </c>
      <c r="CI8">
        <v>0.33502999999999999</v>
      </c>
      <c r="CJ8">
        <v>0.40727000000000002</v>
      </c>
      <c r="CK8">
        <v>0.39800000000000002</v>
      </c>
      <c r="CL8">
        <v>0.44823000000000002</v>
      </c>
      <c r="CM8">
        <v>0.72021000000000002</v>
      </c>
      <c r="CN8">
        <v>0.14729</v>
      </c>
      <c r="CO8">
        <v>0.84907999999999995</v>
      </c>
      <c r="CP8">
        <v>0.51061999999999996</v>
      </c>
      <c r="CQ8">
        <v>0.77681</v>
      </c>
      <c r="CR8">
        <v>0.18706</v>
      </c>
      <c r="CS8">
        <v>0.25434000000000001</v>
      </c>
      <c r="CT8">
        <v>0.23749000000000001</v>
      </c>
      <c r="CU8">
        <v>0.12944</v>
      </c>
      <c r="CV8">
        <v>0.38768000000000002</v>
      </c>
      <c r="CW8">
        <v>1</v>
      </c>
    </row>
    <row r="9" spans="1:101" x14ac:dyDescent="0.25">
      <c r="A9" t="s">
        <v>229</v>
      </c>
      <c r="J9">
        <v>0.17638000000000001</v>
      </c>
      <c r="K9">
        <v>0.10496</v>
      </c>
      <c r="L9">
        <v>0.47599000000000002</v>
      </c>
      <c r="M9">
        <v>0.66446000000000005</v>
      </c>
      <c r="N9" s="459">
        <v>3.5353000000000002E-2</v>
      </c>
      <c r="O9">
        <v>0.38438</v>
      </c>
      <c r="P9">
        <v>0.20188</v>
      </c>
      <c r="Q9">
        <v>0.64690999999999999</v>
      </c>
      <c r="R9">
        <v>0.82381000000000004</v>
      </c>
      <c r="S9">
        <v>0.70252999999999999</v>
      </c>
      <c r="T9">
        <v>0.40189000000000002</v>
      </c>
      <c r="U9" s="604">
        <v>2.4091000000000001E-2</v>
      </c>
      <c r="V9">
        <v>0.60650999999999999</v>
      </c>
      <c r="W9">
        <v>0.60487000000000002</v>
      </c>
      <c r="X9" s="459">
        <v>3.3052999999999999E-2</v>
      </c>
      <c r="Y9" s="605">
        <v>1.8466E-2</v>
      </c>
      <c r="Z9">
        <v>1</v>
      </c>
      <c r="AA9">
        <v>0.21102000000000001</v>
      </c>
      <c r="AB9">
        <v>0.22389999999999999</v>
      </c>
      <c r="AC9">
        <v>0.10403</v>
      </c>
      <c r="AD9">
        <v>0.15437000000000001</v>
      </c>
      <c r="AE9" s="604">
        <v>2.4091000000000001E-2</v>
      </c>
      <c r="AF9">
        <v>0.58850999999999998</v>
      </c>
      <c r="AG9">
        <v>0.19416</v>
      </c>
      <c r="AH9">
        <v>6.5595000000000001E-2</v>
      </c>
      <c r="AI9">
        <v>7.1430999999999994E-2</v>
      </c>
      <c r="AJ9">
        <v>0.73258000000000001</v>
      </c>
      <c r="AK9">
        <v>0.63439999999999996</v>
      </c>
      <c r="AL9">
        <v>0.66446000000000005</v>
      </c>
      <c r="AM9">
        <v>0.31414999999999998</v>
      </c>
      <c r="AN9">
        <v>0.66961000000000004</v>
      </c>
      <c r="AO9">
        <v>0.13505</v>
      </c>
      <c r="AP9">
        <v>0.51176999999999995</v>
      </c>
      <c r="AQ9">
        <v>0.92673000000000005</v>
      </c>
      <c r="AR9">
        <v>0.75863999999999998</v>
      </c>
      <c r="AS9">
        <v>0.64805000000000001</v>
      </c>
      <c r="AT9">
        <v>1</v>
      </c>
      <c r="AU9">
        <v>0.85335000000000005</v>
      </c>
      <c r="AV9">
        <v>1</v>
      </c>
      <c r="AW9">
        <v>1</v>
      </c>
      <c r="AX9">
        <v>0.17305000000000001</v>
      </c>
      <c r="AY9">
        <v>1</v>
      </c>
      <c r="AZ9">
        <v>0.13452</v>
      </c>
      <c r="BA9">
        <v>0.2404</v>
      </c>
      <c r="BB9">
        <v>0.14163999999999999</v>
      </c>
      <c r="BC9">
        <v>0.84784999999999999</v>
      </c>
      <c r="BD9">
        <v>0.35629</v>
      </c>
      <c r="BE9">
        <v>0.28272999999999998</v>
      </c>
      <c r="BF9">
        <v>0.42524000000000001</v>
      </c>
      <c r="BG9">
        <v>7.8542000000000001E-2</v>
      </c>
      <c r="BH9" s="459">
        <v>3.023E-2</v>
      </c>
      <c r="BI9">
        <v>0.87287000000000003</v>
      </c>
      <c r="BJ9">
        <v>0.80469999999999997</v>
      </c>
      <c r="BK9" s="605">
        <v>1.2723999999999999E-2</v>
      </c>
      <c r="BL9">
        <v>0.28088000000000002</v>
      </c>
      <c r="BM9">
        <v>0.18531</v>
      </c>
      <c r="BN9">
        <v>6.9600999999999996E-2</v>
      </c>
      <c r="BO9">
        <v>0.28983999999999999</v>
      </c>
      <c r="BP9">
        <v>0.40339000000000003</v>
      </c>
      <c r="BQ9">
        <v>0.25459999999999999</v>
      </c>
      <c r="BR9">
        <v>0.16764000000000001</v>
      </c>
      <c r="BS9" s="459">
        <v>3.9981999999999997E-2</v>
      </c>
      <c r="BT9" s="605">
        <v>1.6604000000000001E-2</v>
      </c>
      <c r="BU9">
        <v>0.37092000000000003</v>
      </c>
      <c r="BV9" s="606">
        <v>8.2874999999999997E-3</v>
      </c>
      <c r="BW9">
        <v>0.43303000000000003</v>
      </c>
      <c r="BX9">
        <v>1</v>
      </c>
      <c r="BY9">
        <v>0.24471999999999999</v>
      </c>
      <c r="BZ9">
        <v>0.24732000000000001</v>
      </c>
      <c r="CA9">
        <v>0.23202999999999999</v>
      </c>
      <c r="CB9">
        <v>0.80269000000000001</v>
      </c>
      <c r="CC9">
        <v>0.48074</v>
      </c>
      <c r="CD9">
        <v>0.11076</v>
      </c>
      <c r="CE9">
        <v>0.89634000000000003</v>
      </c>
      <c r="CF9">
        <v>0.26221</v>
      </c>
      <c r="CG9">
        <v>0.49113000000000001</v>
      </c>
      <c r="CH9">
        <v>0.80083000000000004</v>
      </c>
      <c r="CI9">
        <v>0.14061000000000001</v>
      </c>
      <c r="CJ9">
        <v>0.1593</v>
      </c>
      <c r="CK9">
        <v>0.35375000000000001</v>
      </c>
      <c r="CL9">
        <v>0.35820000000000002</v>
      </c>
      <c r="CM9">
        <v>0.12015000000000001</v>
      </c>
      <c r="CN9">
        <v>0.88095999999999997</v>
      </c>
      <c r="CO9">
        <v>0.98609999999999998</v>
      </c>
      <c r="CP9">
        <v>0.75253999999999999</v>
      </c>
      <c r="CQ9">
        <v>0.51520999999999995</v>
      </c>
      <c r="CR9">
        <v>0.84033000000000002</v>
      </c>
      <c r="CS9">
        <v>0.69825999999999999</v>
      </c>
      <c r="CT9">
        <v>0.56655999999999995</v>
      </c>
      <c r="CU9">
        <v>0.78517000000000003</v>
      </c>
      <c r="CV9">
        <v>0.60729</v>
      </c>
      <c r="CW9">
        <v>1</v>
      </c>
    </row>
    <row r="10" spans="1:101" x14ac:dyDescent="0.25">
      <c r="A10" t="s">
        <v>230</v>
      </c>
      <c r="K10" s="606">
        <v>6.5018000000000003E-3</v>
      </c>
      <c r="L10">
        <v>0.49421999999999999</v>
      </c>
      <c r="M10">
        <v>0.77522999999999997</v>
      </c>
      <c r="N10">
        <v>0.26933000000000001</v>
      </c>
      <c r="O10">
        <v>0.36237999999999998</v>
      </c>
      <c r="P10">
        <v>5.6696999999999997E-2</v>
      </c>
      <c r="Q10">
        <v>0.98585</v>
      </c>
      <c r="R10">
        <v>0.21720999999999999</v>
      </c>
      <c r="S10">
        <v>0.55095000000000005</v>
      </c>
      <c r="T10">
        <v>0.17047000000000001</v>
      </c>
      <c r="U10">
        <v>9.1904E-2</v>
      </c>
      <c r="V10">
        <v>0.69791999999999998</v>
      </c>
      <c r="W10">
        <v>0.56877999999999995</v>
      </c>
      <c r="X10">
        <v>0.10063999999999999</v>
      </c>
      <c r="Y10">
        <v>0.12681000000000001</v>
      </c>
      <c r="Z10">
        <v>1</v>
      </c>
      <c r="AA10" s="603">
        <v>4.1612999999999997E-2</v>
      </c>
      <c r="AB10" s="603">
        <v>4.5609999999999998E-2</v>
      </c>
      <c r="AC10" s="604">
        <v>2.8056000000000001E-2</v>
      </c>
      <c r="AD10" s="605">
        <v>1.1557E-2</v>
      </c>
      <c r="AE10">
        <v>9.1904E-2</v>
      </c>
      <c r="AF10">
        <v>0.20865</v>
      </c>
      <c r="AG10">
        <v>0.41286</v>
      </c>
      <c r="AH10">
        <v>0.30645</v>
      </c>
      <c r="AI10">
        <v>5.5369000000000002E-2</v>
      </c>
      <c r="AJ10">
        <v>0.59680999999999995</v>
      </c>
      <c r="AK10">
        <v>0.87197000000000002</v>
      </c>
      <c r="AL10">
        <v>0.77522999999999997</v>
      </c>
      <c r="AM10">
        <v>0.40705000000000002</v>
      </c>
      <c r="AN10">
        <v>0.96865999999999997</v>
      </c>
      <c r="AO10">
        <v>0.65819000000000005</v>
      </c>
      <c r="AP10">
        <v>0.86804999999999999</v>
      </c>
      <c r="AQ10">
        <v>0.42975999999999998</v>
      </c>
      <c r="AR10">
        <v>0.33184999999999998</v>
      </c>
      <c r="AS10">
        <v>0.31980999999999998</v>
      </c>
      <c r="AT10">
        <v>1</v>
      </c>
      <c r="AU10">
        <v>0.90941000000000005</v>
      </c>
      <c r="AV10">
        <v>0.11674</v>
      </c>
      <c r="AW10">
        <v>1</v>
      </c>
      <c r="AX10">
        <v>8.9575000000000002E-2</v>
      </c>
      <c r="AY10">
        <v>1</v>
      </c>
      <c r="AZ10">
        <v>9.8022999999999999E-2</v>
      </c>
      <c r="BA10">
        <v>9.1298000000000004E-2</v>
      </c>
      <c r="BB10">
        <v>0.55547999999999997</v>
      </c>
      <c r="BC10">
        <v>0.68083000000000005</v>
      </c>
      <c r="BD10">
        <v>0.37830999999999998</v>
      </c>
      <c r="BE10">
        <v>0.84347000000000005</v>
      </c>
      <c r="BF10">
        <v>0.51929999999999998</v>
      </c>
      <c r="BG10">
        <v>0.37328</v>
      </c>
      <c r="BH10">
        <v>0.12770000000000001</v>
      </c>
      <c r="BI10">
        <v>0.30497000000000002</v>
      </c>
      <c r="BJ10">
        <v>0.17768999999999999</v>
      </c>
      <c r="BK10">
        <v>0.10970000000000001</v>
      </c>
      <c r="BL10" s="604">
        <v>2.9264999999999999E-2</v>
      </c>
      <c r="BM10">
        <v>0.55210000000000004</v>
      </c>
      <c r="BN10">
        <v>0.39955000000000002</v>
      </c>
      <c r="BO10">
        <v>0.40210000000000001</v>
      </c>
      <c r="BP10">
        <v>0.91890000000000005</v>
      </c>
      <c r="BQ10">
        <v>0.21165</v>
      </c>
      <c r="BR10">
        <v>0.72879000000000005</v>
      </c>
      <c r="BS10">
        <v>0.42703000000000002</v>
      </c>
      <c r="BT10">
        <v>8.4963999999999998E-2</v>
      </c>
      <c r="BU10">
        <v>0.86189000000000004</v>
      </c>
      <c r="BV10">
        <v>0.19073999999999999</v>
      </c>
      <c r="BW10">
        <v>5.6163999999999999E-2</v>
      </c>
      <c r="BX10">
        <v>1</v>
      </c>
      <c r="BY10" s="604">
        <v>2.6766999999999999E-2</v>
      </c>
      <c r="BZ10" s="604">
        <v>2.7604E-2</v>
      </c>
      <c r="CA10" s="606">
        <v>5.0641999999999996E-3</v>
      </c>
      <c r="CB10">
        <v>0.25562000000000001</v>
      </c>
      <c r="CC10">
        <v>0.14504</v>
      </c>
      <c r="CD10">
        <v>7.1980000000000002E-2</v>
      </c>
      <c r="CE10">
        <v>0.79456000000000004</v>
      </c>
      <c r="CF10">
        <v>5.0277000000000002E-2</v>
      </c>
      <c r="CG10">
        <v>0.75365000000000004</v>
      </c>
      <c r="CH10">
        <v>0.44678000000000001</v>
      </c>
      <c r="CI10" s="605">
        <v>1.9467999999999999E-2</v>
      </c>
      <c r="CJ10" s="605">
        <v>1.9511000000000001E-2</v>
      </c>
      <c r="CK10" s="459">
        <v>3.0953999999999999E-2</v>
      </c>
      <c r="CL10">
        <v>0.33650000000000002</v>
      </c>
      <c r="CM10">
        <v>0.22303999999999999</v>
      </c>
      <c r="CN10">
        <v>0.20297999999999999</v>
      </c>
      <c r="CO10">
        <v>0.54586000000000001</v>
      </c>
      <c r="CP10">
        <v>0.19464000000000001</v>
      </c>
      <c r="CQ10">
        <v>0.75890000000000002</v>
      </c>
      <c r="CR10">
        <v>0.46343000000000001</v>
      </c>
      <c r="CS10">
        <v>0.14702000000000001</v>
      </c>
      <c r="CT10">
        <v>0.22359000000000001</v>
      </c>
      <c r="CU10">
        <v>0.14943999999999999</v>
      </c>
      <c r="CV10">
        <v>0.94193000000000005</v>
      </c>
      <c r="CW10">
        <v>1</v>
      </c>
    </row>
    <row r="11" spans="1:101" x14ac:dyDescent="0.25">
      <c r="A11" t="s">
        <v>231</v>
      </c>
      <c r="L11">
        <v>0.52229999999999999</v>
      </c>
      <c r="M11">
        <v>0.69521999999999995</v>
      </c>
      <c r="N11">
        <v>0.12286999999999999</v>
      </c>
      <c r="O11">
        <v>0.35808000000000001</v>
      </c>
      <c r="P11" s="605">
        <v>1.3517E-2</v>
      </c>
      <c r="Q11">
        <v>0.74431000000000003</v>
      </c>
      <c r="R11">
        <v>0.41221999999999998</v>
      </c>
      <c r="S11">
        <v>0.76771</v>
      </c>
      <c r="T11">
        <v>9.2115000000000002E-2</v>
      </c>
      <c r="U11" s="604">
        <v>2.6270999999999999E-2</v>
      </c>
      <c r="V11">
        <v>0.61324999999999996</v>
      </c>
      <c r="W11">
        <v>0.48588999999999999</v>
      </c>
      <c r="X11" s="459">
        <v>3.1647000000000002E-2</v>
      </c>
      <c r="Y11">
        <v>9.2553999999999997E-2</v>
      </c>
      <c r="Z11">
        <v>1</v>
      </c>
      <c r="AA11">
        <v>9.6961000000000006E-2</v>
      </c>
      <c r="AB11">
        <v>0.11801</v>
      </c>
      <c r="AC11" s="605">
        <v>1.3653999999999999E-2</v>
      </c>
      <c r="AD11" s="606">
        <v>3.3214E-3</v>
      </c>
      <c r="AE11" s="604">
        <v>2.6270999999999999E-2</v>
      </c>
      <c r="AF11">
        <v>0.32</v>
      </c>
      <c r="AG11">
        <v>0.43319000000000002</v>
      </c>
      <c r="AH11">
        <v>0.32466</v>
      </c>
      <c r="AI11">
        <v>7.8488000000000002E-2</v>
      </c>
      <c r="AJ11">
        <v>0.65715999999999997</v>
      </c>
      <c r="AK11">
        <v>0.96145999999999998</v>
      </c>
      <c r="AL11">
        <v>0.69521999999999995</v>
      </c>
      <c r="AM11">
        <v>0.49725999999999998</v>
      </c>
      <c r="AN11">
        <v>0.94796000000000002</v>
      </c>
      <c r="AO11">
        <v>0.42148000000000002</v>
      </c>
      <c r="AP11">
        <v>0.86541999999999997</v>
      </c>
      <c r="AQ11">
        <v>0.47960000000000003</v>
      </c>
      <c r="AR11">
        <v>0.46111000000000002</v>
      </c>
      <c r="AS11">
        <v>0.50953999999999999</v>
      </c>
      <c r="AT11">
        <v>1</v>
      </c>
      <c r="AU11">
        <v>0.91915000000000002</v>
      </c>
      <c r="AV11">
        <v>0.27239000000000002</v>
      </c>
      <c r="AW11">
        <v>1</v>
      </c>
      <c r="AX11">
        <v>5.2262000000000003E-2</v>
      </c>
      <c r="AY11">
        <v>1</v>
      </c>
      <c r="AZ11">
        <v>0.16699</v>
      </c>
      <c r="BA11">
        <v>0.18459</v>
      </c>
      <c r="BB11">
        <v>0.54115999999999997</v>
      </c>
      <c r="BC11">
        <v>0.62334000000000001</v>
      </c>
      <c r="BD11">
        <v>0.45556000000000002</v>
      </c>
      <c r="BE11">
        <v>0.82977000000000001</v>
      </c>
      <c r="BF11">
        <v>0.30359999999999998</v>
      </c>
      <c r="BG11">
        <v>0.38011</v>
      </c>
      <c r="BH11">
        <v>0.13941999999999999</v>
      </c>
      <c r="BI11">
        <v>0.39932000000000001</v>
      </c>
      <c r="BJ11">
        <v>0.24101</v>
      </c>
      <c r="BK11" s="459">
        <v>3.8075999999999999E-2</v>
      </c>
      <c r="BL11">
        <v>7.9760999999999999E-2</v>
      </c>
      <c r="BM11">
        <v>0.59928000000000003</v>
      </c>
      <c r="BN11">
        <v>0.37479000000000001</v>
      </c>
      <c r="BO11">
        <v>0.51949000000000001</v>
      </c>
      <c r="BP11">
        <v>0.89827999999999997</v>
      </c>
      <c r="BQ11">
        <v>0.13403999999999999</v>
      </c>
      <c r="BR11">
        <v>0.68808999999999998</v>
      </c>
      <c r="BS11">
        <v>0.38541999999999998</v>
      </c>
      <c r="BT11" s="603">
        <v>4.7655999999999997E-2</v>
      </c>
      <c r="BU11">
        <v>0.98360999999999998</v>
      </c>
      <c r="BV11">
        <v>0.14424000000000001</v>
      </c>
      <c r="BW11">
        <v>0.16391</v>
      </c>
      <c r="BX11">
        <v>1</v>
      </c>
      <c r="BY11">
        <v>9.1125999999999999E-2</v>
      </c>
      <c r="BZ11">
        <v>9.3009999999999995E-2</v>
      </c>
      <c r="CA11" s="603">
        <v>4.0377999999999997E-2</v>
      </c>
      <c r="CB11">
        <v>0.24026</v>
      </c>
      <c r="CC11">
        <v>0.11333</v>
      </c>
      <c r="CD11">
        <v>0.12590999999999999</v>
      </c>
      <c r="CE11">
        <v>0.62934999999999997</v>
      </c>
      <c r="CF11">
        <v>0.13139000000000001</v>
      </c>
      <c r="CG11">
        <v>0.86455000000000004</v>
      </c>
      <c r="CH11">
        <v>0.52054</v>
      </c>
      <c r="CI11">
        <v>6.0224E-2</v>
      </c>
      <c r="CJ11" s="605">
        <v>1.1384999999999999E-2</v>
      </c>
      <c r="CK11" s="604">
        <v>2.257E-2</v>
      </c>
      <c r="CL11">
        <v>0.49614999999999998</v>
      </c>
      <c r="CM11">
        <v>0.14926</v>
      </c>
      <c r="CN11">
        <v>0.24773999999999999</v>
      </c>
      <c r="CO11">
        <v>0.62472000000000005</v>
      </c>
      <c r="CP11">
        <v>0.25853999999999999</v>
      </c>
      <c r="CQ11">
        <v>0.91696</v>
      </c>
      <c r="CR11">
        <v>0.50595999999999997</v>
      </c>
      <c r="CS11">
        <v>0.15226999999999999</v>
      </c>
      <c r="CT11">
        <v>0.41283999999999998</v>
      </c>
      <c r="CU11">
        <v>0.19589999999999999</v>
      </c>
      <c r="CV11">
        <v>0.76761999999999997</v>
      </c>
      <c r="CW11">
        <v>1</v>
      </c>
    </row>
    <row r="12" spans="1:101" x14ac:dyDescent="0.25">
      <c r="A12" t="s">
        <v>232</v>
      </c>
      <c r="M12">
        <v>0.14491000000000001</v>
      </c>
      <c r="N12">
        <v>0.78149000000000002</v>
      </c>
      <c r="O12">
        <v>0.43697000000000003</v>
      </c>
      <c r="P12">
        <v>0.65414000000000005</v>
      </c>
      <c r="Q12">
        <v>0.28243000000000001</v>
      </c>
      <c r="R12">
        <v>0.34587000000000001</v>
      </c>
      <c r="S12">
        <v>0.94901999999999997</v>
      </c>
      <c r="T12">
        <v>0.90144999999999997</v>
      </c>
      <c r="U12">
        <v>0.66332999999999998</v>
      </c>
      <c r="V12">
        <v>0.17885000000000001</v>
      </c>
      <c r="W12">
        <v>0.22067000000000001</v>
      </c>
      <c r="X12">
        <v>0.75771999999999995</v>
      </c>
      <c r="Y12">
        <v>0.77620999999999996</v>
      </c>
      <c r="Z12">
        <v>1</v>
      </c>
      <c r="AA12">
        <v>0.76642999999999994</v>
      </c>
      <c r="AB12">
        <v>0.61116000000000004</v>
      </c>
      <c r="AC12">
        <v>0.23519000000000001</v>
      </c>
      <c r="AD12">
        <v>0.74573999999999996</v>
      </c>
      <c r="AE12">
        <v>0.66332999999999998</v>
      </c>
      <c r="AF12">
        <v>0.67966000000000004</v>
      </c>
      <c r="AG12" s="603">
        <v>4.3610999999999997E-2</v>
      </c>
      <c r="AH12">
        <v>0.30086000000000002</v>
      </c>
      <c r="AI12">
        <v>0.20827000000000001</v>
      </c>
      <c r="AJ12">
        <v>0.24556</v>
      </c>
      <c r="AK12">
        <v>0.38628000000000001</v>
      </c>
      <c r="AL12">
        <v>0.14491000000000001</v>
      </c>
      <c r="AM12">
        <v>0.86917</v>
      </c>
      <c r="AN12">
        <v>9.1679999999999998E-2</v>
      </c>
      <c r="AO12">
        <v>0.81969000000000003</v>
      </c>
      <c r="AP12">
        <v>6.5777000000000002E-2</v>
      </c>
      <c r="AQ12">
        <v>0.29254000000000002</v>
      </c>
      <c r="AR12">
        <v>9.7997000000000001E-2</v>
      </c>
      <c r="AS12">
        <v>0.95799999999999996</v>
      </c>
      <c r="AT12">
        <v>1</v>
      </c>
      <c r="AU12">
        <v>0.11808</v>
      </c>
      <c r="AV12">
        <v>0.62204000000000004</v>
      </c>
      <c r="AW12">
        <v>1</v>
      </c>
      <c r="AX12">
        <v>0.16736000000000001</v>
      </c>
      <c r="AY12">
        <v>1</v>
      </c>
      <c r="AZ12">
        <v>0.49006</v>
      </c>
      <c r="BA12">
        <v>0.65869</v>
      </c>
      <c r="BB12">
        <v>0.97321000000000002</v>
      </c>
      <c r="BC12">
        <v>0.49137999999999998</v>
      </c>
      <c r="BD12">
        <v>0.69889000000000001</v>
      </c>
      <c r="BE12">
        <v>0.89837999999999996</v>
      </c>
      <c r="BF12">
        <v>0.70650999999999997</v>
      </c>
      <c r="BG12">
        <v>0.23505999999999999</v>
      </c>
      <c r="BH12">
        <v>0.34066000000000002</v>
      </c>
      <c r="BI12">
        <v>0.76082000000000005</v>
      </c>
      <c r="BJ12">
        <v>0.69838</v>
      </c>
      <c r="BK12">
        <v>0.64231000000000005</v>
      </c>
      <c r="BL12">
        <v>0.19472</v>
      </c>
      <c r="BM12">
        <v>0.31419999999999998</v>
      </c>
      <c r="BN12">
        <v>0.17657999999999999</v>
      </c>
      <c r="BO12">
        <v>0.19217000000000001</v>
      </c>
      <c r="BP12">
        <v>0.10417</v>
      </c>
      <c r="BQ12">
        <v>0.15018000000000001</v>
      </c>
      <c r="BR12">
        <v>0.27940999999999999</v>
      </c>
      <c r="BS12">
        <v>0.52434999999999998</v>
      </c>
      <c r="BT12">
        <v>0.23752999999999999</v>
      </c>
      <c r="BU12">
        <v>0.67972999999999995</v>
      </c>
      <c r="BV12">
        <v>0.24825</v>
      </c>
      <c r="BW12">
        <v>0.66657999999999995</v>
      </c>
      <c r="BX12">
        <v>1</v>
      </c>
      <c r="BY12">
        <v>0.58436999999999995</v>
      </c>
      <c r="BZ12">
        <v>0.58718999999999999</v>
      </c>
      <c r="CA12">
        <v>0.54288000000000003</v>
      </c>
      <c r="CB12">
        <v>0.47971999999999998</v>
      </c>
      <c r="CC12">
        <v>0.30797999999999998</v>
      </c>
      <c r="CD12">
        <v>0.49136999999999997</v>
      </c>
      <c r="CE12">
        <v>0.66613</v>
      </c>
      <c r="CF12">
        <v>0.64702000000000004</v>
      </c>
      <c r="CG12">
        <v>0.13714000000000001</v>
      </c>
      <c r="CH12">
        <v>0.45850999999999997</v>
      </c>
      <c r="CI12">
        <v>0.40021000000000001</v>
      </c>
      <c r="CJ12">
        <v>0.26868999999999998</v>
      </c>
      <c r="CK12">
        <v>0.57652000000000003</v>
      </c>
      <c r="CL12">
        <v>0.52447999999999995</v>
      </c>
      <c r="CM12">
        <v>8.9342000000000005E-2</v>
      </c>
      <c r="CN12">
        <v>0.49997999999999998</v>
      </c>
      <c r="CO12">
        <v>0.22159000000000001</v>
      </c>
      <c r="CP12">
        <v>0.60431000000000001</v>
      </c>
      <c r="CQ12">
        <v>0.65746000000000004</v>
      </c>
      <c r="CR12">
        <v>0.45668999999999998</v>
      </c>
      <c r="CS12">
        <v>0.50729999999999997</v>
      </c>
      <c r="CT12">
        <v>0.75938000000000005</v>
      </c>
      <c r="CU12">
        <v>0.45100000000000001</v>
      </c>
      <c r="CV12">
        <v>0.71106999999999998</v>
      </c>
      <c r="CW12">
        <v>1</v>
      </c>
    </row>
    <row r="13" spans="1:101" x14ac:dyDescent="0.25">
      <c r="A13" t="s">
        <v>233</v>
      </c>
      <c r="N13">
        <v>0.44262000000000001</v>
      </c>
      <c r="O13" s="459">
        <v>3.6055999999999998E-2</v>
      </c>
      <c r="P13">
        <v>0.66527999999999998</v>
      </c>
      <c r="Q13">
        <v>0.10308</v>
      </c>
      <c r="R13">
        <v>0.55700000000000005</v>
      </c>
      <c r="S13">
        <v>0.65139999999999998</v>
      </c>
      <c r="T13">
        <v>0.38954</v>
      </c>
      <c r="U13">
        <v>0.49503000000000003</v>
      </c>
      <c r="V13" s="606">
        <v>1.6694E-4</v>
      </c>
      <c r="W13" s="606">
        <v>6.7600999999999998E-3</v>
      </c>
      <c r="X13">
        <v>0.41549000000000003</v>
      </c>
      <c r="Y13">
        <v>0.37509999999999999</v>
      </c>
      <c r="Z13">
        <v>1</v>
      </c>
      <c r="AA13">
        <v>0.52141000000000004</v>
      </c>
      <c r="AB13">
        <v>0.69477999999999995</v>
      </c>
      <c r="AC13">
        <v>0.93023</v>
      </c>
      <c r="AD13">
        <v>0.50170999999999999</v>
      </c>
      <c r="AE13">
        <v>0.49503000000000003</v>
      </c>
      <c r="AF13">
        <v>0.26841999999999999</v>
      </c>
      <c r="AG13">
        <v>0.44379999999999997</v>
      </c>
      <c r="AH13">
        <v>0.99219999999999997</v>
      </c>
      <c r="AI13">
        <v>0.92647000000000002</v>
      </c>
      <c r="AJ13" s="603">
        <v>4.3654999999999999E-2</v>
      </c>
      <c r="AK13">
        <v>0.58289000000000002</v>
      </c>
      <c r="AL13" s="607">
        <v>1.2003999999999999E-15</v>
      </c>
      <c r="AM13">
        <v>0.32658999999999999</v>
      </c>
      <c r="AN13">
        <v>0.18462999999999999</v>
      </c>
      <c r="AO13">
        <v>0.37837999999999999</v>
      </c>
      <c r="AP13">
        <v>0.24335000000000001</v>
      </c>
      <c r="AQ13">
        <v>0.12808</v>
      </c>
      <c r="AR13">
        <v>0.20451</v>
      </c>
      <c r="AS13">
        <v>0.84443999999999997</v>
      </c>
      <c r="AT13">
        <v>1</v>
      </c>
      <c r="AU13" s="607">
        <v>1E-10</v>
      </c>
      <c r="AV13">
        <v>0.66666999999999998</v>
      </c>
      <c r="AW13">
        <v>1</v>
      </c>
      <c r="AX13">
        <v>0.73907999999999996</v>
      </c>
      <c r="AY13">
        <v>1</v>
      </c>
      <c r="AZ13">
        <v>0.77781</v>
      </c>
      <c r="BA13">
        <v>0.66925000000000001</v>
      </c>
      <c r="BB13">
        <v>0.39138000000000001</v>
      </c>
      <c r="BC13">
        <v>0.41338000000000003</v>
      </c>
      <c r="BD13">
        <v>0.20058999999999999</v>
      </c>
      <c r="BE13">
        <v>0.41922999999999999</v>
      </c>
      <c r="BF13">
        <v>0.90127999999999997</v>
      </c>
      <c r="BG13">
        <v>0.87028000000000005</v>
      </c>
      <c r="BH13">
        <v>0.86550000000000005</v>
      </c>
      <c r="BI13">
        <v>0.66961999999999999</v>
      </c>
      <c r="BJ13">
        <v>0.39865</v>
      </c>
      <c r="BK13">
        <v>0.50356999999999996</v>
      </c>
      <c r="BL13">
        <v>0.73972000000000004</v>
      </c>
      <c r="BM13">
        <v>0.84616000000000002</v>
      </c>
      <c r="BN13">
        <v>0.78378000000000003</v>
      </c>
      <c r="BO13">
        <v>0.63690999999999998</v>
      </c>
      <c r="BP13">
        <v>0.32462999999999997</v>
      </c>
      <c r="BQ13">
        <v>0.60960000000000003</v>
      </c>
      <c r="BR13">
        <v>0.76932999999999996</v>
      </c>
      <c r="BS13">
        <v>0.73485</v>
      </c>
      <c r="BT13">
        <v>0.98204000000000002</v>
      </c>
      <c r="BU13">
        <v>0.32728000000000002</v>
      </c>
      <c r="BV13">
        <v>0.97950000000000004</v>
      </c>
      <c r="BW13">
        <v>0.78200999999999998</v>
      </c>
      <c r="BX13">
        <v>1</v>
      </c>
      <c r="BY13">
        <v>0.73326999999999998</v>
      </c>
      <c r="BZ13">
        <v>0.73233999999999999</v>
      </c>
      <c r="CA13">
        <v>0.76227</v>
      </c>
      <c r="CB13">
        <v>0.68503999999999998</v>
      </c>
      <c r="CC13">
        <v>0.69840999999999998</v>
      </c>
      <c r="CD13">
        <v>0.74748999999999999</v>
      </c>
      <c r="CE13">
        <v>0.68503999999999998</v>
      </c>
      <c r="CF13">
        <v>0.68503999999999998</v>
      </c>
      <c r="CG13">
        <v>0.36318</v>
      </c>
      <c r="CH13">
        <v>0.42080000000000001</v>
      </c>
      <c r="CI13">
        <v>0.86424999999999996</v>
      </c>
      <c r="CJ13">
        <v>0.93103000000000002</v>
      </c>
      <c r="CK13">
        <v>0.84558</v>
      </c>
      <c r="CL13">
        <v>0.96547000000000005</v>
      </c>
      <c r="CM13">
        <v>0.61729999999999996</v>
      </c>
      <c r="CN13">
        <v>0.68479000000000001</v>
      </c>
      <c r="CO13">
        <v>0.11154</v>
      </c>
      <c r="CP13">
        <v>0.28634999999999999</v>
      </c>
      <c r="CQ13">
        <v>0.99268999999999996</v>
      </c>
      <c r="CR13">
        <v>0.42282999999999998</v>
      </c>
      <c r="CS13">
        <v>0.81138999999999994</v>
      </c>
      <c r="CT13">
        <v>0.80825000000000002</v>
      </c>
      <c r="CU13">
        <v>0.69940000000000002</v>
      </c>
      <c r="CV13">
        <v>0.87641000000000002</v>
      </c>
      <c r="CW13">
        <v>1</v>
      </c>
    </row>
    <row r="14" spans="1:101" x14ac:dyDescent="0.25">
      <c r="A14" t="s">
        <v>234</v>
      </c>
      <c r="O14">
        <v>0.34247</v>
      </c>
      <c r="P14">
        <v>0.10985</v>
      </c>
      <c r="Q14">
        <v>0.25894</v>
      </c>
      <c r="R14">
        <v>0.81777999999999995</v>
      </c>
      <c r="S14">
        <v>0.90075000000000005</v>
      </c>
      <c r="T14">
        <v>0.17372000000000001</v>
      </c>
      <c r="U14" s="605">
        <v>1.0488000000000001E-2</v>
      </c>
      <c r="V14">
        <v>0.38572000000000001</v>
      </c>
      <c r="W14">
        <v>0.35158</v>
      </c>
      <c r="X14" s="605">
        <v>1.0303E-2</v>
      </c>
      <c r="Y14">
        <v>6.9708000000000006E-2</v>
      </c>
      <c r="Z14">
        <v>1</v>
      </c>
      <c r="AA14">
        <v>0.39773999999999998</v>
      </c>
      <c r="AB14">
        <v>0.47609000000000001</v>
      </c>
      <c r="AC14">
        <v>0.17157</v>
      </c>
      <c r="AD14">
        <v>0.13924</v>
      </c>
      <c r="AE14" s="605">
        <v>1.0488000000000001E-2</v>
      </c>
      <c r="AF14">
        <v>0.69691999999999998</v>
      </c>
      <c r="AG14">
        <v>0.53005000000000002</v>
      </c>
      <c r="AH14">
        <v>0.33406000000000002</v>
      </c>
      <c r="AI14">
        <v>0.28821999999999998</v>
      </c>
      <c r="AJ14">
        <v>0.70328000000000002</v>
      </c>
      <c r="AK14">
        <v>0.83259000000000005</v>
      </c>
      <c r="AL14">
        <v>0.44262000000000001</v>
      </c>
      <c r="AM14">
        <v>0.56086000000000003</v>
      </c>
      <c r="AN14">
        <v>0.96474000000000004</v>
      </c>
      <c r="AO14">
        <v>5.9762999999999997E-2</v>
      </c>
      <c r="AP14">
        <v>0.84804000000000002</v>
      </c>
      <c r="AQ14">
        <v>0.74799000000000004</v>
      </c>
      <c r="AR14">
        <v>0.86195999999999995</v>
      </c>
      <c r="AS14">
        <v>0.91986000000000001</v>
      </c>
      <c r="AT14">
        <v>1</v>
      </c>
      <c r="AU14">
        <v>0.60006000000000004</v>
      </c>
      <c r="AV14">
        <v>0.81584999999999996</v>
      </c>
      <c r="AW14">
        <v>1</v>
      </c>
      <c r="AX14">
        <v>0.21429000000000001</v>
      </c>
      <c r="AY14">
        <v>1</v>
      </c>
      <c r="AZ14">
        <v>0.41768</v>
      </c>
      <c r="BA14">
        <v>0.52839999999999998</v>
      </c>
      <c r="BB14">
        <v>0.31825999999999999</v>
      </c>
      <c r="BC14">
        <v>0.94823000000000002</v>
      </c>
      <c r="BD14">
        <v>0.52863000000000004</v>
      </c>
      <c r="BE14">
        <v>0.48449999999999999</v>
      </c>
      <c r="BF14">
        <v>0.16056000000000001</v>
      </c>
      <c r="BG14">
        <v>0.35642000000000001</v>
      </c>
      <c r="BH14">
        <v>0.22312000000000001</v>
      </c>
      <c r="BI14">
        <v>0.99866999999999995</v>
      </c>
      <c r="BJ14">
        <v>0.70479000000000003</v>
      </c>
      <c r="BK14" s="606">
        <v>8.2299000000000001E-3</v>
      </c>
      <c r="BL14">
        <v>0.52629999999999999</v>
      </c>
      <c r="BM14">
        <v>0.55940999999999996</v>
      </c>
      <c r="BN14">
        <v>0.30935000000000001</v>
      </c>
      <c r="BO14">
        <v>0.75373000000000001</v>
      </c>
      <c r="BP14">
        <v>0.74365999999999999</v>
      </c>
      <c r="BQ14">
        <v>0.25159999999999999</v>
      </c>
      <c r="BR14">
        <v>0.44784000000000002</v>
      </c>
      <c r="BS14">
        <v>0.21015</v>
      </c>
      <c r="BT14">
        <v>9.1724E-2</v>
      </c>
      <c r="BU14">
        <v>0.41016000000000002</v>
      </c>
      <c r="BV14">
        <v>0.11899999999999999</v>
      </c>
      <c r="BW14">
        <v>0.69677</v>
      </c>
      <c r="BX14">
        <v>1</v>
      </c>
      <c r="BY14">
        <v>0.47949000000000003</v>
      </c>
      <c r="BZ14">
        <v>0.48342000000000002</v>
      </c>
      <c r="CA14">
        <v>0.40562999999999999</v>
      </c>
      <c r="CB14">
        <v>0.67120000000000002</v>
      </c>
      <c r="CC14">
        <v>0.42235</v>
      </c>
      <c r="CD14">
        <v>0.35964000000000002</v>
      </c>
      <c r="CE14">
        <v>0.61717999999999995</v>
      </c>
      <c r="CF14">
        <v>0.51926000000000005</v>
      </c>
      <c r="CG14">
        <v>0.98806000000000005</v>
      </c>
      <c r="CH14">
        <v>0.98829999999999996</v>
      </c>
      <c r="CI14">
        <v>0.36625000000000002</v>
      </c>
      <c r="CJ14">
        <v>0.21751000000000001</v>
      </c>
      <c r="CK14">
        <v>0.29843999999999998</v>
      </c>
      <c r="CL14">
        <v>0.80908999999999998</v>
      </c>
      <c r="CM14">
        <v>0.19721</v>
      </c>
      <c r="CN14">
        <v>0.83809</v>
      </c>
      <c r="CO14">
        <v>0.87782000000000004</v>
      </c>
      <c r="CP14">
        <v>0.66607000000000005</v>
      </c>
      <c r="CQ14">
        <v>0.99633000000000005</v>
      </c>
      <c r="CR14">
        <v>0.91478999999999999</v>
      </c>
      <c r="CS14">
        <v>0.61138999999999999</v>
      </c>
      <c r="CT14">
        <v>0.94794</v>
      </c>
      <c r="CU14">
        <v>0.78049000000000002</v>
      </c>
      <c r="CV14">
        <v>0.32064999999999999</v>
      </c>
      <c r="CW14">
        <v>1</v>
      </c>
    </row>
    <row r="15" spans="1:101" x14ac:dyDescent="0.25">
      <c r="A15" t="s">
        <v>235</v>
      </c>
      <c r="P15">
        <v>0.44935000000000003</v>
      </c>
      <c r="Q15">
        <v>0.32412000000000002</v>
      </c>
      <c r="R15">
        <v>0.95377999999999996</v>
      </c>
      <c r="S15">
        <v>0.32383000000000001</v>
      </c>
      <c r="T15">
        <v>0.32097999999999999</v>
      </c>
      <c r="U15">
        <v>0.28114</v>
      </c>
      <c r="V15" s="604">
        <v>2.8801E-2</v>
      </c>
      <c r="W15" s="459">
        <v>3.4785999999999997E-2</v>
      </c>
      <c r="X15">
        <v>0.22824</v>
      </c>
      <c r="Y15">
        <v>0.13314999999999999</v>
      </c>
      <c r="Z15">
        <v>1</v>
      </c>
      <c r="AA15">
        <v>0.14976</v>
      </c>
      <c r="AB15">
        <v>0.24858</v>
      </c>
      <c r="AC15">
        <v>0.67083000000000004</v>
      </c>
      <c r="AD15">
        <v>0.22620999999999999</v>
      </c>
      <c r="AE15">
        <v>0.28114</v>
      </c>
      <c r="AF15">
        <v>6.4286999999999997E-2</v>
      </c>
      <c r="AG15">
        <v>0.84391000000000005</v>
      </c>
      <c r="AH15">
        <v>0.59216999999999997</v>
      </c>
      <c r="AI15">
        <v>0.57532000000000005</v>
      </c>
      <c r="AJ15" s="605">
        <v>1.6742E-2</v>
      </c>
      <c r="AK15">
        <v>0.93523000000000001</v>
      </c>
      <c r="AL15" s="459">
        <v>3.6055999999999998E-2</v>
      </c>
      <c r="AM15">
        <v>9.9741999999999997E-2</v>
      </c>
      <c r="AN15">
        <v>0.20987</v>
      </c>
      <c r="AO15">
        <v>0.35542000000000001</v>
      </c>
      <c r="AP15">
        <v>0.27011000000000002</v>
      </c>
      <c r="AQ15">
        <v>9.7075999999999996E-2</v>
      </c>
      <c r="AR15">
        <v>0.20286000000000001</v>
      </c>
      <c r="AS15">
        <v>0.80771999999999999</v>
      </c>
      <c r="AT15">
        <v>1</v>
      </c>
      <c r="AU15" s="606">
        <v>8.9968000000000003E-4</v>
      </c>
      <c r="AV15">
        <v>0.64183000000000001</v>
      </c>
      <c r="AW15">
        <v>1</v>
      </c>
      <c r="AX15">
        <v>0.91764000000000001</v>
      </c>
      <c r="AY15">
        <v>1</v>
      </c>
      <c r="AZ15">
        <v>0.31459999999999999</v>
      </c>
      <c r="BA15">
        <v>0.23411000000000001</v>
      </c>
      <c r="BB15">
        <v>0.20821999999999999</v>
      </c>
      <c r="BC15">
        <v>0.42282999999999998</v>
      </c>
      <c r="BD15" s="459">
        <v>3.8114000000000002E-2</v>
      </c>
      <c r="BE15">
        <v>0.30164999999999997</v>
      </c>
      <c r="BF15">
        <v>0.96616999999999997</v>
      </c>
      <c r="BG15">
        <v>0.72850000000000004</v>
      </c>
      <c r="BH15">
        <v>0.43065999999999999</v>
      </c>
      <c r="BI15">
        <v>0.51800000000000002</v>
      </c>
      <c r="BJ15">
        <v>0.23030999999999999</v>
      </c>
      <c r="BK15">
        <v>0.28547</v>
      </c>
      <c r="BL15">
        <v>0.73907999999999996</v>
      </c>
      <c r="BM15">
        <v>0.77398999999999996</v>
      </c>
      <c r="BN15">
        <v>0.84553999999999996</v>
      </c>
      <c r="BO15">
        <v>0.88163000000000002</v>
      </c>
      <c r="BP15">
        <v>0.53681999999999996</v>
      </c>
      <c r="BQ15">
        <v>0.86112999999999995</v>
      </c>
      <c r="BR15">
        <v>0.96662000000000003</v>
      </c>
      <c r="BS15">
        <v>0.44902999999999998</v>
      </c>
      <c r="BT15">
        <v>0.60158999999999996</v>
      </c>
      <c r="BU15">
        <v>0.38608999999999999</v>
      </c>
      <c r="BV15">
        <v>0.61006000000000005</v>
      </c>
      <c r="BW15">
        <v>0.32401999999999997</v>
      </c>
      <c r="BX15">
        <v>1</v>
      </c>
      <c r="BY15">
        <v>0.27739000000000003</v>
      </c>
      <c r="BZ15">
        <v>0.27665000000000001</v>
      </c>
      <c r="CA15">
        <v>0.31483</v>
      </c>
      <c r="CB15">
        <v>0.86578999999999995</v>
      </c>
      <c r="CC15">
        <v>0.95582999999999996</v>
      </c>
      <c r="CD15">
        <v>0.29352</v>
      </c>
      <c r="CE15">
        <v>0.91315000000000002</v>
      </c>
      <c r="CF15">
        <v>0.24323</v>
      </c>
      <c r="CG15">
        <v>0.71865999999999997</v>
      </c>
      <c r="CH15">
        <v>0.37758999999999998</v>
      </c>
      <c r="CI15">
        <v>0.37491000000000002</v>
      </c>
      <c r="CJ15">
        <v>0.67225999999999997</v>
      </c>
      <c r="CK15">
        <v>0.54971000000000003</v>
      </c>
      <c r="CL15">
        <v>0.49417</v>
      </c>
      <c r="CM15">
        <v>0.92562</v>
      </c>
      <c r="CN15">
        <v>0.94562000000000002</v>
      </c>
      <c r="CO15">
        <v>8.9135000000000006E-2</v>
      </c>
      <c r="CP15">
        <v>0.1401</v>
      </c>
      <c r="CQ15">
        <v>0.65964</v>
      </c>
      <c r="CR15">
        <v>0.57177999999999995</v>
      </c>
      <c r="CS15">
        <v>0.93908999999999998</v>
      </c>
      <c r="CT15">
        <v>0.35863</v>
      </c>
      <c r="CU15">
        <v>0.99612000000000001</v>
      </c>
      <c r="CV15">
        <v>0.65886999999999996</v>
      </c>
      <c r="CW15">
        <v>1</v>
      </c>
    </row>
    <row r="16" spans="1:101" x14ac:dyDescent="0.25">
      <c r="A16" t="s">
        <v>236</v>
      </c>
      <c r="Q16">
        <v>0.53332000000000002</v>
      </c>
      <c r="R16">
        <v>0.62253000000000003</v>
      </c>
      <c r="S16">
        <v>0.87216000000000005</v>
      </c>
      <c r="T16" s="604">
        <v>2.0900999999999999E-2</v>
      </c>
      <c r="U16" s="603">
        <v>4.1702999999999997E-2</v>
      </c>
      <c r="V16">
        <v>0.58050000000000002</v>
      </c>
      <c r="W16">
        <v>0.42327999999999999</v>
      </c>
      <c r="X16" s="603">
        <v>4.4379000000000002E-2</v>
      </c>
      <c r="Y16">
        <v>0.20982000000000001</v>
      </c>
      <c r="Z16">
        <v>1</v>
      </c>
      <c r="AA16">
        <v>0.26868999999999998</v>
      </c>
      <c r="AB16">
        <v>0.32402999999999998</v>
      </c>
      <c r="AC16" s="603">
        <v>4.4044E-2</v>
      </c>
      <c r="AD16" s="605">
        <v>1.635E-2</v>
      </c>
      <c r="AE16" s="603">
        <v>4.1702999999999997E-2</v>
      </c>
      <c r="AF16">
        <v>0.48243000000000003</v>
      </c>
      <c r="AG16">
        <v>0.66717000000000004</v>
      </c>
      <c r="AH16">
        <v>0.60077000000000003</v>
      </c>
      <c r="AI16">
        <v>0.24337</v>
      </c>
      <c r="AJ16">
        <v>0.77022000000000002</v>
      </c>
      <c r="AK16">
        <v>0.59131</v>
      </c>
      <c r="AL16">
        <v>0.66527999999999998</v>
      </c>
      <c r="AM16">
        <v>0.79596999999999996</v>
      </c>
      <c r="AN16">
        <v>0.79796</v>
      </c>
      <c r="AO16">
        <v>0.46862999999999999</v>
      </c>
      <c r="AP16">
        <v>0.97882000000000002</v>
      </c>
      <c r="AQ16">
        <v>0.45823999999999998</v>
      </c>
      <c r="AR16">
        <v>0.53173999999999999</v>
      </c>
      <c r="AS16">
        <v>0.40682000000000001</v>
      </c>
      <c r="AT16">
        <v>1</v>
      </c>
      <c r="AU16">
        <v>0.84036999999999995</v>
      </c>
      <c r="AV16">
        <v>0.23130999999999999</v>
      </c>
      <c r="AW16">
        <v>1</v>
      </c>
      <c r="AX16">
        <v>6.0356E-2</v>
      </c>
      <c r="AY16">
        <v>1</v>
      </c>
      <c r="AZ16">
        <v>0.42182999999999998</v>
      </c>
      <c r="BA16">
        <v>0.43658999999999998</v>
      </c>
      <c r="BB16">
        <v>0.80196999999999996</v>
      </c>
      <c r="BC16">
        <v>0.40394000000000002</v>
      </c>
      <c r="BD16">
        <v>0.70362000000000002</v>
      </c>
      <c r="BE16">
        <v>0.90525</v>
      </c>
      <c r="BF16">
        <v>0.12127</v>
      </c>
      <c r="BG16">
        <v>0.65098999999999996</v>
      </c>
      <c r="BH16">
        <v>0.34784999999999999</v>
      </c>
      <c r="BI16">
        <v>0.34660999999999997</v>
      </c>
      <c r="BJ16">
        <v>0.23746</v>
      </c>
      <c r="BK16">
        <v>6.4722000000000002E-2</v>
      </c>
      <c r="BL16">
        <v>0.20621999999999999</v>
      </c>
      <c r="BM16">
        <v>0.93125999999999998</v>
      </c>
      <c r="BN16">
        <v>0.60465000000000002</v>
      </c>
      <c r="BO16">
        <v>0.86989000000000005</v>
      </c>
      <c r="BP16">
        <v>0.89690999999999999</v>
      </c>
      <c r="BQ16">
        <v>0.10347000000000001</v>
      </c>
      <c r="BR16">
        <v>0.93813999999999997</v>
      </c>
      <c r="BS16">
        <v>0.62304000000000004</v>
      </c>
      <c r="BT16">
        <v>0.12218</v>
      </c>
      <c r="BU16">
        <v>0.85580999999999996</v>
      </c>
      <c r="BV16">
        <v>0.28616999999999998</v>
      </c>
      <c r="BW16">
        <v>0.35935</v>
      </c>
      <c r="BX16">
        <v>1</v>
      </c>
      <c r="BY16">
        <v>0.26850000000000002</v>
      </c>
      <c r="BZ16">
        <v>0.27173999999999998</v>
      </c>
      <c r="CA16">
        <v>0.15473999999999999</v>
      </c>
      <c r="CB16">
        <v>0.13599</v>
      </c>
      <c r="CC16">
        <v>6.3223000000000001E-2</v>
      </c>
      <c r="CD16">
        <v>0.35159000000000001</v>
      </c>
      <c r="CE16">
        <v>0.31258999999999998</v>
      </c>
      <c r="CF16">
        <v>0.34060000000000001</v>
      </c>
      <c r="CG16">
        <v>0.80930999999999997</v>
      </c>
      <c r="CH16">
        <v>0.43304999999999999</v>
      </c>
      <c r="CI16">
        <v>0.22319</v>
      </c>
      <c r="CJ16" s="459">
        <v>3.2784000000000001E-2</v>
      </c>
      <c r="CK16" s="605">
        <v>1.1606999999999999E-2</v>
      </c>
      <c r="CL16">
        <v>0.87228000000000006</v>
      </c>
      <c r="CM16">
        <v>0.18135000000000001</v>
      </c>
      <c r="CN16">
        <v>0.19194</v>
      </c>
      <c r="CO16">
        <v>0.63848000000000005</v>
      </c>
      <c r="CP16">
        <v>0.27629999999999999</v>
      </c>
      <c r="CQ16">
        <v>0.69210000000000005</v>
      </c>
      <c r="CR16">
        <v>0.38501000000000002</v>
      </c>
      <c r="CS16">
        <v>9.2346999999999999E-2</v>
      </c>
      <c r="CT16">
        <v>0.72516000000000003</v>
      </c>
      <c r="CU16">
        <v>0.16616</v>
      </c>
      <c r="CV16">
        <v>0.51241999999999999</v>
      </c>
      <c r="CW16">
        <v>1</v>
      </c>
    </row>
    <row r="17" spans="1:101" x14ac:dyDescent="0.25">
      <c r="A17" t="s">
        <v>237</v>
      </c>
      <c r="R17">
        <v>0.19456999999999999</v>
      </c>
      <c r="S17">
        <v>0.59714999999999996</v>
      </c>
      <c r="T17">
        <v>0.28836000000000001</v>
      </c>
      <c r="U17">
        <v>0.43081999999999998</v>
      </c>
      <c r="V17">
        <v>9.5418000000000003E-2</v>
      </c>
      <c r="W17">
        <v>9.4228999999999993E-2</v>
      </c>
      <c r="X17">
        <v>0.37336000000000003</v>
      </c>
      <c r="Y17">
        <v>0.56218999999999997</v>
      </c>
      <c r="Z17">
        <v>1</v>
      </c>
      <c r="AA17">
        <v>0.98955000000000004</v>
      </c>
      <c r="AB17">
        <v>0.79920999999999998</v>
      </c>
      <c r="AC17">
        <v>0.99968000000000001</v>
      </c>
      <c r="AD17">
        <v>0.61631000000000002</v>
      </c>
      <c r="AE17">
        <v>0.43081999999999998</v>
      </c>
      <c r="AF17">
        <v>0.85418000000000005</v>
      </c>
      <c r="AG17">
        <v>0.44996000000000003</v>
      </c>
      <c r="AH17">
        <v>0.77646999999999999</v>
      </c>
      <c r="AI17">
        <v>0.73507999999999996</v>
      </c>
      <c r="AJ17">
        <v>0.45562000000000002</v>
      </c>
      <c r="AK17">
        <v>0.23530999999999999</v>
      </c>
      <c r="AL17">
        <v>0.10308</v>
      </c>
      <c r="AM17">
        <v>0.90229999999999999</v>
      </c>
      <c r="AN17">
        <v>0.35034999999999999</v>
      </c>
      <c r="AO17">
        <v>0.14530000000000001</v>
      </c>
      <c r="AP17">
        <v>0.49004999999999999</v>
      </c>
      <c r="AQ17">
        <v>0.45404</v>
      </c>
      <c r="AR17">
        <v>0.56766000000000005</v>
      </c>
      <c r="AS17">
        <v>0.99605999999999995</v>
      </c>
      <c r="AT17">
        <v>1</v>
      </c>
      <c r="AU17">
        <v>0.11584</v>
      </c>
      <c r="AV17">
        <v>0.98555000000000004</v>
      </c>
      <c r="AW17">
        <v>1</v>
      </c>
      <c r="AX17">
        <v>0.96545999999999998</v>
      </c>
      <c r="AY17">
        <v>1</v>
      </c>
      <c r="AZ17">
        <v>0.76434999999999997</v>
      </c>
      <c r="BA17">
        <v>0.77322000000000002</v>
      </c>
      <c r="BB17">
        <v>0.71087999999999996</v>
      </c>
      <c r="BC17">
        <v>0.86067000000000005</v>
      </c>
      <c r="BD17">
        <v>0.74285000000000001</v>
      </c>
      <c r="BE17">
        <v>0.73540000000000005</v>
      </c>
      <c r="BF17">
        <v>0.34028999999999998</v>
      </c>
      <c r="BG17">
        <v>0.73046999999999995</v>
      </c>
      <c r="BH17">
        <v>0.90130999999999994</v>
      </c>
      <c r="BI17">
        <v>0.94394999999999996</v>
      </c>
      <c r="BJ17">
        <v>0.73501000000000005</v>
      </c>
      <c r="BK17">
        <v>0.44440000000000002</v>
      </c>
      <c r="BL17">
        <v>0.53707000000000005</v>
      </c>
      <c r="BM17">
        <v>0.60907999999999995</v>
      </c>
      <c r="BN17">
        <v>0.7671</v>
      </c>
      <c r="BO17">
        <v>0.33317999999999998</v>
      </c>
      <c r="BP17">
        <v>0.46117999999999998</v>
      </c>
      <c r="BQ17">
        <v>0.99280000000000002</v>
      </c>
      <c r="BR17">
        <v>0.7772</v>
      </c>
      <c r="BS17">
        <v>0.88256000000000001</v>
      </c>
      <c r="BT17">
        <v>0.91761999999999999</v>
      </c>
      <c r="BU17">
        <v>0.40260000000000001</v>
      </c>
      <c r="BV17">
        <v>0.96250000000000002</v>
      </c>
      <c r="BW17">
        <v>0.66839999999999999</v>
      </c>
      <c r="BX17">
        <v>1</v>
      </c>
      <c r="BY17">
        <v>0.79012000000000004</v>
      </c>
      <c r="BZ17">
        <v>0.78807000000000005</v>
      </c>
      <c r="CA17">
        <v>0.86265000000000003</v>
      </c>
      <c r="CB17">
        <v>0.92852999999999997</v>
      </c>
      <c r="CC17">
        <v>0.96077999999999997</v>
      </c>
      <c r="CD17">
        <v>0.82632000000000005</v>
      </c>
      <c r="CE17">
        <v>0.29392000000000001</v>
      </c>
      <c r="CF17">
        <v>0.78524000000000005</v>
      </c>
      <c r="CG17">
        <v>0.21671000000000001</v>
      </c>
      <c r="CH17">
        <v>0.69225000000000003</v>
      </c>
      <c r="CI17">
        <v>0.77529999999999999</v>
      </c>
      <c r="CJ17">
        <v>0.98311000000000004</v>
      </c>
      <c r="CK17">
        <v>0.82057000000000002</v>
      </c>
      <c r="CL17">
        <v>0.46578000000000003</v>
      </c>
      <c r="CM17">
        <v>0.92478000000000005</v>
      </c>
      <c r="CN17">
        <v>0.73585999999999996</v>
      </c>
      <c r="CO17">
        <v>0.50936000000000003</v>
      </c>
      <c r="CP17">
        <v>0.66322000000000003</v>
      </c>
      <c r="CQ17">
        <v>0.47182000000000002</v>
      </c>
      <c r="CR17">
        <v>0.61097000000000001</v>
      </c>
      <c r="CS17">
        <v>0.93189</v>
      </c>
      <c r="CT17">
        <v>0.50856999999999997</v>
      </c>
      <c r="CU17">
        <v>0.71394000000000002</v>
      </c>
      <c r="CV17">
        <v>0.39137</v>
      </c>
      <c r="CW17">
        <v>1</v>
      </c>
    </row>
    <row r="18" spans="1:101" x14ac:dyDescent="0.25">
      <c r="A18" t="s">
        <v>238</v>
      </c>
      <c r="S18">
        <v>0.35214000000000001</v>
      </c>
      <c r="T18">
        <v>0.86102000000000001</v>
      </c>
      <c r="U18">
        <v>0.82377999999999996</v>
      </c>
      <c r="V18">
        <v>0.59377999999999997</v>
      </c>
      <c r="W18">
        <v>0.69799999999999995</v>
      </c>
      <c r="X18">
        <v>0.86314999999999997</v>
      </c>
      <c r="Y18">
        <v>0.74519000000000002</v>
      </c>
      <c r="Z18">
        <v>1</v>
      </c>
      <c r="AA18">
        <v>0.24451999999999999</v>
      </c>
      <c r="AB18">
        <v>0.16450999999999999</v>
      </c>
      <c r="AC18">
        <v>0.35322999999999999</v>
      </c>
      <c r="AD18">
        <v>0.46072999999999997</v>
      </c>
      <c r="AE18">
        <v>0.82377999999999996</v>
      </c>
      <c r="AF18">
        <v>0.37784000000000001</v>
      </c>
      <c r="AG18">
        <v>0.441</v>
      </c>
      <c r="AH18">
        <v>0.54405999999999999</v>
      </c>
      <c r="AI18">
        <v>0.24679000000000001</v>
      </c>
      <c r="AJ18">
        <v>0.94808000000000003</v>
      </c>
      <c r="AK18">
        <v>0.47165000000000001</v>
      </c>
      <c r="AL18">
        <v>0.55700000000000005</v>
      </c>
      <c r="AM18">
        <v>0.64046999999999998</v>
      </c>
      <c r="AN18">
        <v>0.63200999999999996</v>
      </c>
      <c r="AO18">
        <v>0.10126</v>
      </c>
      <c r="AP18">
        <v>0.72965000000000002</v>
      </c>
      <c r="AQ18">
        <v>0.75844</v>
      </c>
      <c r="AR18">
        <v>0.40215000000000001</v>
      </c>
      <c r="AS18">
        <v>0.48391000000000001</v>
      </c>
      <c r="AT18">
        <v>1</v>
      </c>
      <c r="AU18">
        <v>0.16631000000000001</v>
      </c>
      <c r="AV18">
        <v>0.52361000000000002</v>
      </c>
      <c r="AW18">
        <v>1</v>
      </c>
      <c r="AX18">
        <v>0.42609999999999998</v>
      </c>
      <c r="AY18">
        <v>1</v>
      </c>
      <c r="AZ18">
        <v>0.24873000000000001</v>
      </c>
      <c r="BA18">
        <v>0.19561999999999999</v>
      </c>
      <c r="BB18">
        <v>0.98689000000000004</v>
      </c>
      <c r="BC18">
        <v>0.68089999999999995</v>
      </c>
      <c r="BD18">
        <v>0.68674000000000002</v>
      </c>
      <c r="BE18">
        <v>0.80306999999999995</v>
      </c>
      <c r="BF18">
        <v>0.73014000000000001</v>
      </c>
      <c r="BG18">
        <v>0.58975999999999995</v>
      </c>
      <c r="BH18">
        <v>0.43641000000000002</v>
      </c>
      <c r="BI18">
        <v>0.33493000000000001</v>
      </c>
      <c r="BJ18">
        <v>0.38886999999999999</v>
      </c>
      <c r="BK18">
        <v>0.85019999999999996</v>
      </c>
      <c r="BL18">
        <v>6.7679000000000003E-2</v>
      </c>
      <c r="BM18">
        <v>0.61711000000000005</v>
      </c>
      <c r="BN18">
        <v>0.66259999999999997</v>
      </c>
      <c r="BO18">
        <v>0.27878999999999998</v>
      </c>
      <c r="BP18">
        <v>0.83492999999999995</v>
      </c>
      <c r="BQ18">
        <v>0.58269000000000004</v>
      </c>
      <c r="BR18">
        <v>0.92622000000000004</v>
      </c>
      <c r="BS18">
        <v>0.88349999999999995</v>
      </c>
      <c r="BT18">
        <v>0.53585000000000005</v>
      </c>
      <c r="BU18">
        <v>0.35997000000000001</v>
      </c>
      <c r="BV18">
        <v>0.64598</v>
      </c>
      <c r="BW18">
        <v>7.3746000000000006E-2</v>
      </c>
      <c r="BX18">
        <v>1</v>
      </c>
      <c r="BY18">
        <v>0.13341</v>
      </c>
      <c r="BZ18">
        <v>0.13278000000000001</v>
      </c>
      <c r="CA18">
        <v>0.13797000000000001</v>
      </c>
      <c r="CB18">
        <v>0.39684000000000003</v>
      </c>
      <c r="CC18">
        <v>0.39328000000000002</v>
      </c>
      <c r="CD18">
        <v>0.25946999999999998</v>
      </c>
      <c r="CE18">
        <v>0.70103000000000004</v>
      </c>
      <c r="CF18">
        <v>0.15101999999999999</v>
      </c>
      <c r="CG18">
        <v>0.44524999999999998</v>
      </c>
      <c r="CH18">
        <v>0.57184000000000001</v>
      </c>
      <c r="CI18">
        <v>0.16145999999999999</v>
      </c>
      <c r="CJ18">
        <v>0.30320000000000003</v>
      </c>
      <c r="CK18">
        <v>0.34841</v>
      </c>
      <c r="CL18">
        <v>0.23879</v>
      </c>
      <c r="CM18">
        <v>0.60187999999999997</v>
      </c>
      <c r="CN18">
        <v>0.20802000000000001</v>
      </c>
      <c r="CO18">
        <v>0.79010999999999998</v>
      </c>
      <c r="CP18">
        <v>0.44961000000000001</v>
      </c>
      <c r="CQ18">
        <v>0.54339999999999999</v>
      </c>
      <c r="CR18">
        <v>0.31735999999999998</v>
      </c>
      <c r="CS18">
        <v>0.29768</v>
      </c>
      <c r="CT18">
        <v>0.10718</v>
      </c>
      <c r="CU18">
        <v>0.16818</v>
      </c>
      <c r="CV18">
        <v>0.35002</v>
      </c>
      <c r="CW18">
        <v>1</v>
      </c>
    </row>
    <row r="19" spans="1:101" x14ac:dyDescent="0.25">
      <c r="A19" t="s">
        <v>239</v>
      </c>
      <c r="T19">
        <v>0.79064000000000001</v>
      </c>
      <c r="U19">
        <v>0.88600999999999996</v>
      </c>
      <c r="V19">
        <v>0.66769999999999996</v>
      </c>
      <c r="W19">
        <v>0.75458000000000003</v>
      </c>
      <c r="X19">
        <v>0.86695999999999995</v>
      </c>
      <c r="Y19">
        <v>0.43584000000000001</v>
      </c>
      <c r="Z19">
        <v>1</v>
      </c>
      <c r="AA19">
        <v>0.16894000000000001</v>
      </c>
      <c r="AB19">
        <v>0.14605000000000001</v>
      </c>
      <c r="AC19">
        <v>0.90190999999999999</v>
      </c>
      <c r="AD19">
        <v>0.70677000000000001</v>
      </c>
      <c r="AE19">
        <v>0.88600999999999996</v>
      </c>
      <c r="AF19">
        <v>0.13538</v>
      </c>
      <c r="AG19">
        <v>0.66874999999999996</v>
      </c>
      <c r="AH19">
        <v>0.33864</v>
      </c>
      <c r="AI19">
        <v>0.43892999999999999</v>
      </c>
      <c r="AJ19">
        <v>0.23096</v>
      </c>
      <c r="AK19">
        <v>0.1983</v>
      </c>
      <c r="AL19">
        <v>0.65139999999999998</v>
      </c>
      <c r="AM19" s="603">
        <v>4.3799999999999999E-2</v>
      </c>
      <c r="AN19">
        <v>0.96731999999999996</v>
      </c>
      <c r="AO19">
        <v>0.66173999999999999</v>
      </c>
      <c r="AP19">
        <v>0.80445</v>
      </c>
      <c r="AQ19">
        <v>0.54393000000000002</v>
      </c>
      <c r="AR19">
        <v>0.29359000000000002</v>
      </c>
      <c r="AS19">
        <v>0.34772999999999998</v>
      </c>
      <c r="AT19">
        <v>1</v>
      </c>
      <c r="AU19">
        <v>0.86155000000000004</v>
      </c>
      <c r="AV19">
        <v>0.12313</v>
      </c>
      <c r="AW19">
        <v>1</v>
      </c>
      <c r="AX19">
        <v>0.83821000000000001</v>
      </c>
      <c r="AY19">
        <v>1</v>
      </c>
      <c r="AZ19">
        <v>0.14108999999999999</v>
      </c>
      <c r="BA19">
        <v>8.7674000000000002E-2</v>
      </c>
      <c r="BB19">
        <v>0.23566999999999999</v>
      </c>
      <c r="BC19">
        <v>0.21939</v>
      </c>
      <c r="BD19">
        <v>6.9671999999999998E-2</v>
      </c>
      <c r="BE19">
        <v>0.25822000000000001</v>
      </c>
      <c r="BF19">
        <v>0.21246000000000001</v>
      </c>
      <c r="BG19">
        <v>0.42764000000000002</v>
      </c>
      <c r="BH19">
        <v>0.34745999999999999</v>
      </c>
      <c r="BI19">
        <v>0.79688000000000003</v>
      </c>
      <c r="BJ19">
        <v>0.59502999999999995</v>
      </c>
      <c r="BK19">
        <v>0.85341999999999996</v>
      </c>
      <c r="BL19">
        <v>0.52400999999999998</v>
      </c>
      <c r="BM19">
        <v>0.30662</v>
      </c>
      <c r="BN19">
        <v>0.59641</v>
      </c>
      <c r="BO19">
        <v>0.23674999999999999</v>
      </c>
      <c r="BP19">
        <v>0.90246999999999999</v>
      </c>
      <c r="BQ19">
        <v>0.58252999999999999</v>
      </c>
      <c r="BR19">
        <v>0.62978000000000001</v>
      </c>
      <c r="BS19">
        <v>0.42222999999999999</v>
      </c>
      <c r="BT19">
        <v>0.79823</v>
      </c>
      <c r="BU19">
        <v>0.62722999999999995</v>
      </c>
      <c r="BV19">
        <v>0.67339000000000004</v>
      </c>
      <c r="BW19">
        <v>0.16098999999999999</v>
      </c>
      <c r="BX19">
        <v>1</v>
      </c>
      <c r="BY19">
        <v>0.19278999999999999</v>
      </c>
      <c r="BZ19">
        <v>0.18998999999999999</v>
      </c>
      <c r="CA19">
        <v>0.33023000000000002</v>
      </c>
      <c r="CB19">
        <v>0.55376999999999998</v>
      </c>
      <c r="CC19">
        <v>0.63532</v>
      </c>
      <c r="CD19">
        <v>0.17582</v>
      </c>
      <c r="CE19">
        <v>0.20477000000000001</v>
      </c>
      <c r="CF19">
        <v>0.13361999999999999</v>
      </c>
      <c r="CG19">
        <v>0.43629000000000001</v>
      </c>
      <c r="CH19">
        <v>0.80832999999999999</v>
      </c>
      <c r="CI19">
        <v>0.28273999999999999</v>
      </c>
      <c r="CJ19">
        <v>0.91552</v>
      </c>
      <c r="CK19">
        <v>0.99095999999999995</v>
      </c>
      <c r="CL19" s="603">
        <v>4.1404000000000003E-2</v>
      </c>
      <c r="CM19">
        <v>0.79201999999999995</v>
      </c>
      <c r="CN19">
        <v>0.82116</v>
      </c>
      <c r="CO19">
        <v>0.42415999999999998</v>
      </c>
      <c r="CP19">
        <v>0.49098999999999998</v>
      </c>
      <c r="CQ19">
        <v>6.9135000000000002E-2</v>
      </c>
      <c r="CR19">
        <v>0.55545999999999995</v>
      </c>
      <c r="CS19">
        <v>0.75473000000000001</v>
      </c>
      <c r="CT19" s="604">
        <v>2.9073000000000002E-2</v>
      </c>
      <c r="CU19">
        <v>0.90888000000000002</v>
      </c>
      <c r="CV19">
        <v>7.4383000000000005E-2</v>
      </c>
      <c r="CW19">
        <v>1</v>
      </c>
    </row>
    <row r="20" spans="1:101" x14ac:dyDescent="0.25">
      <c r="A20" t="s">
        <v>240</v>
      </c>
      <c r="U20">
        <v>0.11688999999999999</v>
      </c>
      <c r="V20">
        <v>0.32611000000000001</v>
      </c>
      <c r="W20">
        <v>0.19223999999999999</v>
      </c>
      <c r="X20">
        <v>0.10012</v>
      </c>
      <c r="Y20">
        <v>0.32551000000000002</v>
      </c>
      <c r="Z20">
        <v>1</v>
      </c>
      <c r="AA20">
        <v>0.38207999999999998</v>
      </c>
      <c r="AB20">
        <v>0.49597999999999998</v>
      </c>
      <c r="AC20">
        <v>0.22078999999999999</v>
      </c>
      <c r="AD20">
        <v>5.2471999999999998E-2</v>
      </c>
      <c r="AE20">
        <v>0.11688999999999999</v>
      </c>
      <c r="AF20">
        <v>0.41882999999999998</v>
      </c>
      <c r="AG20">
        <v>0.88100999999999996</v>
      </c>
      <c r="AH20">
        <v>0.95082</v>
      </c>
      <c r="AI20">
        <v>0.54659000000000002</v>
      </c>
      <c r="AJ20">
        <v>0.55012000000000005</v>
      </c>
      <c r="AK20">
        <v>0.29807</v>
      </c>
      <c r="AL20">
        <v>0.38954</v>
      </c>
      <c r="AM20">
        <v>0.85894999999999999</v>
      </c>
      <c r="AN20">
        <v>0.44994000000000001</v>
      </c>
      <c r="AO20">
        <v>0.47291</v>
      </c>
      <c r="AP20">
        <v>0.61248999999999998</v>
      </c>
      <c r="AQ20">
        <v>0.22819</v>
      </c>
      <c r="AR20">
        <v>0.84860000000000002</v>
      </c>
      <c r="AS20">
        <v>0.36956</v>
      </c>
      <c r="AT20">
        <v>1</v>
      </c>
      <c r="AU20">
        <v>0.54800000000000004</v>
      </c>
      <c r="AV20">
        <v>0.33694000000000002</v>
      </c>
      <c r="AW20">
        <v>1</v>
      </c>
      <c r="AX20">
        <v>0.25547999999999998</v>
      </c>
      <c r="AY20">
        <v>1</v>
      </c>
      <c r="AZ20">
        <v>0.66744000000000003</v>
      </c>
      <c r="BA20">
        <v>0.61577999999999999</v>
      </c>
      <c r="BB20">
        <v>0.92927999999999999</v>
      </c>
      <c r="BC20">
        <v>0.46127000000000001</v>
      </c>
      <c r="BD20">
        <v>0.69323000000000001</v>
      </c>
      <c r="BE20">
        <v>0.81523999999999996</v>
      </c>
      <c r="BF20">
        <v>0.1426</v>
      </c>
      <c r="BG20">
        <v>0.97075999999999996</v>
      </c>
      <c r="BH20">
        <v>0.64036000000000004</v>
      </c>
      <c r="BI20">
        <v>0.22767000000000001</v>
      </c>
      <c r="BJ20">
        <v>0.13836999999999999</v>
      </c>
      <c r="BK20">
        <v>0.15858</v>
      </c>
      <c r="BL20">
        <v>0.46916000000000002</v>
      </c>
      <c r="BM20">
        <v>0.70723999999999998</v>
      </c>
      <c r="BN20">
        <v>0.99668999999999996</v>
      </c>
      <c r="BO20">
        <v>0.73160000000000003</v>
      </c>
      <c r="BP20">
        <v>0.49127999999999999</v>
      </c>
      <c r="BQ20">
        <v>0.31148999999999999</v>
      </c>
      <c r="BR20">
        <v>0.69872000000000001</v>
      </c>
      <c r="BS20">
        <v>0.89207000000000003</v>
      </c>
      <c r="BT20">
        <v>0.36326000000000003</v>
      </c>
      <c r="BU20">
        <v>0.86458999999999997</v>
      </c>
      <c r="BV20">
        <v>0.59045000000000003</v>
      </c>
      <c r="BW20">
        <v>0.49497000000000002</v>
      </c>
      <c r="BX20">
        <v>1</v>
      </c>
      <c r="BY20">
        <v>0.43164999999999998</v>
      </c>
      <c r="BZ20">
        <v>0.43458000000000002</v>
      </c>
      <c r="CA20">
        <v>0.29550999999999999</v>
      </c>
      <c r="CB20">
        <v>0.19885</v>
      </c>
      <c r="CC20">
        <v>0.17766000000000001</v>
      </c>
      <c r="CD20">
        <v>0.58382999999999996</v>
      </c>
      <c r="CE20">
        <v>0.14146</v>
      </c>
      <c r="CF20">
        <v>0.50031000000000003</v>
      </c>
      <c r="CG20">
        <v>0.41104000000000002</v>
      </c>
      <c r="CH20">
        <v>0.22316</v>
      </c>
      <c r="CI20">
        <v>0.44374999999999998</v>
      </c>
      <c r="CJ20">
        <v>0.18278</v>
      </c>
      <c r="CK20">
        <v>5.3333999999999999E-2</v>
      </c>
      <c r="CL20">
        <v>0.85560999999999998</v>
      </c>
      <c r="CM20">
        <v>0.47772999999999999</v>
      </c>
      <c r="CN20">
        <v>0.26346999999999998</v>
      </c>
      <c r="CO20">
        <v>0.37173</v>
      </c>
      <c r="CP20">
        <v>0.15987999999999999</v>
      </c>
      <c r="CQ20">
        <v>0.46232000000000001</v>
      </c>
      <c r="CR20">
        <v>0.46622000000000002</v>
      </c>
      <c r="CS20">
        <v>0.15187999999999999</v>
      </c>
      <c r="CT20">
        <v>0.87644999999999995</v>
      </c>
      <c r="CU20">
        <v>0.25738</v>
      </c>
      <c r="CV20">
        <v>0.55561000000000005</v>
      </c>
      <c r="CW20">
        <v>1</v>
      </c>
    </row>
    <row r="21" spans="1:101" x14ac:dyDescent="0.25">
      <c r="A21" t="s">
        <v>241</v>
      </c>
      <c r="V21">
        <v>0.42708000000000002</v>
      </c>
      <c r="W21">
        <v>0.36144999999999999</v>
      </c>
      <c r="X21" s="606">
        <v>2.1112E-4</v>
      </c>
      <c r="Y21" s="459">
        <v>3.1874E-2</v>
      </c>
      <c r="Z21">
        <v>1</v>
      </c>
      <c r="AA21">
        <v>0.19169</v>
      </c>
      <c r="AB21">
        <v>0.24263999999999999</v>
      </c>
      <c r="AC21">
        <v>6.3591999999999996E-2</v>
      </c>
      <c r="AD21" s="459">
        <v>3.5764999999999998E-2</v>
      </c>
      <c r="AE21" s="607">
        <v>1.2003999999999999E-15</v>
      </c>
      <c r="AF21">
        <v>0.46446999999999999</v>
      </c>
      <c r="AG21">
        <v>0.44485999999999998</v>
      </c>
      <c r="AH21">
        <v>0.26161000000000001</v>
      </c>
      <c r="AI21">
        <v>0.13868</v>
      </c>
      <c r="AJ21">
        <v>0.61851</v>
      </c>
      <c r="AK21">
        <v>0.93493999999999999</v>
      </c>
      <c r="AL21">
        <v>0.49503000000000003</v>
      </c>
      <c r="AM21">
        <v>0.44574000000000003</v>
      </c>
      <c r="AN21">
        <v>0.95709</v>
      </c>
      <c r="AO21">
        <v>0.11816</v>
      </c>
      <c r="AP21">
        <v>0.84867000000000004</v>
      </c>
      <c r="AQ21">
        <v>0.59628999999999999</v>
      </c>
      <c r="AR21">
        <v>0.75312000000000001</v>
      </c>
      <c r="AS21">
        <v>0.93332999999999999</v>
      </c>
      <c r="AT21">
        <v>1</v>
      </c>
      <c r="AU21">
        <v>0.66666999999999998</v>
      </c>
      <c r="AV21">
        <v>0.66666999999999998</v>
      </c>
      <c r="AW21">
        <v>1</v>
      </c>
      <c r="AX21">
        <v>0.11720999999999999</v>
      </c>
      <c r="AY21">
        <v>1</v>
      </c>
      <c r="AZ21">
        <v>0.23282</v>
      </c>
      <c r="BA21">
        <v>0.29892000000000002</v>
      </c>
      <c r="BB21">
        <v>0.32647999999999999</v>
      </c>
      <c r="BC21">
        <v>0.86595</v>
      </c>
      <c r="BD21">
        <v>0.41277000000000003</v>
      </c>
      <c r="BE21">
        <v>0.54527000000000003</v>
      </c>
      <c r="BF21">
        <v>0.2203</v>
      </c>
      <c r="BG21">
        <v>0.30186000000000002</v>
      </c>
      <c r="BH21">
        <v>0.12587000000000001</v>
      </c>
      <c r="BI21">
        <v>0.73538000000000003</v>
      </c>
      <c r="BJ21">
        <v>0.46578999999999998</v>
      </c>
      <c r="BK21" s="606">
        <v>2.1954E-4</v>
      </c>
      <c r="BL21">
        <v>0.27261000000000002</v>
      </c>
      <c r="BM21">
        <v>0.50671999999999995</v>
      </c>
      <c r="BN21">
        <v>0.27998000000000001</v>
      </c>
      <c r="BO21">
        <v>0.59060999999999997</v>
      </c>
      <c r="BP21">
        <v>0.78383999999999998</v>
      </c>
      <c r="BQ21">
        <v>0.18906999999999999</v>
      </c>
      <c r="BR21">
        <v>0.49062</v>
      </c>
      <c r="BS21">
        <v>0.2117</v>
      </c>
      <c r="BT21" s="459">
        <v>3.8213999999999998E-2</v>
      </c>
      <c r="BU21">
        <v>0.59236999999999995</v>
      </c>
      <c r="BV21">
        <v>8.3118999999999998E-2</v>
      </c>
      <c r="BW21">
        <v>0.39154</v>
      </c>
      <c r="BX21">
        <v>1</v>
      </c>
      <c r="BY21">
        <v>0.23396</v>
      </c>
      <c r="BZ21">
        <v>0.2369</v>
      </c>
      <c r="CA21">
        <v>0.17402000000000001</v>
      </c>
      <c r="CB21">
        <v>0.49503000000000003</v>
      </c>
      <c r="CC21">
        <v>0.27710000000000001</v>
      </c>
      <c r="CD21">
        <v>0.18489</v>
      </c>
      <c r="CE21">
        <v>0.65780000000000005</v>
      </c>
      <c r="CF21">
        <v>0.27223000000000003</v>
      </c>
      <c r="CG21">
        <v>0.89651000000000003</v>
      </c>
      <c r="CH21">
        <v>0.78244000000000002</v>
      </c>
      <c r="CI21">
        <v>0.16236</v>
      </c>
      <c r="CJ21">
        <v>8.4792999999999993E-2</v>
      </c>
      <c r="CK21">
        <v>0.1384</v>
      </c>
      <c r="CL21">
        <v>0.59677999999999998</v>
      </c>
      <c r="CM21">
        <v>0.15295</v>
      </c>
      <c r="CN21">
        <v>0.58414999999999995</v>
      </c>
      <c r="CO21">
        <v>0.73084000000000005</v>
      </c>
      <c r="CP21">
        <v>0.44446000000000002</v>
      </c>
      <c r="CQ21">
        <v>0.89217000000000002</v>
      </c>
      <c r="CR21">
        <v>0.87766999999999995</v>
      </c>
      <c r="CS21">
        <v>0.40242</v>
      </c>
      <c r="CT21">
        <v>0.64559</v>
      </c>
      <c r="CU21">
        <v>0.51720999999999995</v>
      </c>
      <c r="CV21">
        <v>0.52153000000000005</v>
      </c>
      <c r="CW21">
        <v>1</v>
      </c>
    </row>
    <row r="22" spans="1:101" x14ac:dyDescent="0.25">
      <c r="A22" t="s">
        <v>242</v>
      </c>
      <c r="W22" s="606">
        <v>2.9924999999999999E-3</v>
      </c>
      <c r="X22">
        <v>0.35254000000000002</v>
      </c>
      <c r="Y22">
        <v>0.33105000000000001</v>
      </c>
      <c r="Z22">
        <v>1</v>
      </c>
      <c r="AA22">
        <v>0.47656999999999999</v>
      </c>
      <c r="AB22">
        <v>0.64829000000000003</v>
      </c>
      <c r="AC22">
        <v>0.98148999999999997</v>
      </c>
      <c r="AD22">
        <v>0.42997000000000002</v>
      </c>
      <c r="AE22">
        <v>0.42708000000000002</v>
      </c>
      <c r="AF22">
        <v>0.25098999999999999</v>
      </c>
      <c r="AG22">
        <v>0.48065999999999998</v>
      </c>
      <c r="AH22">
        <v>0.97426999999999997</v>
      </c>
      <c r="AI22">
        <v>0.99173</v>
      </c>
      <c r="AJ22" s="603">
        <v>4.7577000000000001E-2</v>
      </c>
      <c r="AK22">
        <v>0.56423000000000001</v>
      </c>
      <c r="AL22" s="606">
        <v>1.6694E-4</v>
      </c>
      <c r="AM22">
        <v>0.32596999999999998</v>
      </c>
      <c r="AN22">
        <v>0.18293999999999999</v>
      </c>
      <c r="AO22">
        <v>0.34969</v>
      </c>
      <c r="AP22">
        <v>0.25301000000000001</v>
      </c>
      <c r="AQ22">
        <v>0.11626</v>
      </c>
      <c r="AR22">
        <v>0.24562</v>
      </c>
      <c r="AS22">
        <v>0.88380000000000003</v>
      </c>
      <c r="AT22">
        <v>1</v>
      </c>
      <c r="AU22" s="606">
        <v>2.1264999999999999E-3</v>
      </c>
      <c r="AV22">
        <v>0.72060000000000002</v>
      </c>
      <c r="AW22">
        <v>1</v>
      </c>
      <c r="AX22">
        <v>0.82774000000000003</v>
      </c>
      <c r="AY22">
        <v>1</v>
      </c>
      <c r="AZ22">
        <v>0.73646999999999996</v>
      </c>
      <c r="BA22">
        <v>0.63293999999999995</v>
      </c>
      <c r="BB22">
        <v>0.38885999999999998</v>
      </c>
      <c r="BC22">
        <v>0.46644000000000002</v>
      </c>
      <c r="BD22">
        <v>0.19782</v>
      </c>
      <c r="BE22">
        <v>0.43569000000000002</v>
      </c>
      <c r="BF22">
        <v>0.82877999999999996</v>
      </c>
      <c r="BG22">
        <v>0.90256999999999998</v>
      </c>
      <c r="BH22">
        <v>0.81471000000000005</v>
      </c>
      <c r="BI22">
        <v>0.62877000000000005</v>
      </c>
      <c r="BJ22">
        <v>0.35843999999999998</v>
      </c>
      <c r="BK22">
        <v>0.43817</v>
      </c>
      <c r="BL22">
        <v>0.81088000000000005</v>
      </c>
      <c r="BM22">
        <v>0.85748999999999997</v>
      </c>
      <c r="BN22">
        <v>0.82143999999999995</v>
      </c>
      <c r="BO22">
        <v>0.65649000000000002</v>
      </c>
      <c r="BP22">
        <v>0.33372000000000002</v>
      </c>
      <c r="BQ22">
        <v>0.69323999999999997</v>
      </c>
      <c r="BR22">
        <v>0.78200000000000003</v>
      </c>
      <c r="BS22">
        <v>0.70981000000000005</v>
      </c>
      <c r="BT22">
        <v>0.90571999999999997</v>
      </c>
      <c r="BU22">
        <v>0.34816999999999998</v>
      </c>
      <c r="BV22">
        <v>0.91988000000000003</v>
      </c>
      <c r="BW22">
        <v>0.73658000000000001</v>
      </c>
      <c r="BX22">
        <v>1</v>
      </c>
      <c r="BY22">
        <v>0.68067999999999995</v>
      </c>
      <c r="BZ22">
        <v>0.68008999999999997</v>
      </c>
      <c r="CA22">
        <v>0.69754000000000005</v>
      </c>
      <c r="CB22">
        <v>0.76253000000000004</v>
      </c>
      <c r="CC22">
        <v>0.78586</v>
      </c>
      <c r="CD22">
        <v>0.70109999999999995</v>
      </c>
      <c r="CE22">
        <v>0.64044000000000001</v>
      </c>
      <c r="CF22">
        <v>0.64044000000000001</v>
      </c>
      <c r="CG22">
        <v>0.36568000000000001</v>
      </c>
      <c r="CH22">
        <v>0.39565</v>
      </c>
      <c r="CI22">
        <v>0.80279999999999996</v>
      </c>
      <c r="CJ22">
        <v>0.97909999999999997</v>
      </c>
      <c r="CK22">
        <v>0.75844999999999996</v>
      </c>
      <c r="CL22">
        <v>0.95489999999999997</v>
      </c>
      <c r="CM22">
        <v>0.69296999999999997</v>
      </c>
      <c r="CN22">
        <v>0.75605</v>
      </c>
      <c r="CO22">
        <v>0.10936</v>
      </c>
      <c r="CP22">
        <v>0.25464999999999999</v>
      </c>
      <c r="CQ22">
        <v>0.97131000000000001</v>
      </c>
      <c r="CR22">
        <v>0.47726000000000002</v>
      </c>
      <c r="CS22">
        <v>0.89278999999999997</v>
      </c>
      <c r="CT22">
        <v>0.79132999999999998</v>
      </c>
      <c r="CU22">
        <v>0.77346000000000004</v>
      </c>
      <c r="CV22">
        <v>0.91764000000000001</v>
      </c>
      <c r="CW22">
        <v>1</v>
      </c>
    </row>
    <row r="23" spans="1:101" x14ac:dyDescent="0.25">
      <c r="A23" t="s">
        <v>243</v>
      </c>
      <c r="X23">
        <v>0.29232999999999998</v>
      </c>
      <c r="Y23">
        <v>0.33310000000000001</v>
      </c>
      <c r="Z23">
        <v>1</v>
      </c>
      <c r="AA23">
        <v>0.43375000000000002</v>
      </c>
      <c r="AB23">
        <v>0.60673999999999995</v>
      </c>
      <c r="AC23">
        <v>0.84589999999999999</v>
      </c>
      <c r="AD23">
        <v>0.31352000000000002</v>
      </c>
      <c r="AE23">
        <v>0.36144999999999999</v>
      </c>
      <c r="AF23">
        <v>0.22148000000000001</v>
      </c>
      <c r="AG23">
        <v>0.46143000000000001</v>
      </c>
      <c r="AH23">
        <v>0.95970999999999995</v>
      </c>
      <c r="AI23">
        <v>0.95982000000000001</v>
      </c>
      <c r="AJ23">
        <v>6.7142999999999994E-2</v>
      </c>
      <c r="AK23">
        <v>0.43791000000000002</v>
      </c>
      <c r="AL23" s="606">
        <v>6.7600999999999998E-3</v>
      </c>
      <c r="AM23">
        <v>0.40742</v>
      </c>
      <c r="AN23">
        <v>0.12720000000000001</v>
      </c>
      <c r="AO23">
        <v>0.37759999999999999</v>
      </c>
      <c r="AP23">
        <v>0.21389</v>
      </c>
      <c r="AQ23">
        <v>6.6559999999999994E-2</v>
      </c>
      <c r="AR23">
        <v>0.35515999999999998</v>
      </c>
      <c r="AS23">
        <v>0.92369000000000001</v>
      </c>
      <c r="AT23">
        <v>1</v>
      </c>
      <c r="AU23" s="459">
        <v>3.1503999999999997E-2</v>
      </c>
      <c r="AV23">
        <v>0.91195000000000004</v>
      </c>
      <c r="AW23">
        <v>1</v>
      </c>
      <c r="AX23">
        <v>0.98004000000000002</v>
      </c>
      <c r="AY23">
        <v>1</v>
      </c>
      <c r="AZ23">
        <v>0.74016999999999999</v>
      </c>
      <c r="BA23">
        <v>0.62173</v>
      </c>
      <c r="BB23">
        <v>0.51044</v>
      </c>
      <c r="BC23">
        <v>0.67017000000000004</v>
      </c>
      <c r="BD23">
        <v>0.25172</v>
      </c>
      <c r="BE23">
        <v>0.60204999999999997</v>
      </c>
      <c r="BF23">
        <v>0.68442000000000003</v>
      </c>
      <c r="BG23">
        <v>0.83272000000000002</v>
      </c>
      <c r="BH23">
        <v>0.82657999999999998</v>
      </c>
      <c r="BI23">
        <v>0.45278000000000002</v>
      </c>
      <c r="BJ23">
        <v>0.23229</v>
      </c>
      <c r="BK23">
        <v>0.38705000000000001</v>
      </c>
      <c r="BL23">
        <v>0.93408000000000002</v>
      </c>
      <c r="BM23">
        <v>0.74406000000000005</v>
      </c>
      <c r="BN23">
        <v>0.76488</v>
      </c>
      <c r="BO23">
        <v>0.59809999999999997</v>
      </c>
      <c r="BP23">
        <v>0.26080999999999999</v>
      </c>
      <c r="BQ23">
        <v>0.84567000000000003</v>
      </c>
      <c r="BR23">
        <v>0.66373000000000004</v>
      </c>
      <c r="BS23">
        <v>0.80676999999999999</v>
      </c>
      <c r="BT23">
        <v>0.84270999999999996</v>
      </c>
      <c r="BU23">
        <v>0.51424999999999998</v>
      </c>
      <c r="BV23">
        <v>0.92064000000000001</v>
      </c>
      <c r="BW23">
        <v>0.65861999999999998</v>
      </c>
      <c r="BX23">
        <v>1</v>
      </c>
      <c r="BY23">
        <v>0.61534</v>
      </c>
      <c r="BZ23">
        <v>0.61526999999999998</v>
      </c>
      <c r="CA23">
        <v>0.59563999999999995</v>
      </c>
      <c r="CB23">
        <v>1</v>
      </c>
      <c r="CC23">
        <v>1</v>
      </c>
      <c r="CD23">
        <v>0.69220999999999999</v>
      </c>
      <c r="CE23">
        <v>0.46949999999999997</v>
      </c>
      <c r="CF23">
        <v>0.59631000000000001</v>
      </c>
      <c r="CG23">
        <v>0.28833999999999999</v>
      </c>
      <c r="CH23">
        <v>0.26371</v>
      </c>
      <c r="CI23">
        <v>0.73850000000000005</v>
      </c>
      <c r="CJ23">
        <v>0.82240999999999997</v>
      </c>
      <c r="CK23">
        <v>0.56466000000000005</v>
      </c>
      <c r="CL23">
        <v>0.97780999999999996</v>
      </c>
      <c r="CM23">
        <v>0.78419000000000005</v>
      </c>
      <c r="CN23">
        <v>0.98860000000000003</v>
      </c>
      <c r="CO23">
        <v>8.0463000000000007E-2</v>
      </c>
      <c r="CP23">
        <v>0.16106999999999999</v>
      </c>
      <c r="CQ23">
        <v>0.81855999999999995</v>
      </c>
      <c r="CR23">
        <v>0.69313999999999998</v>
      </c>
      <c r="CS23">
        <v>0.87253999999999998</v>
      </c>
      <c r="CT23">
        <v>0.78800000000000003</v>
      </c>
      <c r="CU23">
        <v>1</v>
      </c>
      <c r="CV23">
        <v>0.97716999999999998</v>
      </c>
      <c r="CW23">
        <v>1</v>
      </c>
    </row>
    <row r="24" spans="1:101" x14ac:dyDescent="0.25">
      <c r="A24" t="s">
        <v>244</v>
      </c>
      <c r="Y24" s="604">
        <v>2.9141E-2</v>
      </c>
      <c r="Z24">
        <v>1</v>
      </c>
      <c r="AA24">
        <v>0.18559999999999999</v>
      </c>
      <c r="AB24">
        <v>0.24673999999999999</v>
      </c>
      <c r="AC24">
        <v>8.7484000000000006E-2</v>
      </c>
      <c r="AD24" s="459">
        <v>3.3137E-2</v>
      </c>
      <c r="AE24" s="606">
        <v>2.1112E-4</v>
      </c>
      <c r="AF24">
        <v>0.42043000000000003</v>
      </c>
      <c r="AG24">
        <v>0.51763000000000003</v>
      </c>
      <c r="AH24">
        <v>0.29530000000000001</v>
      </c>
      <c r="AI24">
        <v>0.16977999999999999</v>
      </c>
      <c r="AJ24">
        <v>0.54157</v>
      </c>
      <c r="AK24">
        <v>0.88748000000000005</v>
      </c>
      <c r="AL24">
        <v>0.41549000000000003</v>
      </c>
      <c r="AM24">
        <v>0.41885</v>
      </c>
      <c r="AN24">
        <v>0.86395999999999995</v>
      </c>
      <c r="AO24">
        <v>9.4480999999999996E-2</v>
      </c>
      <c r="AP24">
        <v>0.94281000000000004</v>
      </c>
      <c r="AQ24">
        <v>0.52356000000000003</v>
      </c>
      <c r="AR24">
        <v>0.84067999999999998</v>
      </c>
      <c r="AS24">
        <v>0.93367</v>
      </c>
      <c r="AT24">
        <v>1</v>
      </c>
      <c r="AU24">
        <v>0.57577999999999996</v>
      </c>
      <c r="AV24">
        <v>0.69918999999999998</v>
      </c>
      <c r="AW24">
        <v>1</v>
      </c>
      <c r="AX24">
        <v>0.15337999999999999</v>
      </c>
      <c r="AY24">
        <v>1</v>
      </c>
      <c r="AZ24">
        <v>0.24634</v>
      </c>
      <c r="BA24">
        <v>0.3009</v>
      </c>
      <c r="BB24">
        <v>0.31524000000000002</v>
      </c>
      <c r="BC24">
        <v>0.90844999999999998</v>
      </c>
      <c r="BD24">
        <v>0.37346000000000001</v>
      </c>
      <c r="BE24">
        <v>0.52849000000000002</v>
      </c>
      <c r="BF24">
        <v>0.23285</v>
      </c>
      <c r="BG24">
        <v>0.34444000000000002</v>
      </c>
      <c r="BH24">
        <v>0.14759</v>
      </c>
      <c r="BI24">
        <v>0.7016</v>
      </c>
      <c r="BJ24">
        <v>0.42519000000000001</v>
      </c>
      <c r="BK24" s="606">
        <v>8.6792E-4</v>
      </c>
      <c r="BL24">
        <v>0.31154999999999999</v>
      </c>
      <c r="BM24">
        <v>0.55012000000000005</v>
      </c>
      <c r="BN24">
        <v>0.32844000000000001</v>
      </c>
      <c r="BO24">
        <v>0.64546000000000003</v>
      </c>
      <c r="BP24">
        <v>0.86555000000000004</v>
      </c>
      <c r="BQ24">
        <v>0.23552000000000001</v>
      </c>
      <c r="BR24">
        <v>0.54154999999999998</v>
      </c>
      <c r="BS24">
        <v>0.22905</v>
      </c>
      <c r="BT24">
        <v>5.9361999999999998E-2</v>
      </c>
      <c r="BU24">
        <v>0.56460999999999995</v>
      </c>
      <c r="BV24">
        <v>0.11007</v>
      </c>
      <c r="BW24">
        <v>0.39327000000000001</v>
      </c>
      <c r="BX24">
        <v>1</v>
      </c>
      <c r="BY24">
        <v>0.23952000000000001</v>
      </c>
      <c r="BZ24">
        <v>0.24232000000000001</v>
      </c>
      <c r="CA24">
        <v>0.18132999999999999</v>
      </c>
      <c r="CB24">
        <v>0.52419000000000004</v>
      </c>
      <c r="CC24">
        <v>0.31265999999999999</v>
      </c>
      <c r="CD24">
        <v>0.19689999999999999</v>
      </c>
      <c r="CE24">
        <v>0.62995000000000001</v>
      </c>
      <c r="CF24">
        <v>0.27417000000000002</v>
      </c>
      <c r="CG24">
        <v>0.96987000000000001</v>
      </c>
      <c r="CH24">
        <v>0.72502999999999995</v>
      </c>
      <c r="CI24">
        <v>0.17907000000000001</v>
      </c>
      <c r="CJ24">
        <v>0.10841000000000001</v>
      </c>
      <c r="CK24">
        <v>0.14643</v>
      </c>
      <c r="CL24">
        <v>0.61699000000000004</v>
      </c>
      <c r="CM24">
        <v>0.20197000000000001</v>
      </c>
      <c r="CN24">
        <v>0.61051999999999995</v>
      </c>
      <c r="CO24">
        <v>0.65012000000000003</v>
      </c>
      <c r="CP24">
        <v>0.39683000000000002</v>
      </c>
      <c r="CQ24">
        <v>0.91093999999999997</v>
      </c>
      <c r="CR24">
        <v>0.91769000000000001</v>
      </c>
      <c r="CS24">
        <v>0.42442999999999997</v>
      </c>
      <c r="CT24">
        <v>0.64417999999999997</v>
      </c>
      <c r="CU24">
        <v>0.54525000000000001</v>
      </c>
      <c r="CV24">
        <v>0.54779</v>
      </c>
      <c r="CW24">
        <v>1</v>
      </c>
    </row>
    <row r="25" spans="1:101" x14ac:dyDescent="0.25">
      <c r="A25" t="s">
        <v>245</v>
      </c>
      <c r="Z25">
        <v>1</v>
      </c>
      <c r="AA25">
        <v>7.5566999999999995E-2</v>
      </c>
      <c r="AB25">
        <v>0.10642</v>
      </c>
      <c r="AC25">
        <v>0.17265</v>
      </c>
      <c r="AD25">
        <v>9.1208999999999998E-2</v>
      </c>
      <c r="AE25" s="459">
        <v>3.1874E-2</v>
      </c>
      <c r="AF25">
        <v>0.26491999999999999</v>
      </c>
      <c r="AG25">
        <v>0.38416</v>
      </c>
      <c r="AH25">
        <v>0.10745</v>
      </c>
      <c r="AI25">
        <v>0.1003</v>
      </c>
      <c r="AJ25">
        <v>0.35702</v>
      </c>
      <c r="AK25">
        <v>0.67556000000000005</v>
      </c>
      <c r="AL25">
        <v>0.37509999999999999</v>
      </c>
      <c r="AM25">
        <v>0.12469</v>
      </c>
      <c r="AN25">
        <v>0.97758999999999996</v>
      </c>
      <c r="AO25" s="605">
        <v>1.1004E-2</v>
      </c>
      <c r="AP25">
        <v>0.86828000000000005</v>
      </c>
      <c r="AQ25">
        <v>0.54759000000000002</v>
      </c>
      <c r="AR25">
        <v>0.87107000000000001</v>
      </c>
      <c r="AS25">
        <v>0.59382000000000001</v>
      </c>
      <c r="AT25">
        <v>1</v>
      </c>
      <c r="AU25">
        <v>0.47776999999999997</v>
      </c>
      <c r="AV25">
        <v>0.82591999999999999</v>
      </c>
      <c r="AW25">
        <v>1</v>
      </c>
      <c r="AX25">
        <v>0.31519000000000003</v>
      </c>
      <c r="AY25">
        <v>1</v>
      </c>
      <c r="AZ25">
        <v>7.3347999999999997E-2</v>
      </c>
      <c r="BA25">
        <v>0.1105</v>
      </c>
      <c r="BB25">
        <v>8.0785999999999997E-2</v>
      </c>
      <c r="BC25">
        <v>0.65000999999999998</v>
      </c>
      <c r="BD25">
        <v>0.12485</v>
      </c>
      <c r="BE25">
        <v>0.20943000000000001</v>
      </c>
      <c r="BF25">
        <v>0.61638000000000004</v>
      </c>
      <c r="BG25">
        <v>0.15695999999999999</v>
      </c>
      <c r="BH25" s="603">
        <v>4.0822999999999998E-2</v>
      </c>
      <c r="BI25">
        <v>0.86494000000000004</v>
      </c>
      <c r="BJ25">
        <v>0.51090999999999998</v>
      </c>
      <c r="BK25" s="604">
        <v>2.2988999999999999E-2</v>
      </c>
      <c r="BL25">
        <v>0.29730000000000001</v>
      </c>
      <c r="BM25">
        <v>0.25477</v>
      </c>
      <c r="BN25">
        <v>0.18812000000000001</v>
      </c>
      <c r="BO25">
        <v>0.34667999999999999</v>
      </c>
      <c r="BP25">
        <v>0.7006</v>
      </c>
      <c r="BQ25">
        <v>0.47515000000000002</v>
      </c>
      <c r="BR25">
        <v>0.32594000000000001</v>
      </c>
      <c r="BS25">
        <v>6.812E-2</v>
      </c>
      <c r="BT25">
        <v>7.6921000000000003E-2</v>
      </c>
      <c r="BU25">
        <v>0.33914</v>
      </c>
      <c r="BV25">
        <v>6.7723000000000005E-2</v>
      </c>
      <c r="BW25">
        <v>0.25512000000000001</v>
      </c>
      <c r="BX25">
        <v>1</v>
      </c>
      <c r="BY25">
        <v>0.12773999999999999</v>
      </c>
      <c r="BZ25">
        <v>0.12895999999999999</v>
      </c>
      <c r="CA25">
        <v>0.13696</v>
      </c>
      <c r="CB25">
        <v>0.89095000000000002</v>
      </c>
      <c r="CC25">
        <v>0.61182000000000003</v>
      </c>
      <c r="CD25">
        <v>5.6013E-2</v>
      </c>
      <c r="CE25">
        <v>0.89095000000000002</v>
      </c>
      <c r="CF25">
        <v>0.12633</v>
      </c>
      <c r="CG25">
        <v>0.65622000000000003</v>
      </c>
      <c r="CH25">
        <v>0.87771999999999994</v>
      </c>
      <c r="CI25">
        <v>9.3609999999999999E-2</v>
      </c>
      <c r="CJ25">
        <v>0.21668000000000001</v>
      </c>
      <c r="CK25">
        <v>0.33327000000000001</v>
      </c>
      <c r="CL25">
        <v>0.26274999999999998</v>
      </c>
      <c r="CM25">
        <v>0.32436999999999999</v>
      </c>
      <c r="CN25">
        <v>0.89190000000000003</v>
      </c>
      <c r="CO25">
        <v>0.59831000000000001</v>
      </c>
      <c r="CP25">
        <v>0.43258000000000002</v>
      </c>
      <c r="CQ25">
        <v>0.44539000000000001</v>
      </c>
      <c r="CR25">
        <v>0.74441999999999997</v>
      </c>
      <c r="CS25">
        <v>0.72645000000000004</v>
      </c>
      <c r="CT25">
        <v>0.34670000000000001</v>
      </c>
      <c r="CU25">
        <v>0.79273000000000005</v>
      </c>
      <c r="CV25">
        <v>0.92725000000000002</v>
      </c>
      <c r="CW25">
        <v>1</v>
      </c>
    </row>
    <row r="26" spans="1:101" x14ac:dyDescent="0.25">
      <c r="A26" t="s">
        <v>246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</row>
    <row r="27" spans="1:101" x14ac:dyDescent="0.25">
      <c r="A27" t="s">
        <v>247</v>
      </c>
      <c r="AB27" s="606">
        <v>1.7676E-3</v>
      </c>
      <c r="AC27">
        <v>0.19697999999999999</v>
      </c>
      <c r="AD27">
        <v>7.6242000000000004E-2</v>
      </c>
      <c r="AE27">
        <v>0.19169</v>
      </c>
      <c r="AF27" s="603">
        <v>4.7732999999999998E-2</v>
      </c>
      <c r="AG27">
        <v>0.48426000000000002</v>
      </c>
      <c r="AH27">
        <v>0.21187</v>
      </c>
      <c r="AI27">
        <v>8.6785000000000001E-2</v>
      </c>
      <c r="AJ27">
        <v>0.25805</v>
      </c>
      <c r="AK27">
        <v>0.57991000000000004</v>
      </c>
      <c r="AL27">
        <v>0.52141000000000004</v>
      </c>
      <c r="AM27">
        <v>9.2874999999999999E-2</v>
      </c>
      <c r="AN27">
        <v>0.33424999999999999</v>
      </c>
      <c r="AO27">
        <v>0.15690000000000001</v>
      </c>
      <c r="AP27">
        <v>0.47244999999999998</v>
      </c>
      <c r="AQ27">
        <v>0.31120999999999999</v>
      </c>
      <c r="AR27">
        <v>0.56172999999999995</v>
      </c>
      <c r="AS27">
        <v>0.98917999999999995</v>
      </c>
      <c r="AT27">
        <v>1</v>
      </c>
      <c r="AU27">
        <v>0.11108999999999999</v>
      </c>
      <c r="AV27">
        <v>0.99226999999999999</v>
      </c>
      <c r="AW27">
        <v>1</v>
      </c>
      <c r="AX27">
        <v>0.37803999999999999</v>
      </c>
      <c r="AY27">
        <v>1</v>
      </c>
      <c r="AZ27" s="605">
        <v>1.9858000000000001E-2</v>
      </c>
      <c r="BA27" s="606">
        <v>4.8916000000000003E-3</v>
      </c>
      <c r="BB27">
        <v>0.25567000000000001</v>
      </c>
      <c r="BC27">
        <v>0.76505999999999996</v>
      </c>
      <c r="BD27">
        <v>8.2567000000000002E-2</v>
      </c>
      <c r="BE27">
        <v>0.44724999999999998</v>
      </c>
      <c r="BF27">
        <v>0.98719999999999997</v>
      </c>
      <c r="BG27">
        <v>0.30155999999999999</v>
      </c>
      <c r="BH27">
        <v>9.0983999999999995E-2</v>
      </c>
      <c r="BI27">
        <v>0.40533999999999998</v>
      </c>
      <c r="BJ27">
        <v>0.19644</v>
      </c>
      <c r="BK27">
        <v>0.19553999999999999</v>
      </c>
      <c r="BL27">
        <v>0.11312999999999999</v>
      </c>
      <c r="BM27">
        <v>0.37354999999999999</v>
      </c>
      <c r="BN27">
        <v>0.39384000000000002</v>
      </c>
      <c r="BO27">
        <v>0.28008</v>
      </c>
      <c r="BP27">
        <v>0.96033999999999997</v>
      </c>
      <c r="BQ27">
        <v>0.61558000000000002</v>
      </c>
      <c r="BR27">
        <v>0.63585999999999998</v>
      </c>
      <c r="BS27">
        <v>0.28702</v>
      </c>
      <c r="BT27">
        <v>0.20524000000000001</v>
      </c>
      <c r="BU27">
        <v>0.79839000000000004</v>
      </c>
      <c r="BV27">
        <v>0.24529000000000001</v>
      </c>
      <c r="BW27" s="605">
        <v>1.4612999999999999E-2</v>
      </c>
      <c r="BX27">
        <v>1</v>
      </c>
      <c r="BY27" s="606">
        <v>2.8666999999999998E-3</v>
      </c>
      <c r="BZ27" s="606">
        <v>2.8357999999999999E-3</v>
      </c>
      <c r="CA27" s="605">
        <v>1.0825E-2</v>
      </c>
      <c r="CB27">
        <v>0.69057000000000002</v>
      </c>
      <c r="CC27">
        <v>0.53686</v>
      </c>
      <c r="CD27" s="605">
        <v>1.4607999999999999E-2</v>
      </c>
      <c r="CE27">
        <v>0.80306999999999995</v>
      </c>
      <c r="CF27" s="606">
        <v>1.7998000000000001E-3</v>
      </c>
      <c r="CG27">
        <v>0.64422000000000001</v>
      </c>
      <c r="CH27">
        <v>0.48137999999999997</v>
      </c>
      <c r="CI27" s="605">
        <v>1.5032999999999999E-2</v>
      </c>
      <c r="CJ27">
        <v>0.19384000000000001</v>
      </c>
      <c r="CK27">
        <v>0.22767000000000001</v>
      </c>
      <c r="CL27">
        <v>0.11362999999999999</v>
      </c>
      <c r="CM27">
        <v>0.52639999999999998</v>
      </c>
      <c r="CN27">
        <v>0.53785000000000005</v>
      </c>
      <c r="CO27">
        <v>0.33685999999999999</v>
      </c>
      <c r="CP27">
        <v>0.15936</v>
      </c>
      <c r="CQ27">
        <v>0.37533</v>
      </c>
      <c r="CR27">
        <v>0.91073000000000004</v>
      </c>
      <c r="CS27">
        <v>0.48899999999999999</v>
      </c>
      <c r="CT27">
        <v>5.0356999999999999E-2</v>
      </c>
      <c r="CU27">
        <v>0.44940000000000002</v>
      </c>
      <c r="CV27">
        <v>0.52236000000000005</v>
      </c>
      <c r="CW27">
        <v>1</v>
      </c>
    </row>
    <row r="28" spans="1:101" x14ac:dyDescent="0.25">
      <c r="A28" t="s">
        <v>248</v>
      </c>
      <c r="AC28">
        <v>0.18229000000000001</v>
      </c>
      <c r="AD28">
        <v>0.11509</v>
      </c>
      <c r="AE28">
        <v>0.24263999999999999</v>
      </c>
      <c r="AF28">
        <v>8.3612000000000006E-2</v>
      </c>
      <c r="AG28">
        <v>0.36535000000000001</v>
      </c>
      <c r="AH28">
        <v>0.16219</v>
      </c>
      <c r="AI28">
        <v>5.4267000000000003E-2</v>
      </c>
      <c r="AJ28">
        <v>0.36453000000000002</v>
      </c>
      <c r="AK28">
        <v>0.44523000000000001</v>
      </c>
      <c r="AL28">
        <v>0.69477999999999995</v>
      </c>
      <c r="AM28">
        <v>0.10929</v>
      </c>
      <c r="AN28">
        <v>0.38907000000000003</v>
      </c>
      <c r="AO28">
        <v>0.32771</v>
      </c>
      <c r="AP28">
        <v>0.26446999999999998</v>
      </c>
      <c r="AQ28">
        <v>0.43431999999999998</v>
      </c>
      <c r="AR28">
        <v>0.59528999999999999</v>
      </c>
      <c r="AS28">
        <v>0.57243999999999995</v>
      </c>
      <c r="AT28">
        <v>1</v>
      </c>
      <c r="AU28">
        <v>0.85619999999999996</v>
      </c>
      <c r="AV28">
        <v>0.97123999999999999</v>
      </c>
      <c r="AW28">
        <v>1</v>
      </c>
      <c r="AX28">
        <v>0.34966000000000003</v>
      </c>
      <c r="AY28">
        <v>1</v>
      </c>
      <c r="AZ28" s="606">
        <v>7.8750000000000001E-3</v>
      </c>
      <c r="BA28" s="606">
        <v>1.0513E-3</v>
      </c>
      <c r="BB28">
        <v>0.27559</v>
      </c>
      <c r="BC28">
        <v>0.78937999999999997</v>
      </c>
      <c r="BD28">
        <v>0.11894</v>
      </c>
      <c r="BE28">
        <v>0.46545999999999998</v>
      </c>
      <c r="BF28">
        <v>0.93764999999999998</v>
      </c>
      <c r="BG28">
        <v>0.23547999999999999</v>
      </c>
      <c r="BH28">
        <v>6.8524000000000002E-2</v>
      </c>
      <c r="BI28">
        <v>0.46387</v>
      </c>
      <c r="BJ28">
        <v>0.26715</v>
      </c>
      <c r="BK28">
        <v>0.24215</v>
      </c>
      <c r="BL28">
        <v>7.0528999999999994E-2</v>
      </c>
      <c r="BM28">
        <v>0.29142000000000001</v>
      </c>
      <c r="BN28">
        <v>0.32080999999999998</v>
      </c>
      <c r="BO28">
        <v>0.18048</v>
      </c>
      <c r="BP28">
        <v>0.81457000000000002</v>
      </c>
      <c r="BQ28">
        <v>0.58003000000000005</v>
      </c>
      <c r="BR28">
        <v>0.55018</v>
      </c>
      <c r="BS28">
        <v>0.26962000000000003</v>
      </c>
      <c r="BT28">
        <v>0.18862000000000001</v>
      </c>
      <c r="BU28">
        <v>0.86309000000000002</v>
      </c>
      <c r="BV28">
        <v>0.21676999999999999</v>
      </c>
      <c r="BW28" s="606">
        <v>8.1434999999999997E-3</v>
      </c>
      <c r="BX28">
        <v>1</v>
      </c>
      <c r="BY28" s="606">
        <v>4.7663000000000002E-4</v>
      </c>
      <c r="BZ28" s="606">
        <v>4.5142000000000001E-4</v>
      </c>
      <c r="CA28" s="606">
        <v>9.0639999999999991E-3</v>
      </c>
      <c r="CB28">
        <v>0.68735000000000002</v>
      </c>
      <c r="CC28">
        <v>0.52339000000000002</v>
      </c>
      <c r="CD28" s="606">
        <v>6.2547000000000002E-3</v>
      </c>
      <c r="CE28">
        <v>0.67745</v>
      </c>
      <c r="CF28" s="607">
        <v>6.7144999999999995E-5</v>
      </c>
      <c r="CG28">
        <v>0.48742999999999997</v>
      </c>
      <c r="CH28">
        <v>0.58306000000000002</v>
      </c>
      <c r="CI28" s="606">
        <v>5.5322000000000001E-3</v>
      </c>
      <c r="CJ28">
        <v>0.18254000000000001</v>
      </c>
      <c r="CK28">
        <v>0.25567000000000001</v>
      </c>
      <c r="CL28">
        <v>6.6277000000000003E-2</v>
      </c>
      <c r="CM28">
        <v>0.47214</v>
      </c>
      <c r="CN28">
        <v>0.51966999999999997</v>
      </c>
      <c r="CO28">
        <v>0.45650000000000002</v>
      </c>
      <c r="CP28">
        <v>0.23536000000000001</v>
      </c>
      <c r="CQ28">
        <v>0.29803000000000002</v>
      </c>
      <c r="CR28">
        <v>0.86506000000000005</v>
      </c>
      <c r="CS28">
        <v>0.49196000000000001</v>
      </c>
      <c r="CT28" s="604">
        <v>2.9662999999999998E-2</v>
      </c>
      <c r="CU28">
        <v>0.42731000000000002</v>
      </c>
      <c r="CV28">
        <v>0.48127999999999999</v>
      </c>
      <c r="CW28">
        <v>1</v>
      </c>
    </row>
    <row r="29" spans="1:101" x14ac:dyDescent="0.25">
      <c r="A29" t="s">
        <v>249</v>
      </c>
      <c r="AD29">
        <v>5.5778000000000001E-2</v>
      </c>
      <c r="AE29">
        <v>6.3591999999999996E-2</v>
      </c>
      <c r="AF29">
        <v>0.57745000000000002</v>
      </c>
      <c r="AG29">
        <v>0.22105</v>
      </c>
      <c r="AH29">
        <v>0.25152999999999998</v>
      </c>
      <c r="AI29" s="603">
        <v>4.1869000000000003E-2</v>
      </c>
      <c r="AJ29">
        <v>0.97369000000000006</v>
      </c>
      <c r="AK29">
        <v>0.87285000000000001</v>
      </c>
      <c r="AL29">
        <v>0.93023</v>
      </c>
      <c r="AM29">
        <v>0.67854999999999999</v>
      </c>
      <c r="AN29">
        <v>0.64254999999999995</v>
      </c>
      <c r="AO29">
        <v>0.61599999999999999</v>
      </c>
      <c r="AP29">
        <v>0.48368</v>
      </c>
      <c r="AQ29">
        <v>0.83425000000000005</v>
      </c>
      <c r="AR29">
        <v>0.18498000000000001</v>
      </c>
      <c r="AS29">
        <v>0.60309999999999997</v>
      </c>
      <c r="AT29">
        <v>1</v>
      </c>
      <c r="AU29">
        <v>0.68230000000000002</v>
      </c>
      <c r="AV29">
        <v>0.26790000000000003</v>
      </c>
      <c r="AW29">
        <v>1</v>
      </c>
      <c r="AX29" s="606">
        <v>4.9995999999999999E-3</v>
      </c>
      <c r="AY29">
        <v>1</v>
      </c>
      <c r="AZ29">
        <v>0.19364000000000001</v>
      </c>
      <c r="BA29">
        <v>0.25986999999999999</v>
      </c>
      <c r="BB29">
        <v>0.64148000000000005</v>
      </c>
      <c r="BC29">
        <v>0.48371999999999998</v>
      </c>
      <c r="BD29">
        <v>0.69408000000000003</v>
      </c>
      <c r="BE29">
        <v>0.92503999999999997</v>
      </c>
      <c r="BF29">
        <v>0.27801999999999999</v>
      </c>
      <c r="BG29">
        <v>0.26751000000000003</v>
      </c>
      <c r="BH29">
        <v>0.11842999999999999</v>
      </c>
      <c r="BI29">
        <v>0.59072999999999998</v>
      </c>
      <c r="BJ29">
        <v>0.46883000000000002</v>
      </c>
      <c r="BK29">
        <v>7.2778999999999996E-2</v>
      </c>
      <c r="BL29" s="603">
        <v>4.1064000000000003E-2</v>
      </c>
      <c r="BM29">
        <v>0.4743</v>
      </c>
      <c r="BN29">
        <v>0.23397000000000001</v>
      </c>
      <c r="BO29">
        <v>0.37659999999999999</v>
      </c>
      <c r="BP29">
        <v>0.58643999999999996</v>
      </c>
      <c r="BQ29" s="459">
        <v>3.7331000000000003E-2</v>
      </c>
      <c r="BR29">
        <v>0.50812000000000002</v>
      </c>
      <c r="BS29">
        <v>0.35970999999999997</v>
      </c>
      <c r="BT29" s="605">
        <v>1.6131E-2</v>
      </c>
      <c r="BU29">
        <v>0.87597000000000003</v>
      </c>
      <c r="BV29">
        <v>8.4935999999999998E-2</v>
      </c>
      <c r="BW29">
        <v>0.24224000000000001</v>
      </c>
      <c r="BX29">
        <v>1</v>
      </c>
      <c r="BY29">
        <v>0.14837</v>
      </c>
      <c r="BZ29">
        <v>0.15101999999999999</v>
      </c>
      <c r="CA29">
        <v>8.2683999999999994E-2</v>
      </c>
      <c r="CB29">
        <v>0.19803000000000001</v>
      </c>
      <c r="CC29">
        <v>6.2107999999999997E-2</v>
      </c>
      <c r="CD29">
        <v>0.15559999999999999</v>
      </c>
      <c r="CE29">
        <v>0.74904999999999999</v>
      </c>
      <c r="CF29">
        <v>0.20529</v>
      </c>
      <c r="CG29">
        <v>0.60941000000000001</v>
      </c>
      <c r="CH29">
        <v>0.79813000000000001</v>
      </c>
      <c r="CI29">
        <v>7.3508000000000004E-2</v>
      </c>
      <c r="CJ29" s="606">
        <v>7.5489999999999997E-4</v>
      </c>
      <c r="CK29" s="603">
        <v>4.7988000000000003E-2</v>
      </c>
      <c r="CL29">
        <v>0.49192000000000002</v>
      </c>
      <c r="CM29" s="459">
        <v>3.5822E-2</v>
      </c>
      <c r="CN29">
        <v>0.22428000000000001</v>
      </c>
      <c r="CO29">
        <v>0.99878</v>
      </c>
      <c r="CP29">
        <v>0.51987000000000005</v>
      </c>
      <c r="CQ29">
        <v>0.87851999999999997</v>
      </c>
      <c r="CR29">
        <v>0.40503</v>
      </c>
      <c r="CS29">
        <v>0.14326</v>
      </c>
      <c r="CT29">
        <v>0.50244999999999995</v>
      </c>
      <c r="CU29">
        <v>0.17297999999999999</v>
      </c>
      <c r="CV29">
        <v>0.63893</v>
      </c>
      <c r="CW29">
        <v>1</v>
      </c>
    </row>
    <row r="30" spans="1:101" x14ac:dyDescent="0.25">
      <c r="A30" t="s">
        <v>250</v>
      </c>
      <c r="AE30" s="459">
        <v>3.5764999999999998E-2</v>
      </c>
      <c r="AF30">
        <v>0.20669999999999999</v>
      </c>
      <c r="AG30">
        <v>0.62348000000000003</v>
      </c>
      <c r="AH30">
        <v>0.42657</v>
      </c>
      <c r="AI30">
        <v>0.14510000000000001</v>
      </c>
      <c r="AJ30">
        <v>0.46506999999999998</v>
      </c>
      <c r="AK30">
        <v>0.84225000000000005</v>
      </c>
      <c r="AL30">
        <v>0.50170999999999999</v>
      </c>
      <c r="AM30">
        <v>0.43320999999999998</v>
      </c>
      <c r="AN30">
        <v>0.64500000000000002</v>
      </c>
      <c r="AO30">
        <v>0.38544</v>
      </c>
      <c r="AP30">
        <v>0.82728999999999997</v>
      </c>
      <c r="AQ30">
        <v>0.29560999999999998</v>
      </c>
      <c r="AR30">
        <v>0.70589999999999997</v>
      </c>
      <c r="AS30">
        <v>0.45406000000000002</v>
      </c>
      <c r="AT30">
        <v>1</v>
      </c>
      <c r="AU30">
        <v>0.65844000000000003</v>
      </c>
      <c r="AV30">
        <v>0.32521</v>
      </c>
      <c r="AW30">
        <v>1</v>
      </c>
      <c r="AX30">
        <v>0.12722</v>
      </c>
      <c r="AY30">
        <v>1</v>
      </c>
      <c r="AZ30">
        <v>0.19295000000000001</v>
      </c>
      <c r="BA30">
        <v>0.17815</v>
      </c>
      <c r="BB30">
        <v>0.53429000000000004</v>
      </c>
      <c r="BC30">
        <v>0.70318999999999998</v>
      </c>
      <c r="BD30">
        <v>0.35887000000000002</v>
      </c>
      <c r="BE30">
        <v>0.81635000000000002</v>
      </c>
      <c r="BF30">
        <v>0.34995999999999999</v>
      </c>
      <c r="BG30">
        <v>0.50849</v>
      </c>
      <c r="BH30">
        <v>0.20158999999999999</v>
      </c>
      <c r="BI30">
        <v>0.29142000000000001</v>
      </c>
      <c r="BJ30">
        <v>0.13719000000000001</v>
      </c>
      <c r="BK30">
        <v>5.2608000000000002E-2</v>
      </c>
      <c r="BL30">
        <v>0.13707</v>
      </c>
      <c r="BM30">
        <v>0.72690999999999995</v>
      </c>
      <c r="BN30">
        <v>0.52403</v>
      </c>
      <c r="BO30">
        <v>0.65210000000000001</v>
      </c>
      <c r="BP30">
        <v>0.87634999999999996</v>
      </c>
      <c r="BQ30">
        <v>0.24390000000000001</v>
      </c>
      <c r="BR30">
        <v>0.85153999999999996</v>
      </c>
      <c r="BS30">
        <v>0.4602</v>
      </c>
      <c r="BT30">
        <v>0.11291</v>
      </c>
      <c r="BU30">
        <v>0.98841999999999997</v>
      </c>
      <c r="BV30">
        <v>0.23784</v>
      </c>
      <c r="BW30">
        <v>0.14646000000000001</v>
      </c>
      <c r="BX30">
        <v>1</v>
      </c>
      <c r="BY30">
        <v>8.9247000000000007E-2</v>
      </c>
      <c r="BZ30">
        <v>9.0757000000000004E-2</v>
      </c>
      <c r="CA30" s="603">
        <v>4.1748E-2</v>
      </c>
      <c r="CB30">
        <v>0.27887000000000001</v>
      </c>
      <c r="CC30">
        <v>0.17208999999999999</v>
      </c>
      <c r="CD30">
        <v>0.14857999999999999</v>
      </c>
      <c r="CE30">
        <v>0.55598000000000003</v>
      </c>
      <c r="CF30">
        <v>0.12246</v>
      </c>
      <c r="CG30">
        <v>0.94974000000000003</v>
      </c>
      <c r="CH30">
        <v>0.36013000000000001</v>
      </c>
      <c r="CI30">
        <v>8.4148000000000001E-2</v>
      </c>
      <c r="CJ30" s="603">
        <v>4.5173999999999999E-2</v>
      </c>
      <c r="CK30" s="604">
        <v>2.5891000000000001E-2</v>
      </c>
      <c r="CL30">
        <v>0.53627000000000002</v>
      </c>
      <c r="CM30">
        <v>0.28265000000000001</v>
      </c>
      <c r="CN30">
        <v>0.27098</v>
      </c>
      <c r="CO30">
        <v>0.41648000000000002</v>
      </c>
      <c r="CP30">
        <v>0.1409</v>
      </c>
      <c r="CQ30">
        <v>0.96833000000000002</v>
      </c>
      <c r="CR30">
        <v>0.56276000000000004</v>
      </c>
      <c r="CS30">
        <v>0.17308999999999999</v>
      </c>
      <c r="CT30">
        <v>0.38582</v>
      </c>
      <c r="CU30">
        <v>0.22270000000000001</v>
      </c>
      <c r="CV30">
        <v>0.86851999999999996</v>
      </c>
      <c r="CW30">
        <v>1</v>
      </c>
    </row>
    <row r="31" spans="1:101" x14ac:dyDescent="0.25">
      <c r="A31" t="s">
        <v>251</v>
      </c>
      <c r="AF31">
        <v>0.46446999999999999</v>
      </c>
      <c r="AG31">
        <v>0.44485999999999998</v>
      </c>
      <c r="AH31">
        <v>0.26161000000000001</v>
      </c>
      <c r="AI31">
        <v>0.13868</v>
      </c>
      <c r="AJ31">
        <v>0.61851</v>
      </c>
      <c r="AK31">
        <v>0.93493999999999999</v>
      </c>
      <c r="AL31">
        <v>0.49503000000000003</v>
      </c>
      <c r="AM31">
        <v>0.44574000000000003</v>
      </c>
      <c r="AN31">
        <v>0.95709</v>
      </c>
      <c r="AO31">
        <v>0.11816</v>
      </c>
      <c r="AP31">
        <v>0.84867000000000004</v>
      </c>
      <c r="AQ31">
        <v>0.59628999999999999</v>
      </c>
      <c r="AR31">
        <v>0.75312000000000001</v>
      </c>
      <c r="AS31">
        <v>0.93332999999999999</v>
      </c>
      <c r="AT31">
        <v>1</v>
      </c>
      <c r="AU31">
        <v>0.66666999999999998</v>
      </c>
      <c r="AV31">
        <v>0.66666999999999998</v>
      </c>
      <c r="AW31">
        <v>1</v>
      </c>
      <c r="AX31">
        <v>0.11720999999999999</v>
      </c>
      <c r="AY31">
        <v>1</v>
      </c>
      <c r="AZ31">
        <v>0.23282</v>
      </c>
      <c r="BA31">
        <v>0.29892000000000002</v>
      </c>
      <c r="BB31">
        <v>0.32647999999999999</v>
      </c>
      <c r="BC31">
        <v>0.86595</v>
      </c>
      <c r="BD31">
        <v>0.41277000000000003</v>
      </c>
      <c r="BE31">
        <v>0.54527000000000003</v>
      </c>
      <c r="BF31">
        <v>0.2203</v>
      </c>
      <c r="BG31">
        <v>0.30186000000000002</v>
      </c>
      <c r="BH31">
        <v>0.12587000000000001</v>
      </c>
      <c r="BI31">
        <v>0.73538000000000003</v>
      </c>
      <c r="BJ31">
        <v>0.46578999999999998</v>
      </c>
      <c r="BK31" s="606">
        <v>2.1954E-4</v>
      </c>
      <c r="BL31">
        <v>0.27261000000000002</v>
      </c>
      <c r="BM31">
        <v>0.50671999999999995</v>
      </c>
      <c r="BN31">
        <v>0.27998000000000001</v>
      </c>
      <c r="BO31">
        <v>0.59060999999999997</v>
      </c>
      <c r="BP31">
        <v>0.78383999999999998</v>
      </c>
      <c r="BQ31">
        <v>0.18906999999999999</v>
      </c>
      <c r="BR31">
        <v>0.49062</v>
      </c>
      <c r="BS31">
        <v>0.2117</v>
      </c>
      <c r="BT31" s="459">
        <v>3.8213999999999998E-2</v>
      </c>
      <c r="BU31">
        <v>0.59236999999999995</v>
      </c>
      <c r="BV31">
        <v>8.3118999999999998E-2</v>
      </c>
      <c r="BW31">
        <v>0.39154</v>
      </c>
      <c r="BX31">
        <v>1</v>
      </c>
      <c r="BY31">
        <v>0.23396</v>
      </c>
      <c r="BZ31">
        <v>0.2369</v>
      </c>
      <c r="CA31">
        <v>0.17402000000000001</v>
      </c>
      <c r="CB31">
        <v>0.49503000000000003</v>
      </c>
      <c r="CC31">
        <v>0.27710000000000001</v>
      </c>
      <c r="CD31">
        <v>0.18489</v>
      </c>
      <c r="CE31">
        <v>0.65780000000000005</v>
      </c>
      <c r="CF31">
        <v>0.27223000000000003</v>
      </c>
      <c r="CG31">
        <v>0.89651000000000003</v>
      </c>
      <c r="CH31">
        <v>0.78244000000000002</v>
      </c>
      <c r="CI31">
        <v>0.16236</v>
      </c>
      <c r="CJ31">
        <v>8.4792999999999993E-2</v>
      </c>
      <c r="CK31">
        <v>0.1384</v>
      </c>
      <c r="CL31">
        <v>0.59677999999999998</v>
      </c>
      <c r="CM31">
        <v>0.15295</v>
      </c>
      <c r="CN31">
        <v>0.58414999999999995</v>
      </c>
      <c r="CO31">
        <v>0.73084000000000005</v>
      </c>
      <c r="CP31">
        <v>0.44446000000000002</v>
      </c>
      <c r="CQ31">
        <v>0.89217000000000002</v>
      </c>
      <c r="CR31">
        <v>0.87766999999999995</v>
      </c>
      <c r="CS31">
        <v>0.40242</v>
      </c>
      <c r="CT31">
        <v>0.64559</v>
      </c>
      <c r="CU31">
        <v>0.51720999999999995</v>
      </c>
      <c r="CV31">
        <v>0.52153000000000005</v>
      </c>
      <c r="CW31">
        <v>1</v>
      </c>
    </row>
    <row r="32" spans="1:101" x14ac:dyDescent="0.25">
      <c r="A32" t="s">
        <v>252</v>
      </c>
      <c r="AG32">
        <v>0.95452999999999999</v>
      </c>
      <c r="AH32">
        <v>0.61011000000000004</v>
      </c>
      <c r="AI32">
        <v>0.43518000000000001</v>
      </c>
      <c r="AJ32">
        <v>5.5525999999999999E-2</v>
      </c>
      <c r="AK32">
        <v>0.85533999999999999</v>
      </c>
      <c r="AL32">
        <v>0.26841999999999999</v>
      </c>
      <c r="AM32">
        <v>0.11234</v>
      </c>
      <c r="AN32" s="603">
        <v>4.6531000000000003E-2</v>
      </c>
      <c r="AO32">
        <v>0.97841999999999996</v>
      </c>
      <c r="AP32" s="605">
        <v>1.2142E-2</v>
      </c>
      <c r="AQ32">
        <v>6.8883E-2</v>
      </c>
      <c r="AR32">
        <v>0.19783000000000001</v>
      </c>
      <c r="AS32">
        <v>0.83411999999999997</v>
      </c>
      <c r="AT32">
        <v>1</v>
      </c>
      <c r="AU32">
        <v>0.20963000000000001</v>
      </c>
      <c r="AV32">
        <v>0.79508999999999996</v>
      </c>
      <c r="AW32">
        <v>1</v>
      </c>
      <c r="AX32">
        <v>0.82816000000000001</v>
      </c>
      <c r="AY32">
        <v>1</v>
      </c>
      <c r="AZ32">
        <v>0.18851999999999999</v>
      </c>
      <c r="BA32">
        <v>8.2447000000000006E-2</v>
      </c>
      <c r="BB32">
        <v>0.41588999999999998</v>
      </c>
      <c r="BC32">
        <v>0.62241000000000002</v>
      </c>
      <c r="BD32">
        <v>5.7803E-2</v>
      </c>
      <c r="BE32">
        <v>0.56477999999999995</v>
      </c>
      <c r="BF32">
        <v>0.75212999999999997</v>
      </c>
      <c r="BG32">
        <v>0.75892999999999999</v>
      </c>
      <c r="BH32">
        <v>0.41952</v>
      </c>
      <c r="BI32">
        <v>0.22061</v>
      </c>
      <c r="BJ32">
        <v>7.6758000000000007E-2</v>
      </c>
      <c r="BK32">
        <v>0.48716999999999999</v>
      </c>
      <c r="BL32">
        <v>0.39912999999999998</v>
      </c>
      <c r="BM32">
        <v>0.77742</v>
      </c>
      <c r="BN32">
        <v>0.91391999999999995</v>
      </c>
      <c r="BO32">
        <v>0.65998000000000001</v>
      </c>
      <c r="BP32">
        <v>0.51526000000000005</v>
      </c>
      <c r="BQ32">
        <v>0.89873000000000003</v>
      </c>
      <c r="BR32">
        <v>0.87290999999999996</v>
      </c>
      <c r="BS32">
        <v>0.65027999999999997</v>
      </c>
      <c r="BT32">
        <v>0.64631000000000005</v>
      </c>
      <c r="BU32">
        <v>0.87126999999999999</v>
      </c>
      <c r="BV32">
        <v>0.71447000000000005</v>
      </c>
      <c r="BW32">
        <v>6.2118E-2</v>
      </c>
      <c r="BX32">
        <v>1</v>
      </c>
      <c r="BY32">
        <v>8.7223999999999996E-2</v>
      </c>
      <c r="BZ32">
        <v>8.5996000000000003E-2</v>
      </c>
      <c r="CA32">
        <v>0.11928</v>
      </c>
      <c r="CB32">
        <v>0.86316999999999999</v>
      </c>
      <c r="CC32">
        <v>0.84894999999999998</v>
      </c>
      <c r="CD32">
        <v>0.18262999999999999</v>
      </c>
      <c r="CE32">
        <v>0.93908999999999998</v>
      </c>
      <c r="CF32">
        <v>6.8507999999999999E-2</v>
      </c>
      <c r="CG32">
        <v>0.91559999999999997</v>
      </c>
      <c r="CH32">
        <v>0.19785</v>
      </c>
      <c r="CI32">
        <v>0.19495000000000001</v>
      </c>
      <c r="CJ32">
        <v>0.53320000000000001</v>
      </c>
      <c r="CK32">
        <v>0.40023999999999998</v>
      </c>
      <c r="CL32">
        <v>0.27912999999999999</v>
      </c>
      <c r="CM32">
        <v>0.91127999999999998</v>
      </c>
      <c r="CN32">
        <v>0.65346000000000004</v>
      </c>
      <c r="CO32">
        <v>5.9508999999999999E-2</v>
      </c>
      <c r="CP32" s="459">
        <v>3.925E-2</v>
      </c>
      <c r="CQ32">
        <v>0.54459999999999997</v>
      </c>
      <c r="CR32">
        <v>0.97846</v>
      </c>
      <c r="CS32">
        <v>0.64517000000000002</v>
      </c>
      <c r="CT32">
        <v>7.9080999999999999E-2</v>
      </c>
      <c r="CU32">
        <v>0.59347000000000005</v>
      </c>
      <c r="CV32">
        <v>0.27847</v>
      </c>
      <c r="CW32">
        <v>1</v>
      </c>
    </row>
    <row r="33" spans="1:101" x14ac:dyDescent="0.25">
      <c r="A33" t="s">
        <v>253</v>
      </c>
      <c r="AH33" s="603">
        <v>4.6640000000000001E-2</v>
      </c>
      <c r="AI33">
        <v>7.7231999999999995E-2</v>
      </c>
      <c r="AJ33">
        <v>0.59114</v>
      </c>
      <c r="AK33">
        <v>0.16314000000000001</v>
      </c>
      <c r="AL33">
        <v>0.44379999999999997</v>
      </c>
      <c r="AM33">
        <v>0.61272000000000004</v>
      </c>
      <c r="AN33" s="459">
        <v>3.7182E-2</v>
      </c>
      <c r="AO33">
        <v>0.90305999999999997</v>
      </c>
      <c r="AP33" s="606">
        <v>6.2564999999999999E-3</v>
      </c>
      <c r="AQ33">
        <v>0.39513999999999999</v>
      </c>
      <c r="AR33">
        <v>0.35111999999999999</v>
      </c>
      <c r="AS33">
        <v>0.61839</v>
      </c>
      <c r="AT33">
        <v>1</v>
      </c>
      <c r="AU33">
        <v>0.32102000000000003</v>
      </c>
      <c r="AV33">
        <v>0.99504000000000004</v>
      </c>
      <c r="AW33">
        <v>1</v>
      </c>
      <c r="AX33">
        <v>0.23118</v>
      </c>
      <c r="AY33">
        <v>1</v>
      </c>
      <c r="AZ33">
        <v>0.20291000000000001</v>
      </c>
      <c r="BA33">
        <v>0.36207</v>
      </c>
      <c r="BB33">
        <v>0.42054999999999998</v>
      </c>
      <c r="BC33">
        <v>1</v>
      </c>
      <c r="BD33">
        <v>0.79981999999999998</v>
      </c>
      <c r="BE33">
        <v>0.52515999999999996</v>
      </c>
      <c r="BF33">
        <v>0.86434999999999995</v>
      </c>
      <c r="BG33" s="604">
        <v>2.4702999999999999E-2</v>
      </c>
      <c r="BH33">
        <v>8.9457999999999996E-2</v>
      </c>
      <c r="BI33">
        <v>0.57147999999999999</v>
      </c>
      <c r="BJ33">
        <v>0.68478000000000006</v>
      </c>
      <c r="BK33">
        <v>0.39756999999999998</v>
      </c>
      <c r="BL33">
        <v>0.19667000000000001</v>
      </c>
      <c r="BM33">
        <v>5.1343E-2</v>
      </c>
      <c r="BN33" s="605">
        <v>1.4269E-2</v>
      </c>
      <c r="BO33" s="459">
        <v>3.6520999999999998E-2</v>
      </c>
      <c r="BP33" s="459">
        <v>3.6096999999999997E-2</v>
      </c>
      <c r="BQ33">
        <v>0.27229999999999999</v>
      </c>
      <c r="BR33">
        <v>5.0660999999999998E-2</v>
      </c>
      <c r="BS33">
        <v>0.14105000000000001</v>
      </c>
      <c r="BT33">
        <v>0.11365</v>
      </c>
      <c r="BU33">
        <v>0.77742</v>
      </c>
      <c r="BV33">
        <v>6.1578000000000001E-2</v>
      </c>
      <c r="BW33">
        <v>0.52097000000000004</v>
      </c>
      <c r="BX33">
        <v>1</v>
      </c>
      <c r="BY33">
        <v>0.38635000000000003</v>
      </c>
      <c r="BZ33">
        <v>0.38836999999999999</v>
      </c>
      <c r="CA33">
        <v>0.41139999999999999</v>
      </c>
      <c r="CB33">
        <v>0.85087000000000002</v>
      </c>
      <c r="CC33">
        <v>0.55159000000000002</v>
      </c>
      <c r="CD33">
        <v>0.21157000000000001</v>
      </c>
      <c r="CE33">
        <v>0.38140000000000002</v>
      </c>
      <c r="CF33">
        <v>0.40610000000000002</v>
      </c>
      <c r="CG33" s="459">
        <v>3.7671000000000003E-2</v>
      </c>
      <c r="CH33">
        <v>0.34932000000000002</v>
      </c>
      <c r="CI33">
        <v>0.22563</v>
      </c>
      <c r="CJ33">
        <v>0.29104000000000002</v>
      </c>
      <c r="CK33">
        <v>0.68042999999999998</v>
      </c>
      <c r="CL33">
        <v>0.22006000000000001</v>
      </c>
      <c r="CM33">
        <v>0.10109</v>
      </c>
      <c r="CN33">
        <v>0.85041</v>
      </c>
      <c r="CO33">
        <v>0.36137999999999998</v>
      </c>
      <c r="CP33">
        <v>0.67225999999999997</v>
      </c>
      <c r="CQ33">
        <v>0.2777</v>
      </c>
      <c r="CR33">
        <v>0.93157999999999996</v>
      </c>
      <c r="CS33">
        <v>0.80884999999999996</v>
      </c>
      <c r="CT33">
        <v>0.52003999999999995</v>
      </c>
      <c r="CU33">
        <v>0.75719000000000003</v>
      </c>
      <c r="CV33">
        <v>0.85440000000000005</v>
      </c>
      <c r="CW33">
        <v>1</v>
      </c>
    </row>
    <row r="34" spans="1:101" x14ac:dyDescent="0.25">
      <c r="A34" t="s">
        <v>254</v>
      </c>
      <c r="AI34" s="603">
        <v>4.5444999999999999E-2</v>
      </c>
      <c r="AJ34">
        <v>0.83399999999999996</v>
      </c>
      <c r="AK34">
        <v>0.14840999999999999</v>
      </c>
      <c r="AL34">
        <v>0.99219999999999997</v>
      </c>
      <c r="AM34">
        <v>0.19048000000000001</v>
      </c>
      <c r="AN34">
        <v>0.23088</v>
      </c>
      <c r="AO34">
        <v>0.56133999999999995</v>
      </c>
      <c r="AP34">
        <v>0.18759999999999999</v>
      </c>
      <c r="AQ34">
        <v>0.78842000000000001</v>
      </c>
      <c r="AR34">
        <v>0.77298999999999995</v>
      </c>
      <c r="AS34">
        <v>0.26549</v>
      </c>
      <c r="AT34">
        <v>1</v>
      </c>
      <c r="AU34">
        <v>0.74121000000000004</v>
      </c>
      <c r="AV34">
        <v>0.60907</v>
      </c>
      <c r="AW34">
        <v>1</v>
      </c>
      <c r="AX34">
        <v>0.36157</v>
      </c>
      <c r="AY34">
        <v>1</v>
      </c>
      <c r="AZ34" s="603">
        <v>4.8703000000000003E-2</v>
      </c>
      <c r="BA34">
        <v>0.13605999999999999</v>
      </c>
      <c r="BB34">
        <v>8.9661000000000005E-2</v>
      </c>
      <c r="BC34">
        <v>0.56372</v>
      </c>
      <c r="BD34">
        <v>0.30354999999999999</v>
      </c>
      <c r="BE34">
        <v>0.16596</v>
      </c>
      <c r="BF34">
        <v>0.99151999999999996</v>
      </c>
      <c r="BG34" s="606">
        <v>8.5683999999999999E-4</v>
      </c>
      <c r="BH34" s="606">
        <v>8.2512999999999996E-3</v>
      </c>
      <c r="BI34">
        <v>0.65405999999999997</v>
      </c>
      <c r="BJ34">
        <v>0.93254999999999999</v>
      </c>
      <c r="BK34">
        <v>0.21437999999999999</v>
      </c>
      <c r="BL34">
        <v>0.24082999999999999</v>
      </c>
      <c r="BM34" s="606">
        <v>8.6164999999999992E-3</v>
      </c>
      <c r="BN34" s="606">
        <v>8.1230999999999994E-3</v>
      </c>
      <c r="BO34" s="604">
        <v>2.9541000000000001E-2</v>
      </c>
      <c r="BP34">
        <v>0.15959000000000001</v>
      </c>
      <c r="BQ34">
        <v>0.49136000000000002</v>
      </c>
      <c r="BR34" s="459">
        <v>3.6861999999999999E-2</v>
      </c>
      <c r="BS34" s="605">
        <v>1.1998999999999999E-2</v>
      </c>
      <c r="BT34">
        <v>8.9661000000000005E-2</v>
      </c>
      <c r="BU34">
        <v>0.38757000000000003</v>
      </c>
      <c r="BV34" s="604">
        <v>2.3838000000000002E-2</v>
      </c>
      <c r="BW34">
        <v>0.34036</v>
      </c>
      <c r="BX34">
        <v>1</v>
      </c>
      <c r="BY34">
        <v>0.20427000000000001</v>
      </c>
      <c r="BZ34">
        <v>0.20519999999999999</v>
      </c>
      <c r="CA34">
        <v>0.26479000000000003</v>
      </c>
      <c r="CB34">
        <v>0.87534999999999996</v>
      </c>
      <c r="CC34">
        <v>0.78251999999999999</v>
      </c>
      <c r="CD34">
        <v>5.4088999999999998E-2</v>
      </c>
      <c r="CE34">
        <v>0.32007999999999998</v>
      </c>
      <c r="CF34">
        <v>0.19216</v>
      </c>
      <c r="CG34">
        <v>0.10541</v>
      </c>
      <c r="CH34">
        <v>0.52593999999999996</v>
      </c>
      <c r="CI34">
        <v>0.11395</v>
      </c>
      <c r="CJ34">
        <v>0.33327000000000001</v>
      </c>
      <c r="CK34">
        <v>0.68056000000000005</v>
      </c>
      <c r="CL34">
        <v>7.6386999999999997E-2</v>
      </c>
      <c r="CM34">
        <v>0.23344999999999999</v>
      </c>
      <c r="CN34">
        <v>0.91590000000000005</v>
      </c>
      <c r="CO34">
        <v>0.79032999999999998</v>
      </c>
      <c r="CP34">
        <v>1</v>
      </c>
      <c r="CQ34">
        <v>0.11826</v>
      </c>
      <c r="CR34">
        <v>0.68339000000000005</v>
      </c>
      <c r="CS34">
        <v>0.99783999999999995</v>
      </c>
      <c r="CT34">
        <v>0.29904999999999998</v>
      </c>
      <c r="CU34">
        <v>0.96652000000000005</v>
      </c>
      <c r="CV34">
        <v>0.92873000000000006</v>
      </c>
      <c r="CW34">
        <v>1</v>
      </c>
    </row>
    <row r="35" spans="1:101" x14ac:dyDescent="0.25">
      <c r="A35" t="s">
        <v>255</v>
      </c>
      <c r="AJ35">
        <v>0.85553999999999997</v>
      </c>
      <c r="AK35">
        <v>0.37491999999999998</v>
      </c>
      <c r="AL35">
        <v>0.92647000000000002</v>
      </c>
      <c r="AM35">
        <v>0.31446000000000002</v>
      </c>
      <c r="AN35">
        <v>0.20912</v>
      </c>
      <c r="AO35">
        <v>0.65778999999999999</v>
      </c>
      <c r="AP35">
        <v>0.10464</v>
      </c>
      <c r="AQ35">
        <v>0.93252999999999997</v>
      </c>
      <c r="AR35">
        <v>0.24592</v>
      </c>
      <c r="AS35">
        <v>0.85653000000000001</v>
      </c>
      <c r="AT35">
        <v>1</v>
      </c>
      <c r="AU35">
        <v>0.47683999999999999</v>
      </c>
      <c r="AV35">
        <v>0.72492999999999996</v>
      </c>
      <c r="AW35">
        <v>1</v>
      </c>
      <c r="AX35">
        <v>0.10236000000000001</v>
      </c>
      <c r="AY35">
        <v>1</v>
      </c>
      <c r="AZ35" s="604">
        <v>2.6325000000000001E-2</v>
      </c>
      <c r="BA35">
        <v>7.1841000000000002E-2</v>
      </c>
      <c r="BB35">
        <v>0.30782999999999999</v>
      </c>
      <c r="BC35">
        <v>0.95530999999999999</v>
      </c>
      <c r="BD35">
        <v>0.38772000000000001</v>
      </c>
      <c r="BE35">
        <v>0.51200000000000001</v>
      </c>
      <c r="BF35">
        <v>0.71389999999999998</v>
      </c>
      <c r="BG35">
        <v>6.0866999999999997E-2</v>
      </c>
      <c r="BH35" s="606">
        <v>9.7535E-3</v>
      </c>
      <c r="BI35">
        <v>0.82238</v>
      </c>
      <c r="BJ35">
        <v>0.62112999999999996</v>
      </c>
      <c r="BK35">
        <v>0.12697</v>
      </c>
      <c r="BL35" s="604">
        <v>2.9281000000000001E-2</v>
      </c>
      <c r="BM35">
        <v>0.13991999999999999</v>
      </c>
      <c r="BN35">
        <v>7.1979000000000001E-2</v>
      </c>
      <c r="BO35">
        <v>8.2999000000000003E-2</v>
      </c>
      <c r="BP35">
        <v>0.35805999999999999</v>
      </c>
      <c r="BQ35">
        <v>0.21296999999999999</v>
      </c>
      <c r="BR35">
        <v>0.23461000000000001</v>
      </c>
      <c r="BS35">
        <v>0.13294</v>
      </c>
      <c r="BT35" s="604">
        <v>2.1531000000000002E-2</v>
      </c>
      <c r="BU35">
        <v>0.83774000000000004</v>
      </c>
      <c r="BV35" s="604">
        <v>2.9763000000000001E-2</v>
      </c>
      <c r="BW35">
        <v>0.12726999999999999</v>
      </c>
      <c r="BX35">
        <v>1</v>
      </c>
      <c r="BY35">
        <v>5.4588999999999999E-2</v>
      </c>
      <c r="BZ35">
        <v>5.5648999999999997E-2</v>
      </c>
      <c r="CA35">
        <v>5.3455999999999997E-2</v>
      </c>
      <c r="CB35">
        <v>0.55962000000000001</v>
      </c>
      <c r="CC35">
        <v>0.31492999999999999</v>
      </c>
      <c r="CD35" s="604">
        <v>2.0115999999999998E-2</v>
      </c>
      <c r="CE35">
        <v>0.68545999999999996</v>
      </c>
      <c r="CF35">
        <v>7.0332000000000006E-2</v>
      </c>
      <c r="CG35">
        <v>0.25308000000000003</v>
      </c>
      <c r="CH35">
        <v>0.96564000000000005</v>
      </c>
      <c r="CI35" s="605">
        <v>1.1124999999999999E-2</v>
      </c>
      <c r="CJ35">
        <v>6.2891000000000002E-2</v>
      </c>
      <c r="CK35">
        <v>0.23380000000000001</v>
      </c>
      <c r="CL35">
        <v>0.12894</v>
      </c>
      <c r="CM35">
        <v>0.10662000000000001</v>
      </c>
      <c r="CN35">
        <v>0.50505</v>
      </c>
      <c r="CO35">
        <v>0.98853999999999997</v>
      </c>
      <c r="CP35">
        <v>0.61956999999999995</v>
      </c>
      <c r="CQ35">
        <v>0.35339999999999999</v>
      </c>
      <c r="CR35">
        <v>0.76000999999999996</v>
      </c>
      <c r="CS35">
        <v>0.43653999999999998</v>
      </c>
      <c r="CT35">
        <v>0.21282000000000001</v>
      </c>
      <c r="CU35">
        <v>0.40970000000000001</v>
      </c>
      <c r="CV35">
        <v>0.96196000000000004</v>
      </c>
      <c r="CW35">
        <v>1</v>
      </c>
    </row>
    <row r="36" spans="1:101" x14ac:dyDescent="0.25">
      <c r="A36" t="s">
        <v>256</v>
      </c>
      <c r="AK36">
        <v>0.95733999999999997</v>
      </c>
      <c r="AL36" s="603">
        <v>4.3654999999999999E-2</v>
      </c>
      <c r="AM36">
        <v>0.12182999999999999</v>
      </c>
      <c r="AN36">
        <v>0.15307000000000001</v>
      </c>
      <c r="AO36">
        <v>0.69172</v>
      </c>
      <c r="AP36">
        <v>0.1381</v>
      </c>
      <c r="AQ36">
        <v>6.6553000000000001E-2</v>
      </c>
      <c r="AR36">
        <v>5.8978000000000003E-2</v>
      </c>
      <c r="AS36">
        <v>0.80867999999999995</v>
      </c>
      <c r="AT36">
        <v>1</v>
      </c>
      <c r="AU36">
        <v>7.2827000000000003E-2</v>
      </c>
      <c r="AV36">
        <v>0.51434000000000002</v>
      </c>
      <c r="AW36">
        <v>1</v>
      </c>
      <c r="AX36">
        <v>0.71347000000000005</v>
      </c>
      <c r="AY36">
        <v>1</v>
      </c>
      <c r="AZ36">
        <v>0.46737000000000001</v>
      </c>
      <c r="BA36">
        <v>0.32445000000000002</v>
      </c>
      <c r="BB36">
        <v>0.32830999999999999</v>
      </c>
      <c r="BC36">
        <v>0.30525999999999998</v>
      </c>
      <c r="BD36">
        <v>5.0605999999999998E-2</v>
      </c>
      <c r="BE36">
        <v>0.37176999999999999</v>
      </c>
      <c r="BF36">
        <v>0.68042999999999998</v>
      </c>
      <c r="BG36">
        <v>0.98509000000000002</v>
      </c>
      <c r="BH36">
        <v>0.69486000000000003</v>
      </c>
      <c r="BI36">
        <v>0.47875000000000001</v>
      </c>
      <c r="BJ36">
        <v>0.24523</v>
      </c>
      <c r="BK36">
        <v>0.62641000000000002</v>
      </c>
      <c r="BL36">
        <v>0.95743</v>
      </c>
      <c r="BM36">
        <v>0.94518000000000002</v>
      </c>
      <c r="BN36">
        <v>0.85826000000000002</v>
      </c>
      <c r="BO36">
        <v>0.98811000000000004</v>
      </c>
      <c r="BP36">
        <v>0.36120999999999998</v>
      </c>
      <c r="BQ36">
        <v>0.49767</v>
      </c>
      <c r="BR36">
        <v>0.79879999999999995</v>
      </c>
      <c r="BS36">
        <v>0.69843</v>
      </c>
      <c r="BT36">
        <v>0.98146</v>
      </c>
      <c r="BU36">
        <v>0.47981000000000001</v>
      </c>
      <c r="BV36">
        <v>0.96708000000000005</v>
      </c>
      <c r="BW36">
        <v>0.38375999999999999</v>
      </c>
      <c r="BX36">
        <v>1</v>
      </c>
      <c r="BY36">
        <v>0.40237000000000001</v>
      </c>
      <c r="BZ36">
        <v>0.39995000000000003</v>
      </c>
      <c r="CA36">
        <v>0.47987000000000002</v>
      </c>
      <c r="CB36">
        <v>0.67506999999999995</v>
      </c>
      <c r="CC36">
        <v>0.67008000000000001</v>
      </c>
      <c r="CD36">
        <v>0.46398</v>
      </c>
      <c r="CE36">
        <v>0.96348999999999996</v>
      </c>
      <c r="CF36">
        <v>0.34229999999999999</v>
      </c>
      <c r="CG36">
        <v>0.63227999999999995</v>
      </c>
      <c r="CH36">
        <v>0.31053999999999998</v>
      </c>
      <c r="CI36">
        <v>0.57293000000000005</v>
      </c>
      <c r="CJ36">
        <v>0.99472000000000005</v>
      </c>
      <c r="CK36">
        <v>0.80866000000000005</v>
      </c>
      <c r="CL36">
        <v>0.53398000000000001</v>
      </c>
      <c r="CM36">
        <v>0.54017000000000004</v>
      </c>
      <c r="CN36">
        <v>0.82074999999999998</v>
      </c>
      <c r="CO36" s="459">
        <v>3.2844999999999999E-2</v>
      </c>
      <c r="CP36">
        <v>0.14724000000000001</v>
      </c>
      <c r="CQ36">
        <v>0.63570000000000004</v>
      </c>
      <c r="CR36">
        <v>0.49815999999999999</v>
      </c>
      <c r="CS36">
        <v>0.86678999999999995</v>
      </c>
      <c r="CT36">
        <v>0.33423999999999998</v>
      </c>
      <c r="CU36">
        <v>0.86102000000000001</v>
      </c>
      <c r="CV36">
        <v>0.37498999999999999</v>
      </c>
      <c r="CW36">
        <v>1</v>
      </c>
    </row>
    <row r="37" spans="1:101" x14ac:dyDescent="0.25">
      <c r="A37" t="s">
        <v>257</v>
      </c>
      <c r="AL37">
        <v>0.58289000000000002</v>
      </c>
      <c r="AM37">
        <v>0.33707999999999999</v>
      </c>
      <c r="AN37">
        <v>0.23205999999999999</v>
      </c>
      <c r="AO37">
        <v>0.72831000000000001</v>
      </c>
      <c r="AP37">
        <v>0.34227000000000002</v>
      </c>
      <c r="AQ37">
        <v>0.49131999999999998</v>
      </c>
      <c r="AR37">
        <v>0.97287000000000001</v>
      </c>
      <c r="AS37">
        <v>0.25063999999999997</v>
      </c>
      <c r="AT37">
        <v>1</v>
      </c>
      <c r="AU37">
        <v>0.49042999999999998</v>
      </c>
      <c r="AV37">
        <v>0.37053000000000003</v>
      </c>
      <c r="AW37">
        <v>1</v>
      </c>
      <c r="AX37">
        <v>0.98321999999999998</v>
      </c>
      <c r="AY37">
        <v>1</v>
      </c>
      <c r="AZ37">
        <v>0.26883000000000001</v>
      </c>
      <c r="BA37">
        <v>0.35155999999999998</v>
      </c>
      <c r="BB37">
        <v>0.31874000000000002</v>
      </c>
      <c r="BC37">
        <v>0.35497000000000001</v>
      </c>
      <c r="BD37">
        <v>0.52251999999999998</v>
      </c>
      <c r="BE37">
        <v>0.28469</v>
      </c>
      <c r="BF37">
        <v>0.29207</v>
      </c>
      <c r="BG37">
        <v>0.13736999999999999</v>
      </c>
      <c r="BH37">
        <v>0.29642000000000002</v>
      </c>
      <c r="BI37">
        <v>0.45700000000000002</v>
      </c>
      <c r="BJ37">
        <v>0.56442000000000003</v>
      </c>
      <c r="BK37">
        <v>0.98809999999999998</v>
      </c>
      <c r="BL37">
        <v>0.55867</v>
      </c>
      <c r="BM37" s="603">
        <v>4.938E-2</v>
      </c>
      <c r="BN37">
        <v>0.19478000000000001</v>
      </c>
      <c r="BO37" s="459">
        <v>3.4737999999999998E-2</v>
      </c>
      <c r="BP37">
        <v>0.15448999999999999</v>
      </c>
      <c r="BQ37">
        <v>0.89710000000000001</v>
      </c>
      <c r="BR37">
        <v>0.13885</v>
      </c>
      <c r="BS37">
        <v>0.25957000000000002</v>
      </c>
      <c r="BT37">
        <v>0.64639999999999997</v>
      </c>
      <c r="BU37">
        <v>0.59963</v>
      </c>
      <c r="BV37">
        <v>0.42987999999999998</v>
      </c>
      <c r="BW37">
        <v>0.55471999999999999</v>
      </c>
      <c r="BX37">
        <v>1</v>
      </c>
      <c r="BY37">
        <v>0.51905000000000001</v>
      </c>
      <c r="BZ37">
        <v>0.51722000000000001</v>
      </c>
      <c r="CA37">
        <v>0.68396000000000001</v>
      </c>
      <c r="CB37">
        <v>0.46039999999999998</v>
      </c>
      <c r="CC37">
        <v>0.65422000000000002</v>
      </c>
      <c r="CD37">
        <v>0.32567000000000002</v>
      </c>
      <c r="CE37" s="605">
        <v>1.2128E-2</v>
      </c>
      <c r="CF37">
        <v>0.46039999999999998</v>
      </c>
      <c r="CG37" s="605">
        <v>1.7791000000000001E-2</v>
      </c>
      <c r="CH37">
        <v>0.33609</v>
      </c>
      <c r="CI37">
        <v>0.45971000000000001</v>
      </c>
      <c r="CJ37">
        <v>0.95775999999999994</v>
      </c>
      <c r="CK37">
        <v>0.65751000000000004</v>
      </c>
      <c r="CL37">
        <v>7.3941000000000007E-2</v>
      </c>
      <c r="CM37">
        <v>0.77027999999999996</v>
      </c>
      <c r="CN37">
        <v>0.61082000000000003</v>
      </c>
      <c r="CO37">
        <v>0.60548000000000002</v>
      </c>
      <c r="CP37">
        <v>0.62578</v>
      </c>
      <c r="CQ37" s="605">
        <v>1.5975E-2</v>
      </c>
      <c r="CR37">
        <v>0.54698000000000002</v>
      </c>
      <c r="CS37">
        <v>0.54378000000000004</v>
      </c>
      <c r="CT37">
        <v>0.29547000000000001</v>
      </c>
      <c r="CU37">
        <v>0.69889000000000001</v>
      </c>
      <c r="CV37">
        <v>0.41578999999999999</v>
      </c>
      <c r="CW37">
        <v>1</v>
      </c>
    </row>
    <row r="38" spans="1:101" x14ac:dyDescent="0.25">
      <c r="A38" t="s">
        <v>258</v>
      </c>
      <c r="AM38">
        <v>0.32658999999999999</v>
      </c>
      <c r="AN38">
        <v>0.18462999999999999</v>
      </c>
      <c r="AO38">
        <v>0.37837999999999999</v>
      </c>
      <c r="AP38">
        <v>0.24335000000000001</v>
      </c>
      <c r="AQ38">
        <v>0.12808</v>
      </c>
      <c r="AR38">
        <v>0.20451</v>
      </c>
      <c r="AS38">
        <v>0.84443999999999997</v>
      </c>
      <c r="AT38">
        <v>1</v>
      </c>
      <c r="AU38" s="607">
        <v>1E-10</v>
      </c>
      <c r="AV38">
        <v>0.66666999999999998</v>
      </c>
      <c r="AW38">
        <v>1</v>
      </c>
      <c r="AX38">
        <v>0.73907999999999996</v>
      </c>
      <c r="AY38">
        <v>1</v>
      </c>
      <c r="AZ38">
        <v>0.77781</v>
      </c>
      <c r="BA38">
        <v>0.66925000000000001</v>
      </c>
      <c r="BB38">
        <v>0.39138000000000001</v>
      </c>
      <c r="BC38">
        <v>0.41338000000000003</v>
      </c>
      <c r="BD38">
        <v>0.20058999999999999</v>
      </c>
      <c r="BE38">
        <v>0.41922999999999999</v>
      </c>
      <c r="BF38">
        <v>0.90127999999999997</v>
      </c>
      <c r="BG38">
        <v>0.87028000000000005</v>
      </c>
      <c r="BH38">
        <v>0.86550000000000005</v>
      </c>
      <c r="BI38">
        <v>0.66961999999999999</v>
      </c>
      <c r="BJ38">
        <v>0.39865</v>
      </c>
      <c r="BK38">
        <v>0.50356999999999996</v>
      </c>
      <c r="BL38">
        <v>0.73972000000000004</v>
      </c>
      <c r="BM38">
        <v>0.84616000000000002</v>
      </c>
      <c r="BN38">
        <v>0.78378000000000003</v>
      </c>
      <c r="BO38">
        <v>0.63690999999999998</v>
      </c>
      <c r="BP38">
        <v>0.32462999999999997</v>
      </c>
      <c r="BQ38">
        <v>0.60960000000000003</v>
      </c>
      <c r="BR38">
        <v>0.76932999999999996</v>
      </c>
      <c r="BS38">
        <v>0.73485</v>
      </c>
      <c r="BT38">
        <v>0.98204000000000002</v>
      </c>
      <c r="BU38">
        <v>0.32728000000000002</v>
      </c>
      <c r="BV38">
        <v>0.97950000000000004</v>
      </c>
      <c r="BW38">
        <v>0.78200999999999998</v>
      </c>
      <c r="BX38">
        <v>1</v>
      </c>
      <c r="BY38">
        <v>0.73326999999999998</v>
      </c>
      <c r="BZ38">
        <v>0.73233999999999999</v>
      </c>
      <c r="CA38">
        <v>0.76227</v>
      </c>
      <c r="CB38">
        <v>0.68503999999999998</v>
      </c>
      <c r="CC38">
        <v>0.69840999999999998</v>
      </c>
      <c r="CD38">
        <v>0.74748999999999999</v>
      </c>
      <c r="CE38">
        <v>0.68503999999999998</v>
      </c>
      <c r="CF38">
        <v>0.68503999999999998</v>
      </c>
      <c r="CG38">
        <v>0.36318</v>
      </c>
      <c r="CH38">
        <v>0.42080000000000001</v>
      </c>
      <c r="CI38">
        <v>0.86424999999999996</v>
      </c>
      <c r="CJ38">
        <v>0.93103000000000002</v>
      </c>
      <c r="CK38">
        <v>0.84558</v>
      </c>
      <c r="CL38">
        <v>0.96547000000000005</v>
      </c>
      <c r="CM38">
        <v>0.61729999999999996</v>
      </c>
      <c r="CN38">
        <v>0.68479000000000001</v>
      </c>
      <c r="CO38">
        <v>0.11154</v>
      </c>
      <c r="CP38">
        <v>0.28634999999999999</v>
      </c>
      <c r="CQ38">
        <v>0.99268999999999996</v>
      </c>
      <c r="CR38">
        <v>0.42282999999999998</v>
      </c>
      <c r="CS38">
        <v>0.81138999999999994</v>
      </c>
      <c r="CT38">
        <v>0.80825000000000002</v>
      </c>
      <c r="CU38">
        <v>0.69940000000000002</v>
      </c>
      <c r="CV38">
        <v>0.87641000000000002</v>
      </c>
      <c r="CW38">
        <v>1</v>
      </c>
    </row>
    <row r="39" spans="1:101" x14ac:dyDescent="0.25">
      <c r="A39" t="s">
        <v>259</v>
      </c>
      <c r="AN39">
        <v>0.81838999999999995</v>
      </c>
      <c r="AO39">
        <v>0.59253999999999996</v>
      </c>
      <c r="AP39">
        <v>0.77753000000000005</v>
      </c>
      <c r="AQ39">
        <v>0.45601000000000003</v>
      </c>
      <c r="AR39">
        <v>0.15848999999999999</v>
      </c>
      <c r="AS39">
        <v>0.14685999999999999</v>
      </c>
      <c r="AT39">
        <v>1</v>
      </c>
      <c r="AU39">
        <v>0.38873000000000002</v>
      </c>
      <c r="AV39">
        <v>5.8342999999999999E-2</v>
      </c>
      <c r="AW39">
        <v>1</v>
      </c>
      <c r="AX39">
        <v>0.95223999999999998</v>
      </c>
      <c r="AY39">
        <v>1</v>
      </c>
      <c r="AZ39">
        <v>8.0014000000000002E-2</v>
      </c>
      <c r="BA39">
        <v>6.3125000000000001E-2</v>
      </c>
      <c r="BB39" s="603">
        <v>4.0716000000000002E-2</v>
      </c>
      <c r="BC39">
        <v>0.17039000000000001</v>
      </c>
      <c r="BD39" s="606">
        <v>3.0493999999999999E-3</v>
      </c>
      <c r="BE39">
        <v>7.6110999999999998E-2</v>
      </c>
      <c r="BF39">
        <v>0.56025999999999998</v>
      </c>
      <c r="BG39">
        <v>0.27382000000000001</v>
      </c>
      <c r="BH39">
        <v>0.17091999999999999</v>
      </c>
      <c r="BI39">
        <v>0.90976999999999997</v>
      </c>
      <c r="BJ39">
        <v>0.57008999999999999</v>
      </c>
      <c r="BK39">
        <v>0.40989999999999999</v>
      </c>
      <c r="BL39">
        <v>0.54064000000000001</v>
      </c>
      <c r="BM39">
        <v>0.22781000000000001</v>
      </c>
      <c r="BN39">
        <v>0.40111000000000002</v>
      </c>
      <c r="BO39">
        <v>0.28016000000000002</v>
      </c>
      <c r="BP39">
        <v>0.86194000000000004</v>
      </c>
      <c r="BQ39">
        <v>0.79076000000000002</v>
      </c>
      <c r="BR39">
        <v>0.44474000000000002</v>
      </c>
      <c r="BS39">
        <v>0.16384000000000001</v>
      </c>
      <c r="BT39">
        <v>0.49562</v>
      </c>
      <c r="BU39">
        <v>0.28055999999999998</v>
      </c>
      <c r="BV39">
        <v>0.37830999999999998</v>
      </c>
      <c r="BW39">
        <v>0.20579</v>
      </c>
      <c r="BX39">
        <v>1</v>
      </c>
      <c r="BY39">
        <v>0.16066</v>
      </c>
      <c r="BZ39">
        <v>0.15922</v>
      </c>
      <c r="CA39">
        <v>0.26787</v>
      </c>
      <c r="CB39">
        <v>0.55228999999999995</v>
      </c>
      <c r="CC39">
        <v>0.73419999999999996</v>
      </c>
      <c r="CD39">
        <v>9.2299000000000006E-2</v>
      </c>
      <c r="CE39">
        <v>0.37562000000000001</v>
      </c>
      <c r="CF39">
        <v>0.11074000000000001</v>
      </c>
      <c r="CG39">
        <v>0.54976000000000003</v>
      </c>
      <c r="CH39">
        <v>0.85726999999999998</v>
      </c>
      <c r="CI39">
        <v>0.2082</v>
      </c>
      <c r="CJ39">
        <v>0.72645000000000004</v>
      </c>
      <c r="CK39">
        <v>0.83979999999999999</v>
      </c>
      <c r="CL39">
        <v>7.5689000000000006E-2</v>
      </c>
      <c r="CM39">
        <v>0.96047000000000005</v>
      </c>
      <c r="CN39">
        <v>0.71452000000000004</v>
      </c>
      <c r="CO39">
        <v>0.37794</v>
      </c>
      <c r="CP39">
        <v>0.43652000000000002</v>
      </c>
      <c r="CQ39">
        <v>0.11428000000000001</v>
      </c>
      <c r="CR39">
        <v>0.38296999999999998</v>
      </c>
      <c r="CS39">
        <v>0.76195999999999997</v>
      </c>
      <c r="CT39">
        <v>0.1062</v>
      </c>
      <c r="CU39">
        <v>0.81433</v>
      </c>
      <c r="CV39">
        <v>0.35510000000000003</v>
      </c>
      <c r="CW39">
        <v>1</v>
      </c>
    </row>
    <row r="40" spans="1:101" x14ac:dyDescent="0.25">
      <c r="A40" t="s">
        <v>260</v>
      </c>
      <c r="AO40">
        <v>0.83435999999999999</v>
      </c>
      <c r="AP40" s="605">
        <v>1.9376999999999998E-2</v>
      </c>
      <c r="AQ40" s="606">
        <v>3.6389E-3</v>
      </c>
      <c r="AR40">
        <v>0.36080000000000001</v>
      </c>
      <c r="AS40">
        <v>0.64237999999999995</v>
      </c>
      <c r="AT40">
        <v>1</v>
      </c>
      <c r="AU40">
        <v>0.18462999999999999</v>
      </c>
      <c r="AV40">
        <v>0.95709</v>
      </c>
      <c r="AW40">
        <v>1</v>
      </c>
      <c r="AX40">
        <v>0.60121000000000002</v>
      </c>
      <c r="AY40">
        <v>1</v>
      </c>
      <c r="AZ40">
        <v>0.26174999999999998</v>
      </c>
      <c r="BA40">
        <v>0.63558000000000003</v>
      </c>
      <c r="BB40">
        <v>0.86428000000000005</v>
      </c>
      <c r="BC40">
        <v>0.92223999999999995</v>
      </c>
      <c r="BD40">
        <v>0.52697000000000005</v>
      </c>
      <c r="BE40">
        <v>0.86250000000000004</v>
      </c>
      <c r="BF40">
        <v>0.94823999999999997</v>
      </c>
      <c r="BG40">
        <v>0.18462999999999999</v>
      </c>
      <c r="BH40">
        <v>0.31969999999999998</v>
      </c>
      <c r="BI40">
        <v>0.30880000000000002</v>
      </c>
      <c r="BJ40">
        <v>0.14501</v>
      </c>
      <c r="BK40">
        <v>0.98257000000000005</v>
      </c>
      <c r="BL40">
        <v>0.41038000000000002</v>
      </c>
      <c r="BM40">
        <v>0.19930999999999999</v>
      </c>
      <c r="BN40">
        <v>0.17818999999999999</v>
      </c>
      <c r="BO40">
        <v>5.5431000000000001E-2</v>
      </c>
      <c r="BP40" s="603">
        <v>4.4115000000000001E-2</v>
      </c>
      <c r="BQ40">
        <v>0.58008000000000004</v>
      </c>
      <c r="BR40">
        <v>0.21276</v>
      </c>
      <c r="BS40">
        <v>0.49303000000000002</v>
      </c>
      <c r="BT40">
        <v>0.49064000000000002</v>
      </c>
      <c r="BU40">
        <v>0.98668</v>
      </c>
      <c r="BV40">
        <v>0.37056</v>
      </c>
      <c r="BW40">
        <v>0.72821000000000002</v>
      </c>
      <c r="BX40">
        <v>1</v>
      </c>
      <c r="BY40">
        <v>0.86024999999999996</v>
      </c>
      <c r="BZ40">
        <v>0.86843999999999999</v>
      </c>
      <c r="CA40">
        <v>0.95045000000000002</v>
      </c>
      <c r="CB40">
        <v>0.95709</v>
      </c>
      <c r="CC40">
        <v>0.86675999999999997</v>
      </c>
      <c r="CD40">
        <v>0.32535999999999998</v>
      </c>
      <c r="CE40">
        <v>0.41350999999999999</v>
      </c>
      <c r="CF40">
        <v>1</v>
      </c>
      <c r="CG40">
        <v>5.0125000000000003E-2</v>
      </c>
      <c r="CH40">
        <v>0.13854</v>
      </c>
      <c r="CI40">
        <v>0.3362</v>
      </c>
      <c r="CJ40">
        <v>0.73572000000000004</v>
      </c>
      <c r="CK40">
        <v>0.80315000000000003</v>
      </c>
      <c r="CL40">
        <v>0.34637000000000001</v>
      </c>
      <c r="CM40">
        <v>0.38468999999999998</v>
      </c>
      <c r="CN40">
        <v>0.92466999999999999</v>
      </c>
      <c r="CO40" s="605">
        <v>1.4045E-2</v>
      </c>
      <c r="CP40">
        <v>6.1433000000000001E-2</v>
      </c>
      <c r="CQ40">
        <v>0.45916000000000001</v>
      </c>
      <c r="CR40">
        <v>0.95660999999999996</v>
      </c>
      <c r="CS40">
        <v>0.89763999999999999</v>
      </c>
      <c r="CT40">
        <v>0.95162000000000002</v>
      </c>
      <c r="CU40">
        <v>0.96394000000000002</v>
      </c>
      <c r="CV40">
        <v>0.80001</v>
      </c>
      <c r="CW40">
        <v>1</v>
      </c>
    </row>
    <row r="41" spans="1:101" x14ac:dyDescent="0.25">
      <c r="A41" t="s">
        <v>261</v>
      </c>
      <c r="AP41">
        <v>0.99343999999999999</v>
      </c>
      <c r="AQ41">
        <v>0.88343000000000005</v>
      </c>
      <c r="AR41">
        <v>0.80847000000000002</v>
      </c>
      <c r="AS41">
        <v>0.68100000000000005</v>
      </c>
      <c r="AT41">
        <v>1</v>
      </c>
      <c r="AU41">
        <v>0.37837999999999999</v>
      </c>
      <c r="AV41">
        <v>0.86989000000000005</v>
      </c>
      <c r="AW41">
        <v>1</v>
      </c>
      <c r="AX41">
        <v>0.70762000000000003</v>
      </c>
      <c r="AY41">
        <v>1</v>
      </c>
      <c r="AZ41">
        <v>0.57343999999999995</v>
      </c>
      <c r="BA41">
        <v>0.78259999999999996</v>
      </c>
      <c r="BB41">
        <v>0.31635999999999997</v>
      </c>
      <c r="BC41">
        <v>0.78729000000000005</v>
      </c>
      <c r="BD41">
        <v>0.53966000000000003</v>
      </c>
      <c r="BE41">
        <v>0.43624000000000002</v>
      </c>
      <c r="BF41">
        <v>0.39412999999999998</v>
      </c>
      <c r="BG41">
        <v>0.60968</v>
      </c>
      <c r="BH41">
        <v>0.39146999999999998</v>
      </c>
      <c r="BI41">
        <v>0.66832000000000003</v>
      </c>
      <c r="BJ41">
        <v>0.93054000000000003</v>
      </c>
      <c r="BK41">
        <v>9.3422000000000005E-2</v>
      </c>
      <c r="BL41">
        <v>0.77781999999999996</v>
      </c>
      <c r="BM41">
        <v>0.76309000000000005</v>
      </c>
      <c r="BN41">
        <v>0.58135000000000003</v>
      </c>
      <c r="BO41">
        <v>0.87497999999999998</v>
      </c>
      <c r="BP41">
        <v>0.89707999999999999</v>
      </c>
      <c r="BQ41">
        <v>0.72001000000000004</v>
      </c>
      <c r="BR41">
        <v>0.60841000000000001</v>
      </c>
      <c r="BS41">
        <v>0.31686999999999999</v>
      </c>
      <c r="BT41">
        <v>0.38097999999999999</v>
      </c>
      <c r="BU41">
        <v>0.26884999999999998</v>
      </c>
      <c r="BV41">
        <v>0.35461999999999999</v>
      </c>
      <c r="BW41">
        <v>0.19525999999999999</v>
      </c>
      <c r="BX41">
        <v>1</v>
      </c>
      <c r="BY41">
        <v>0.94869999999999999</v>
      </c>
      <c r="BZ41">
        <v>0.97387999999999997</v>
      </c>
      <c r="CA41">
        <v>0.85811000000000004</v>
      </c>
      <c r="CB41">
        <v>0.86989000000000005</v>
      </c>
      <c r="CC41">
        <v>0.94550000000000001</v>
      </c>
      <c r="CD41">
        <v>0.41071999999999997</v>
      </c>
      <c r="CE41">
        <v>0.71569000000000005</v>
      </c>
      <c r="CF41">
        <v>1</v>
      </c>
      <c r="CG41">
        <v>0.80669000000000002</v>
      </c>
      <c r="CH41">
        <v>0.81896000000000002</v>
      </c>
      <c r="CI41">
        <v>0.66769000000000001</v>
      </c>
      <c r="CJ41">
        <v>0.70787999999999995</v>
      </c>
      <c r="CK41">
        <v>0.79559000000000002</v>
      </c>
      <c r="CL41">
        <v>0.78549999999999998</v>
      </c>
      <c r="CM41">
        <v>0.62368999999999997</v>
      </c>
      <c r="CN41">
        <v>0.66757999999999995</v>
      </c>
      <c r="CO41">
        <v>0.94432000000000005</v>
      </c>
      <c r="CP41">
        <v>0.97882000000000002</v>
      </c>
      <c r="CQ41">
        <v>0.90297000000000005</v>
      </c>
      <c r="CR41">
        <v>0.56808999999999998</v>
      </c>
      <c r="CS41">
        <v>0.87312999999999996</v>
      </c>
      <c r="CT41">
        <v>0.23394000000000001</v>
      </c>
      <c r="CU41">
        <v>0.67813999999999997</v>
      </c>
      <c r="CV41">
        <v>0.28866999999999998</v>
      </c>
      <c r="CW41">
        <v>1</v>
      </c>
    </row>
    <row r="42" spans="1:101" x14ac:dyDescent="0.25">
      <c r="A42" t="s">
        <v>262</v>
      </c>
      <c r="AQ42" s="604">
        <v>2.3238000000000002E-2</v>
      </c>
      <c r="AR42">
        <v>0.29847000000000001</v>
      </c>
      <c r="AS42">
        <v>0.68725000000000003</v>
      </c>
      <c r="AT42">
        <v>1</v>
      </c>
      <c r="AU42">
        <v>0.24335000000000001</v>
      </c>
      <c r="AV42">
        <v>0.94955999999999996</v>
      </c>
      <c r="AW42">
        <v>1</v>
      </c>
      <c r="AX42">
        <v>0.45404</v>
      </c>
      <c r="AY42">
        <v>1</v>
      </c>
      <c r="AZ42">
        <v>0.23221</v>
      </c>
      <c r="BA42">
        <v>0.70086999999999999</v>
      </c>
      <c r="BB42">
        <v>0.83301000000000003</v>
      </c>
      <c r="BC42">
        <v>0.84277999999999997</v>
      </c>
      <c r="BD42">
        <v>0.50575999999999999</v>
      </c>
      <c r="BE42">
        <v>0.86285000000000001</v>
      </c>
      <c r="BF42">
        <v>0.86312</v>
      </c>
      <c r="BG42">
        <v>0.14246</v>
      </c>
      <c r="BH42">
        <v>0.22294</v>
      </c>
      <c r="BI42">
        <v>0.31591000000000002</v>
      </c>
      <c r="BJ42">
        <v>0.18243000000000001</v>
      </c>
      <c r="BK42">
        <v>0.79242999999999997</v>
      </c>
      <c r="BL42">
        <v>0.34942000000000001</v>
      </c>
      <c r="BM42">
        <v>0.2097</v>
      </c>
      <c r="BN42">
        <v>0.11566</v>
      </c>
      <c r="BO42">
        <v>0.10652</v>
      </c>
      <c r="BP42" s="459">
        <v>3.5452999999999998E-2</v>
      </c>
      <c r="BQ42">
        <v>0.43548999999999999</v>
      </c>
      <c r="BR42">
        <v>0.18098</v>
      </c>
      <c r="BS42">
        <v>0.4229</v>
      </c>
      <c r="BT42">
        <v>0.33204</v>
      </c>
      <c r="BU42">
        <v>0.94677999999999995</v>
      </c>
      <c r="BV42">
        <v>0.24396000000000001</v>
      </c>
      <c r="BW42">
        <v>0.64690000000000003</v>
      </c>
      <c r="BX42">
        <v>1</v>
      </c>
      <c r="BY42">
        <v>0.73673999999999995</v>
      </c>
      <c r="BZ42">
        <v>0.74870000000000003</v>
      </c>
      <c r="CA42">
        <v>0.91263000000000005</v>
      </c>
      <c r="CB42">
        <v>0.94955999999999996</v>
      </c>
      <c r="CC42">
        <v>0.74270999999999998</v>
      </c>
      <c r="CD42">
        <v>0.24909999999999999</v>
      </c>
      <c r="CE42">
        <v>0.54601</v>
      </c>
      <c r="CF42">
        <v>1</v>
      </c>
      <c r="CG42">
        <v>0.11024</v>
      </c>
      <c r="CH42">
        <v>0.1482</v>
      </c>
      <c r="CI42">
        <v>0.2089</v>
      </c>
      <c r="CJ42">
        <v>0.58255999999999997</v>
      </c>
      <c r="CK42">
        <v>0.94616999999999996</v>
      </c>
      <c r="CL42">
        <v>0.46277000000000001</v>
      </c>
      <c r="CM42">
        <v>0.24803</v>
      </c>
      <c r="CN42">
        <v>0.97894999999999999</v>
      </c>
      <c r="CO42" s="606">
        <v>1.2673000000000001E-3</v>
      </c>
      <c r="CP42">
        <v>9.4802999999999998E-2</v>
      </c>
      <c r="CQ42">
        <v>0.56818999999999997</v>
      </c>
      <c r="CR42">
        <v>0.92117000000000004</v>
      </c>
      <c r="CS42">
        <v>0.99046999999999996</v>
      </c>
      <c r="CT42">
        <v>0.85213000000000005</v>
      </c>
      <c r="CU42">
        <v>0.97880999999999996</v>
      </c>
      <c r="CV42">
        <v>0.61226999999999998</v>
      </c>
      <c r="CW42">
        <v>1</v>
      </c>
    </row>
    <row r="43" spans="1:101" x14ac:dyDescent="0.25">
      <c r="A43" t="s">
        <v>263</v>
      </c>
      <c r="AR43">
        <v>0.42059999999999997</v>
      </c>
      <c r="AS43">
        <v>0.56554000000000004</v>
      </c>
      <c r="AT43">
        <v>1</v>
      </c>
      <c r="AU43">
        <v>0.23294000000000001</v>
      </c>
      <c r="AV43">
        <v>0.88151000000000002</v>
      </c>
      <c r="AW43">
        <v>1</v>
      </c>
      <c r="AX43">
        <v>0.97946</v>
      </c>
      <c r="AY43">
        <v>1</v>
      </c>
      <c r="AZ43">
        <v>0.67432999999999998</v>
      </c>
      <c r="BA43">
        <v>0.4677</v>
      </c>
      <c r="BB43">
        <v>0.83020000000000005</v>
      </c>
      <c r="BC43">
        <v>0.89654999999999996</v>
      </c>
      <c r="BD43">
        <v>0.28433000000000003</v>
      </c>
      <c r="BE43">
        <v>0.96584000000000003</v>
      </c>
      <c r="BF43">
        <v>0.96343000000000001</v>
      </c>
      <c r="BG43">
        <v>0.64000999999999997</v>
      </c>
      <c r="BH43">
        <v>0.94094</v>
      </c>
      <c r="BI43">
        <v>9.8242999999999997E-2</v>
      </c>
      <c r="BJ43" s="459">
        <v>3.039E-2</v>
      </c>
      <c r="BK43">
        <v>0.65351999999999999</v>
      </c>
      <c r="BL43">
        <v>0.79476000000000002</v>
      </c>
      <c r="BM43">
        <v>0.58143</v>
      </c>
      <c r="BN43">
        <v>0.53334999999999999</v>
      </c>
      <c r="BO43">
        <v>0.65739999999999998</v>
      </c>
      <c r="BP43">
        <v>0.11015</v>
      </c>
      <c r="BQ43">
        <v>0.79303000000000001</v>
      </c>
      <c r="BR43">
        <v>0.35727999999999999</v>
      </c>
      <c r="BS43">
        <v>0.84646999999999994</v>
      </c>
      <c r="BT43">
        <v>0.99304999999999999</v>
      </c>
      <c r="BU43">
        <v>0.94357000000000002</v>
      </c>
      <c r="BV43">
        <v>0.83047000000000004</v>
      </c>
      <c r="BW43">
        <v>0.34101999999999999</v>
      </c>
      <c r="BX43">
        <v>1</v>
      </c>
      <c r="BY43">
        <v>0.41016000000000002</v>
      </c>
      <c r="BZ43">
        <v>0.40875</v>
      </c>
      <c r="CA43">
        <v>0.39149</v>
      </c>
      <c r="CB43">
        <v>0.71858</v>
      </c>
      <c r="CC43">
        <v>0.83709999999999996</v>
      </c>
      <c r="CD43">
        <v>0.63978999999999997</v>
      </c>
      <c r="CE43">
        <v>0.49540000000000001</v>
      </c>
      <c r="CF43">
        <v>0.39981</v>
      </c>
      <c r="CG43">
        <v>0.30214000000000002</v>
      </c>
      <c r="CH43" s="459">
        <v>3.1229E-2</v>
      </c>
      <c r="CI43">
        <v>0.60041999999999995</v>
      </c>
      <c r="CJ43">
        <v>0.74673</v>
      </c>
      <c r="CK43">
        <v>0.41254000000000002</v>
      </c>
      <c r="CL43">
        <v>0.88032999999999995</v>
      </c>
      <c r="CM43">
        <v>0.64122999999999997</v>
      </c>
      <c r="CN43">
        <v>0.59757000000000005</v>
      </c>
      <c r="CO43" s="606">
        <v>2.4941E-3</v>
      </c>
      <c r="CP43" s="605">
        <v>1.2970000000000001E-2</v>
      </c>
      <c r="CQ43">
        <v>0.82213999999999998</v>
      </c>
      <c r="CR43">
        <v>0.88153999999999999</v>
      </c>
      <c r="CS43">
        <v>0.56969999999999998</v>
      </c>
      <c r="CT43">
        <v>0.45931</v>
      </c>
      <c r="CU43">
        <v>0.59386000000000005</v>
      </c>
      <c r="CV43">
        <v>0.53427000000000002</v>
      </c>
      <c r="CW43">
        <v>1</v>
      </c>
    </row>
    <row r="44" spans="1:101" x14ac:dyDescent="0.25">
      <c r="A44" t="s">
        <v>264</v>
      </c>
      <c r="AS44">
        <v>0.54464999999999997</v>
      </c>
      <c r="AT44">
        <v>1</v>
      </c>
      <c r="AU44">
        <v>0.20451</v>
      </c>
      <c r="AV44">
        <v>0.25936999999999999</v>
      </c>
      <c r="AW44">
        <v>1</v>
      </c>
      <c r="AX44">
        <v>0.13331999999999999</v>
      </c>
      <c r="AY44">
        <v>1</v>
      </c>
      <c r="AZ44">
        <v>0.86767000000000005</v>
      </c>
      <c r="BA44">
        <v>0.53022000000000002</v>
      </c>
      <c r="BB44">
        <v>0.50131000000000003</v>
      </c>
      <c r="BC44">
        <v>0.18679000000000001</v>
      </c>
      <c r="BD44">
        <v>5.9322E-2</v>
      </c>
      <c r="BE44">
        <v>0.43099999999999999</v>
      </c>
      <c r="BF44">
        <v>0.47894999999999999</v>
      </c>
      <c r="BG44">
        <v>0.69825999999999999</v>
      </c>
      <c r="BH44">
        <v>0.66588000000000003</v>
      </c>
      <c r="BI44">
        <v>0.97192999999999996</v>
      </c>
      <c r="BJ44">
        <v>0.83306000000000002</v>
      </c>
      <c r="BK44">
        <v>0.77376999999999996</v>
      </c>
      <c r="BL44" s="606">
        <v>2.5712E-3</v>
      </c>
      <c r="BM44">
        <v>0.87790999999999997</v>
      </c>
      <c r="BN44">
        <v>0.59258999999999995</v>
      </c>
      <c r="BO44">
        <v>0.64868999999999999</v>
      </c>
      <c r="BP44">
        <v>0.50897000000000003</v>
      </c>
      <c r="BQ44">
        <v>0.12396</v>
      </c>
      <c r="BR44">
        <v>0.78452999999999995</v>
      </c>
      <c r="BS44">
        <v>0.97270999999999996</v>
      </c>
      <c r="BT44">
        <v>0.36845</v>
      </c>
      <c r="BU44">
        <v>0.43314000000000002</v>
      </c>
      <c r="BV44">
        <v>0.54049999999999998</v>
      </c>
      <c r="BW44">
        <v>0.77141000000000004</v>
      </c>
      <c r="BX44">
        <v>1</v>
      </c>
      <c r="BY44">
        <v>0.16281000000000001</v>
      </c>
      <c r="BZ44">
        <v>0.16356000000000001</v>
      </c>
      <c r="CA44">
        <v>0.28732999999999997</v>
      </c>
      <c r="CB44">
        <v>0.25936999999999999</v>
      </c>
      <c r="CC44">
        <v>0.1666</v>
      </c>
      <c r="CD44">
        <v>0.78247999999999995</v>
      </c>
      <c r="CE44">
        <v>0.78969999999999996</v>
      </c>
      <c r="CF44">
        <v>1</v>
      </c>
      <c r="CG44">
        <v>0.62692999999999999</v>
      </c>
      <c r="CH44">
        <v>0.77393000000000001</v>
      </c>
      <c r="CI44">
        <v>0.15729000000000001</v>
      </c>
      <c r="CJ44">
        <v>0.17119000000000001</v>
      </c>
      <c r="CK44">
        <v>0.40371000000000001</v>
      </c>
      <c r="CL44">
        <v>0.85475000000000001</v>
      </c>
      <c r="CM44">
        <v>0.17393</v>
      </c>
      <c r="CN44">
        <v>0.30423</v>
      </c>
      <c r="CO44">
        <v>0.28266000000000002</v>
      </c>
      <c r="CP44">
        <v>0.65419000000000005</v>
      </c>
      <c r="CQ44">
        <v>0.70367000000000002</v>
      </c>
      <c r="CR44">
        <v>0.24603</v>
      </c>
      <c r="CS44">
        <v>0.30087000000000003</v>
      </c>
      <c r="CT44">
        <v>0.61031999999999997</v>
      </c>
      <c r="CU44">
        <v>0.27404000000000001</v>
      </c>
      <c r="CV44">
        <v>0.46044000000000002</v>
      </c>
      <c r="CW44">
        <v>1</v>
      </c>
    </row>
    <row r="45" spans="1:101" x14ac:dyDescent="0.25">
      <c r="A45" t="s">
        <v>265</v>
      </c>
      <c r="AT45">
        <v>1</v>
      </c>
      <c r="AU45">
        <v>0.84443999999999997</v>
      </c>
      <c r="AV45">
        <v>8.8888999999999996E-2</v>
      </c>
      <c r="AW45">
        <v>1</v>
      </c>
      <c r="AX45">
        <v>0.56513000000000002</v>
      </c>
      <c r="AY45">
        <v>1</v>
      </c>
      <c r="AZ45">
        <v>0.19802</v>
      </c>
      <c r="BA45" s="606">
        <v>5.8663999999999999E-3</v>
      </c>
      <c r="BB45">
        <v>9.3783000000000005E-2</v>
      </c>
      <c r="BC45">
        <v>0.11892</v>
      </c>
      <c r="BD45">
        <v>0.3468</v>
      </c>
      <c r="BE45" s="603">
        <v>4.8295999999999999E-2</v>
      </c>
      <c r="BF45">
        <v>0.53768000000000005</v>
      </c>
      <c r="BG45">
        <v>0.31111</v>
      </c>
      <c r="BH45">
        <v>0.43475999999999998</v>
      </c>
      <c r="BI45">
        <v>9.9471000000000004E-2</v>
      </c>
      <c r="BJ45">
        <v>0.2099</v>
      </c>
      <c r="BK45">
        <v>0.96899999999999997</v>
      </c>
      <c r="BL45">
        <v>0.48316999999999999</v>
      </c>
      <c r="BM45">
        <v>0.17194000000000001</v>
      </c>
      <c r="BN45">
        <v>0.41342000000000001</v>
      </c>
      <c r="BO45">
        <v>0.37175000000000002</v>
      </c>
      <c r="BP45">
        <v>0.44851000000000002</v>
      </c>
      <c r="BQ45">
        <v>0.57472000000000001</v>
      </c>
      <c r="BR45">
        <v>0.24607000000000001</v>
      </c>
      <c r="BS45">
        <v>0.20413000000000001</v>
      </c>
      <c r="BT45">
        <v>0.95426</v>
      </c>
      <c r="BU45">
        <v>0.14085</v>
      </c>
      <c r="BV45">
        <v>0.62061999999999995</v>
      </c>
      <c r="BW45">
        <v>0.20741000000000001</v>
      </c>
      <c r="BX45">
        <v>1</v>
      </c>
      <c r="BY45">
        <v>0.23827000000000001</v>
      </c>
      <c r="BZ45">
        <v>0.22262000000000001</v>
      </c>
      <c r="CA45">
        <v>0.19170999999999999</v>
      </c>
      <c r="CB45">
        <v>8.8888999999999996E-2</v>
      </c>
      <c r="CC45">
        <v>0.23613999999999999</v>
      </c>
      <c r="CD45">
        <v>0.31675999999999999</v>
      </c>
      <c r="CE45">
        <v>0.19259000000000001</v>
      </c>
      <c r="CF45">
        <v>1</v>
      </c>
      <c r="CG45">
        <v>0.40992000000000001</v>
      </c>
      <c r="CH45">
        <v>0.23610999999999999</v>
      </c>
      <c r="CI45">
        <v>0.89973999999999998</v>
      </c>
      <c r="CJ45">
        <v>0.45685999999999999</v>
      </c>
      <c r="CK45">
        <v>0.17488999999999999</v>
      </c>
      <c r="CL45">
        <v>0.16972000000000001</v>
      </c>
      <c r="CM45">
        <v>0.87685999999999997</v>
      </c>
      <c r="CN45" s="603">
        <v>4.3805999999999998E-2</v>
      </c>
      <c r="CO45">
        <v>0.71318999999999999</v>
      </c>
      <c r="CP45">
        <v>0.34212999999999999</v>
      </c>
      <c r="CQ45">
        <v>9.3313999999999994E-2</v>
      </c>
      <c r="CR45">
        <v>8.2766000000000006E-2</v>
      </c>
      <c r="CS45">
        <v>6.9610000000000005E-2</v>
      </c>
      <c r="CT45">
        <v>0.73441999999999996</v>
      </c>
      <c r="CU45">
        <v>5.7145000000000001E-2</v>
      </c>
      <c r="CV45">
        <v>0.82918999999999998</v>
      </c>
      <c r="CW45">
        <v>1</v>
      </c>
    </row>
    <row r="46" spans="1:101" x14ac:dyDescent="0.25">
      <c r="A46" t="s">
        <v>266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</row>
    <row r="47" spans="1:101" x14ac:dyDescent="0.25">
      <c r="A47" t="s">
        <v>267</v>
      </c>
      <c r="AV47">
        <v>0.66666999999999998</v>
      </c>
      <c r="AW47">
        <v>1</v>
      </c>
      <c r="AX47">
        <v>0.59914000000000001</v>
      </c>
      <c r="AY47">
        <v>1</v>
      </c>
      <c r="AZ47">
        <v>0.78808</v>
      </c>
      <c r="BA47">
        <v>0.88931000000000004</v>
      </c>
      <c r="BB47">
        <v>0.54996999999999996</v>
      </c>
      <c r="BC47">
        <v>0.54093000000000002</v>
      </c>
      <c r="BD47">
        <v>0.1835</v>
      </c>
      <c r="BE47">
        <v>0.57874999999999999</v>
      </c>
      <c r="BF47">
        <v>0.89949999999999997</v>
      </c>
      <c r="BG47">
        <v>0.66666999999999998</v>
      </c>
      <c r="BH47">
        <v>0.82088000000000005</v>
      </c>
      <c r="BI47">
        <v>0.83031999999999995</v>
      </c>
      <c r="BJ47">
        <v>0.55156000000000005</v>
      </c>
      <c r="BK47">
        <v>0.67623</v>
      </c>
      <c r="BL47">
        <v>0.21531</v>
      </c>
      <c r="BM47">
        <v>0.67359999999999998</v>
      </c>
      <c r="BN47">
        <v>0.63483999999999996</v>
      </c>
      <c r="BO47">
        <v>0.34454000000000001</v>
      </c>
      <c r="BP47">
        <v>0.38973999999999998</v>
      </c>
      <c r="BQ47">
        <v>0.57940999999999998</v>
      </c>
      <c r="BR47">
        <v>0.71509</v>
      </c>
      <c r="BS47">
        <v>0.91710000000000003</v>
      </c>
      <c r="BT47">
        <v>0.79074</v>
      </c>
      <c r="BU47">
        <v>0.44148999999999999</v>
      </c>
      <c r="BV47">
        <v>0.81298000000000004</v>
      </c>
      <c r="BW47">
        <v>0.66666999999999998</v>
      </c>
      <c r="BX47">
        <v>1</v>
      </c>
      <c r="BY47">
        <v>0.62424000000000002</v>
      </c>
      <c r="BZ47">
        <v>0.61678999999999995</v>
      </c>
      <c r="CA47">
        <v>0.80754999999999999</v>
      </c>
      <c r="CB47">
        <v>0.66666999999999998</v>
      </c>
      <c r="CC47">
        <v>0.63039000000000001</v>
      </c>
      <c r="CD47">
        <v>0.86087999999999998</v>
      </c>
      <c r="CE47">
        <v>0.66666999999999998</v>
      </c>
      <c r="CF47">
        <v>1</v>
      </c>
      <c r="CG47">
        <v>0.30155999999999999</v>
      </c>
      <c r="CH47">
        <v>0.57691999999999999</v>
      </c>
      <c r="CI47">
        <v>0.49872</v>
      </c>
      <c r="CJ47">
        <v>0.67925000000000002</v>
      </c>
      <c r="CK47">
        <v>0.95421</v>
      </c>
      <c r="CL47">
        <v>0.64080999999999999</v>
      </c>
      <c r="CM47">
        <v>0.54930000000000001</v>
      </c>
      <c r="CN47">
        <v>0.60601000000000005</v>
      </c>
      <c r="CO47">
        <v>0.21163999999999999</v>
      </c>
      <c r="CP47">
        <v>0.39795999999999998</v>
      </c>
      <c r="CQ47">
        <v>0.81006</v>
      </c>
      <c r="CR47">
        <v>0.47908000000000001</v>
      </c>
      <c r="CS47">
        <v>0.71345000000000003</v>
      </c>
      <c r="CT47">
        <v>0.77451000000000003</v>
      </c>
      <c r="CU47">
        <v>0.57991999999999999</v>
      </c>
      <c r="CV47">
        <v>0.97982999999999998</v>
      </c>
      <c r="CW47">
        <v>1</v>
      </c>
    </row>
    <row r="48" spans="1:101" x14ac:dyDescent="0.25">
      <c r="A48" t="s">
        <v>268</v>
      </c>
      <c r="I48" s="602"/>
      <c r="AW48">
        <v>1</v>
      </c>
      <c r="AX48">
        <v>0.23472000000000001</v>
      </c>
      <c r="AY48">
        <v>1</v>
      </c>
      <c r="AZ48">
        <v>0.51383000000000001</v>
      </c>
      <c r="BA48">
        <v>6.7011000000000001E-2</v>
      </c>
      <c r="BB48">
        <v>0.21708</v>
      </c>
      <c r="BC48" s="606">
        <v>9.3843999999999993E-3</v>
      </c>
      <c r="BD48">
        <v>0.1835</v>
      </c>
      <c r="BE48">
        <v>0.12772</v>
      </c>
      <c r="BF48">
        <v>0.29647000000000001</v>
      </c>
      <c r="BG48">
        <v>0.66666999999999998</v>
      </c>
      <c r="BH48">
        <v>0.82088000000000005</v>
      </c>
      <c r="BI48">
        <v>0.34988000000000002</v>
      </c>
      <c r="BJ48">
        <v>0.46615000000000001</v>
      </c>
      <c r="BK48">
        <v>0.74687000000000003</v>
      </c>
      <c r="BL48">
        <v>0.21848000000000001</v>
      </c>
      <c r="BM48">
        <v>0.45106000000000002</v>
      </c>
      <c r="BN48">
        <v>0.79708000000000001</v>
      </c>
      <c r="BO48">
        <v>0.63175000000000003</v>
      </c>
      <c r="BP48">
        <v>0.79657999999999995</v>
      </c>
      <c r="BQ48">
        <v>0.24074999999999999</v>
      </c>
      <c r="BR48">
        <v>0.57955000000000001</v>
      </c>
      <c r="BS48">
        <v>0.50258000000000003</v>
      </c>
      <c r="BT48">
        <v>0.64475000000000005</v>
      </c>
      <c r="BU48">
        <v>0.23463000000000001</v>
      </c>
      <c r="BV48">
        <v>0.97328000000000003</v>
      </c>
      <c r="BW48">
        <v>0.44444</v>
      </c>
      <c r="BX48">
        <v>1</v>
      </c>
      <c r="BY48" s="459">
        <v>3.9719999999999998E-2</v>
      </c>
      <c r="BZ48" s="459">
        <v>3.2840000000000001E-2</v>
      </c>
      <c r="CA48" s="459">
        <v>3.7749999999999999E-2</v>
      </c>
      <c r="CB48" s="607">
        <v>1E-10</v>
      </c>
      <c r="CC48" s="459">
        <v>3.9011999999999998E-2</v>
      </c>
      <c r="CD48">
        <v>0.67537999999999998</v>
      </c>
      <c r="CE48">
        <v>0.22222</v>
      </c>
      <c r="CF48">
        <v>1</v>
      </c>
      <c r="CG48">
        <v>0.65712999999999999</v>
      </c>
      <c r="CH48">
        <v>0.53402000000000005</v>
      </c>
      <c r="CI48">
        <v>0.49872</v>
      </c>
      <c r="CJ48">
        <v>0.16605</v>
      </c>
      <c r="CK48">
        <v>6.1242999999999999E-2</v>
      </c>
      <c r="CL48">
        <v>0.24581</v>
      </c>
      <c r="CM48">
        <v>0.47902</v>
      </c>
      <c r="CN48" s="604">
        <v>2.4240999999999999E-2</v>
      </c>
      <c r="CO48">
        <v>0.93242999999999998</v>
      </c>
      <c r="CP48">
        <v>0.62705999999999995</v>
      </c>
      <c r="CQ48">
        <v>0.14571000000000001</v>
      </c>
      <c r="CR48">
        <v>5.008E-2</v>
      </c>
      <c r="CS48" s="606">
        <v>1.8037999999999999E-3</v>
      </c>
      <c r="CT48">
        <v>0.47384999999999999</v>
      </c>
      <c r="CU48" s="605">
        <v>1.9803999999999999E-2</v>
      </c>
      <c r="CV48">
        <v>0.49564000000000002</v>
      </c>
      <c r="CW48">
        <v>1</v>
      </c>
    </row>
    <row r="49" spans="1:101" x14ac:dyDescent="0.25">
      <c r="A49" t="s">
        <v>269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</row>
    <row r="50" spans="1:101" x14ac:dyDescent="0.25">
      <c r="A50" t="s">
        <v>270</v>
      </c>
      <c r="AY50">
        <v>1</v>
      </c>
      <c r="AZ50">
        <v>0.35637000000000002</v>
      </c>
      <c r="BA50">
        <v>0.45530999999999999</v>
      </c>
      <c r="BB50">
        <v>0.85350999999999999</v>
      </c>
      <c r="BC50">
        <v>0.30915999999999999</v>
      </c>
      <c r="BD50">
        <v>0.97575000000000001</v>
      </c>
      <c r="BE50">
        <v>0.87224000000000002</v>
      </c>
      <c r="BF50">
        <v>0.18371000000000001</v>
      </c>
      <c r="BG50">
        <v>0.35254000000000002</v>
      </c>
      <c r="BH50">
        <v>0.22317999999999999</v>
      </c>
      <c r="BI50">
        <v>0.66559000000000001</v>
      </c>
      <c r="BJ50">
        <v>0.60568999999999995</v>
      </c>
      <c r="BK50">
        <v>0.13100999999999999</v>
      </c>
      <c r="BL50">
        <v>8.0703999999999998E-2</v>
      </c>
      <c r="BM50">
        <v>0.58706000000000003</v>
      </c>
      <c r="BN50">
        <v>0.28364</v>
      </c>
      <c r="BO50">
        <v>0.48010000000000003</v>
      </c>
      <c r="BP50">
        <v>0.53944999999999999</v>
      </c>
      <c r="BQ50" s="606">
        <v>4.8904999999999999E-3</v>
      </c>
      <c r="BR50">
        <v>0.55452000000000001</v>
      </c>
      <c r="BS50">
        <v>0.48696</v>
      </c>
      <c r="BT50" s="459">
        <v>3.9133000000000001E-2</v>
      </c>
      <c r="BU50">
        <v>0.74014000000000002</v>
      </c>
      <c r="BV50">
        <v>0.13256999999999999</v>
      </c>
      <c r="BW50">
        <v>0.40698000000000001</v>
      </c>
      <c r="BX50">
        <v>1</v>
      </c>
      <c r="BY50">
        <v>0.29655999999999999</v>
      </c>
      <c r="BZ50">
        <v>0.30035000000000001</v>
      </c>
      <c r="CA50">
        <v>0.19058</v>
      </c>
      <c r="CB50">
        <v>0.13192000000000001</v>
      </c>
      <c r="CC50" s="604">
        <v>2.7387999999999999E-2</v>
      </c>
      <c r="CD50">
        <v>0.30718000000000001</v>
      </c>
      <c r="CE50">
        <v>0.63924999999999998</v>
      </c>
      <c r="CF50">
        <v>0.38008999999999998</v>
      </c>
      <c r="CG50">
        <v>0.64681</v>
      </c>
      <c r="CH50">
        <v>0.89781</v>
      </c>
      <c r="CI50">
        <v>0.17843999999999999</v>
      </c>
      <c r="CJ50" s="606">
        <v>6.6496000000000003E-3</v>
      </c>
      <c r="CK50">
        <v>6.5479999999999997E-2</v>
      </c>
      <c r="CL50">
        <v>0.69105000000000005</v>
      </c>
      <c r="CM50" s="605">
        <v>1.4567999999999999E-2</v>
      </c>
      <c r="CN50">
        <v>0.18853</v>
      </c>
      <c r="CO50">
        <v>0.7903</v>
      </c>
      <c r="CP50">
        <v>0.69049000000000005</v>
      </c>
      <c r="CQ50">
        <v>0.93225000000000002</v>
      </c>
      <c r="CR50">
        <v>0.29549999999999998</v>
      </c>
      <c r="CS50">
        <v>0.11448999999999999</v>
      </c>
      <c r="CT50">
        <v>0.72314999999999996</v>
      </c>
      <c r="CU50">
        <v>0.15204000000000001</v>
      </c>
      <c r="CV50">
        <v>0.45944000000000002</v>
      </c>
      <c r="CW50">
        <v>1</v>
      </c>
    </row>
    <row r="51" spans="1:101" x14ac:dyDescent="0.25">
      <c r="A51" t="s">
        <v>271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</row>
    <row r="52" spans="1:101" x14ac:dyDescent="0.25">
      <c r="A52" t="s">
        <v>272</v>
      </c>
      <c r="BA52" s="606">
        <v>4.4692999999999998E-3</v>
      </c>
      <c r="BB52">
        <v>0.14846000000000001</v>
      </c>
      <c r="BC52">
        <v>0.63985000000000003</v>
      </c>
      <c r="BD52">
        <v>0.12064999999999999</v>
      </c>
      <c r="BE52">
        <v>0.28860000000000002</v>
      </c>
      <c r="BF52">
        <v>0.90452999999999995</v>
      </c>
      <c r="BG52">
        <v>8.8546E-2</v>
      </c>
      <c r="BH52" s="605">
        <v>1.6157000000000001E-2</v>
      </c>
      <c r="BI52">
        <v>0.76651000000000002</v>
      </c>
      <c r="BJ52">
        <v>0.50826000000000005</v>
      </c>
      <c r="BK52">
        <v>0.21323</v>
      </c>
      <c r="BL52">
        <v>9.8312999999999998E-2</v>
      </c>
      <c r="BM52">
        <v>0.11831999999999999</v>
      </c>
      <c r="BN52">
        <v>0.14745</v>
      </c>
      <c r="BO52">
        <v>7.4537000000000006E-2</v>
      </c>
      <c r="BP52">
        <v>0.53608999999999996</v>
      </c>
      <c r="BQ52">
        <v>0.56966000000000006</v>
      </c>
      <c r="BR52">
        <v>0.29409999999999997</v>
      </c>
      <c r="BS52">
        <v>0.11495</v>
      </c>
      <c r="BT52">
        <v>0.13088</v>
      </c>
      <c r="BU52">
        <v>0.64512000000000003</v>
      </c>
      <c r="BV52">
        <v>0.10841000000000001</v>
      </c>
      <c r="BW52">
        <v>5.4371000000000003E-2</v>
      </c>
      <c r="BX52">
        <v>1</v>
      </c>
      <c r="BY52" s="605">
        <v>1.7541999999999999E-2</v>
      </c>
      <c r="BZ52" s="605">
        <v>1.7559999999999999E-2</v>
      </c>
      <c r="CA52" s="603">
        <v>4.5852999999999998E-2</v>
      </c>
      <c r="CB52">
        <v>0.88005999999999995</v>
      </c>
      <c r="CC52">
        <v>0.63882000000000005</v>
      </c>
      <c r="CD52" s="606">
        <v>1.7939E-4</v>
      </c>
      <c r="CE52">
        <v>0.47731000000000001</v>
      </c>
      <c r="CF52" s="605">
        <v>1.2435E-2</v>
      </c>
      <c r="CG52">
        <v>0.28913</v>
      </c>
      <c r="CH52">
        <v>0.89837</v>
      </c>
      <c r="CI52" s="605">
        <v>1.0095E-2</v>
      </c>
      <c r="CJ52">
        <v>0.22281000000000001</v>
      </c>
      <c r="CK52">
        <v>0.39567000000000002</v>
      </c>
      <c r="CL52" s="604">
        <v>2.6002000000000001E-2</v>
      </c>
      <c r="CM52">
        <v>0.38417000000000001</v>
      </c>
      <c r="CN52">
        <v>0.73475999999999997</v>
      </c>
      <c r="CO52">
        <v>0.67988999999999999</v>
      </c>
      <c r="CP52">
        <v>0.45373999999999998</v>
      </c>
      <c r="CQ52">
        <v>0.16286</v>
      </c>
      <c r="CR52">
        <v>0.93013999999999997</v>
      </c>
      <c r="CS52">
        <v>0.68816999999999995</v>
      </c>
      <c r="CT52">
        <v>5.6767999999999999E-2</v>
      </c>
      <c r="CU52">
        <v>0.62290000000000001</v>
      </c>
      <c r="CV52">
        <v>0.56723999999999997</v>
      </c>
      <c r="CW52">
        <v>1</v>
      </c>
    </row>
    <row r="53" spans="1:101" x14ac:dyDescent="0.25">
      <c r="A53" t="s">
        <v>273</v>
      </c>
      <c r="BB53">
        <v>0.20738999999999999</v>
      </c>
      <c r="BC53">
        <v>0.63419000000000003</v>
      </c>
      <c r="BD53">
        <v>7.9580999999999999E-2</v>
      </c>
      <c r="BE53">
        <v>0.36033999999999999</v>
      </c>
      <c r="BF53">
        <v>0.80191000000000001</v>
      </c>
      <c r="BG53">
        <v>0.20674000000000001</v>
      </c>
      <c r="BH53">
        <v>6.6405000000000006E-2</v>
      </c>
      <c r="BI53">
        <v>0.55955999999999995</v>
      </c>
      <c r="BJ53">
        <v>0.33578000000000002</v>
      </c>
      <c r="BK53">
        <v>0.28958</v>
      </c>
      <c r="BL53">
        <v>0.11409</v>
      </c>
      <c r="BM53">
        <v>0.23269999999999999</v>
      </c>
      <c r="BN53">
        <v>0.30169000000000001</v>
      </c>
      <c r="BO53">
        <v>0.14655000000000001</v>
      </c>
      <c r="BP53">
        <v>0.77195000000000003</v>
      </c>
      <c r="BQ53">
        <v>0.70435000000000003</v>
      </c>
      <c r="BR53">
        <v>0.49048999999999998</v>
      </c>
      <c r="BS53">
        <v>0.22811999999999999</v>
      </c>
      <c r="BT53">
        <v>0.23336000000000001</v>
      </c>
      <c r="BU53">
        <v>0.75334999999999996</v>
      </c>
      <c r="BV53">
        <v>0.23008999999999999</v>
      </c>
      <c r="BW53" s="605">
        <v>1.6726999999999999E-2</v>
      </c>
      <c r="BX53">
        <v>1</v>
      </c>
      <c r="BY53" s="606">
        <v>5.5066999999999998E-3</v>
      </c>
      <c r="BZ53" s="606">
        <v>5.3213999999999996E-3</v>
      </c>
      <c r="CA53" s="604">
        <v>2.9166000000000001E-2</v>
      </c>
      <c r="CB53">
        <v>0.85099000000000002</v>
      </c>
      <c r="CC53">
        <v>0.67229000000000005</v>
      </c>
      <c r="CD53" s="606">
        <v>5.4473000000000004E-3</v>
      </c>
      <c r="CE53">
        <v>0.54320000000000002</v>
      </c>
      <c r="CF53" s="606">
        <v>1.2754999999999999E-3</v>
      </c>
      <c r="CG53">
        <v>0.42823</v>
      </c>
      <c r="CH53">
        <v>0.66366999999999998</v>
      </c>
      <c r="CI53" s="605">
        <v>1.5384999999999999E-2</v>
      </c>
      <c r="CJ53">
        <v>0.26898</v>
      </c>
      <c r="CK53">
        <v>0.36970999999999998</v>
      </c>
      <c r="CL53" s="459">
        <v>3.4516999999999999E-2</v>
      </c>
      <c r="CM53">
        <v>0.55386999999999997</v>
      </c>
      <c r="CN53">
        <v>0.66244999999999998</v>
      </c>
      <c r="CO53">
        <v>0.46345999999999998</v>
      </c>
      <c r="CP53">
        <v>0.28560000000000002</v>
      </c>
      <c r="CQ53">
        <v>0.20447000000000001</v>
      </c>
      <c r="CR53">
        <v>0.98358999999999996</v>
      </c>
      <c r="CS53">
        <v>0.64093999999999995</v>
      </c>
      <c r="CT53" s="605">
        <v>1.8095E-2</v>
      </c>
      <c r="CU53">
        <v>0.56084000000000001</v>
      </c>
      <c r="CV53">
        <v>0.40431</v>
      </c>
      <c r="CW53">
        <v>1</v>
      </c>
    </row>
    <row r="54" spans="1:101" x14ac:dyDescent="0.25">
      <c r="A54" t="s">
        <v>274</v>
      </c>
      <c r="BC54">
        <v>0.15328</v>
      </c>
      <c r="BD54">
        <v>7.5913999999999995E-2</v>
      </c>
      <c r="BE54" s="606">
        <v>6.1292999999999999E-3</v>
      </c>
      <c r="BF54">
        <v>0.82221</v>
      </c>
      <c r="BG54">
        <v>0.12512000000000001</v>
      </c>
      <c r="BH54">
        <v>0.11890000000000001</v>
      </c>
      <c r="BI54">
        <v>0.62338000000000005</v>
      </c>
      <c r="BJ54">
        <v>0.98777999999999999</v>
      </c>
      <c r="BK54">
        <v>0.27178999999999998</v>
      </c>
      <c r="BL54">
        <v>0.69366000000000005</v>
      </c>
      <c r="BM54">
        <v>0.10696</v>
      </c>
      <c r="BN54">
        <v>0.18431</v>
      </c>
      <c r="BO54">
        <v>0.26183000000000001</v>
      </c>
      <c r="BP54">
        <v>0.51766000000000001</v>
      </c>
      <c r="BQ54">
        <v>0.96972999999999998</v>
      </c>
      <c r="BR54">
        <v>0.16486999999999999</v>
      </c>
      <c r="BS54" s="604">
        <v>2.6587E-2</v>
      </c>
      <c r="BT54">
        <v>0.34784999999999999</v>
      </c>
      <c r="BU54">
        <v>6.8972000000000006E-2</v>
      </c>
      <c r="BV54">
        <v>0.19258</v>
      </c>
      <c r="BW54">
        <v>0.50512999999999997</v>
      </c>
      <c r="BX54">
        <v>1</v>
      </c>
      <c r="BY54">
        <v>0.35697000000000001</v>
      </c>
      <c r="BZ54">
        <v>0.35669000000000001</v>
      </c>
      <c r="CA54">
        <v>0.47206999999999999</v>
      </c>
      <c r="CB54">
        <v>0.4259</v>
      </c>
      <c r="CC54">
        <v>0.70191999999999999</v>
      </c>
      <c r="CD54">
        <v>0.15787000000000001</v>
      </c>
      <c r="CE54">
        <v>0.36314999999999997</v>
      </c>
      <c r="CF54">
        <v>0.30027999999999999</v>
      </c>
      <c r="CG54">
        <v>0.43175999999999998</v>
      </c>
      <c r="CH54">
        <v>0.68808000000000002</v>
      </c>
      <c r="CI54">
        <v>0.32351000000000002</v>
      </c>
      <c r="CJ54">
        <v>0.74446000000000001</v>
      </c>
      <c r="CK54">
        <v>0.98845000000000005</v>
      </c>
      <c r="CL54">
        <v>0.16883999999999999</v>
      </c>
      <c r="CM54">
        <v>0.70909999999999995</v>
      </c>
      <c r="CN54">
        <v>0.46250999999999998</v>
      </c>
      <c r="CO54">
        <v>0.76107000000000002</v>
      </c>
      <c r="CP54">
        <v>0.83299000000000001</v>
      </c>
      <c r="CQ54">
        <v>0.13247999999999999</v>
      </c>
      <c r="CR54">
        <v>0.21412999999999999</v>
      </c>
      <c r="CS54">
        <v>0.57335000000000003</v>
      </c>
      <c r="CT54">
        <v>0.37898999999999999</v>
      </c>
      <c r="CU54">
        <v>0.55823999999999996</v>
      </c>
      <c r="CV54">
        <v>0.78810999999999998</v>
      </c>
      <c r="CW54">
        <v>1</v>
      </c>
    </row>
    <row r="55" spans="1:101" x14ac:dyDescent="0.25">
      <c r="A55" t="s">
        <v>275</v>
      </c>
      <c r="AG55" s="602"/>
      <c r="BD55">
        <v>0.21292</v>
      </c>
      <c r="BE55">
        <v>6.0284999999999998E-2</v>
      </c>
      <c r="BF55">
        <v>0.23477000000000001</v>
      </c>
      <c r="BG55">
        <v>0.61302999999999996</v>
      </c>
      <c r="BH55">
        <v>0.72614000000000001</v>
      </c>
      <c r="BI55">
        <v>0.46564</v>
      </c>
      <c r="BJ55">
        <v>0.71836</v>
      </c>
      <c r="BK55">
        <v>0.93857999999999997</v>
      </c>
      <c r="BL55">
        <v>0.60070999999999997</v>
      </c>
      <c r="BM55">
        <v>0.41686000000000001</v>
      </c>
      <c r="BN55">
        <v>0.74321999999999999</v>
      </c>
      <c r="BO55">
        <v>0.63032999999999995</v>
      </c>
      <c r="BP55">
        <v>0.84938000000000002</v>
      </c>
      <c r="BQ55">
        <v>0.20780999999999999</v>
      </c>
      <c r="BR55">
        <v>0.52268000000000003</v>
      </c>
      <c r="BS55">
        <v>0.40982000000000002</v>
      </c>
      <c r="BT55">
        <v>0.79796999999999996</v>
      </c>
      <c r="BU55">
        <v>0.10274</v>
      </c>
      <c r="BV55">
        <v>0.91832000000000003</v>
      </c>
      <c r="BW55">
        <v>0.95328999999999997</v>
      </c>
      <c r="BX55">
        <v>1</v>
      </c>
      <c r="BY55">
        <v>0.91417000000000004</v>
      </c>
      <c r="BZ55">
        <v>0.91052</v>
      </c>
      <c r="CA55">
        <v>0.87465999999999999</v>
      </c>
      <c r="CB55" s="459">
        <v>3.5018000000000001E-2</v>
      </c>
      <c r="CC55">
        <v>9.2011999999999997E-2</v>
      </c>
      <c r="CD55">
        <v>0.69582999999999995</v>
      </c>
      <c r="CE55">
        <v>0.19253999999999999</v>
      </c>
      <c r="CF55">
        <v>0.78949000000000003</v>
      </c>
      <c r="CG55">
        <v>0.66513999999999995</v>
      </c>
      <c r="CH55">
        <v>0.64317000000000002</v>
      </c>
      <c r="CI55">
        <v>0.98494000000000004</v>
      </c>
      <c r="CJ55">
        <v>0.41010000000000002</v>
      </c>
      <c r="CK55">
        <v>0.30281999999999998</v>
      </c>
      <c r="CL55">
        <v>0.40689999999999998</v>
      </c>
      <c r="CM55">
        <v>0.45695999999999998</v>
      </c>
      <c r="CN55">
        <v>9.1373999999999997E-2</v>
      </c>
      <c r="CO55">
        <v>0.70557000000000003</v>
      </c>
      <c r="CP55">
        <v>0.89888999999999997</v>
      </c>
      <c r="CQ55">
        <v>0.16861000000000001</v>
      </c>
      <c r="CR55" s="604">
        <v>2.1580999999999999E-2</v>
      </c>
      <c r="CS55">
        <v>9.4871999999999998E-2</v>
      </c>
      <c r="CT55">
        <v>0.59523999999999999</v>
      </c>
      <c r="CU55">
        <v>0.12431</v>
      </c>
      <c r="CV55">
        <v>0.40195999999999998</v>
      </c>
      <c r="CW55">
        <v>1</v>
      </c>
    </row>
    <row r="56" spans="1:101" x14ac:dyDescent="0.25">
      <c r="A56" t="s">
        <v>276</v>
      </c>
      <c r="BE56">
        <v>0.12728999999999999</v>
      </c>
      <c r="BF56">
        <v>0.63697000000000004</v>
      </c>
      <c r="BG56">
        <v>0.41277000000000003</v>
      </c>
      <c r="BH56">
        <v>0.24146000000000001</v>
      </c>
      <c r="BI56">
        <v>0.73741000000000001</v>
      </c>
      <c r="BJ56">
        <v>0.41205999999999998</v>
      </c>
      <c r="BK56">
        <v>0.39090999999999998</v>
      </c>
      <c r="BL56">
        <v>0.58535999999999999</v>
      </c>
      <c r="BM56">
        <v>0.37953999999999999</v>
      </c>
      <c r="BN56">
        <v>0.55449999999999999</v>
      </c>
      <c r="BO56">
        <v>0.43586000000000003</v>
      </c>
      <c r="BP56">
        <v>0.90878000000000003</v>
      </c>
      <c r="BQ56">
        <v>0.76222999999999996</v>
      </c>
      <c r="BR56">
        <v>0.62633000000000005</v>
      </c>
      <c r="BS56">
        <v>0.25206000000000001</v>
      </c>
      <c r="BT56">
        <v>0.55210000000000004</v>
      </c>
      <c r="BU56">
        <v>0.32221</v>
      </c>
      <c r="BV56">
        <v>0.47043000000000001</v>
      </c>
      <c r="BW56">
        <v>0.19739000000000001</v>
      </c>
      <c r="BX56">
        <v>1</v>
      </c>
      <c r="BY56">
        <v>0.1633</v>
      </c>
      <c r="BZ56">
        <v>0.16184999999999999</v>
      </c>
      <c r="CA56">
        <v>0.25434000000000001</v>
      </c>
      <c r="CB56">
        <v>0.63092000000000004</v>
      </c>
      <c r="CC56">
        <v>0.77556999999999998</v>
      </c>
      <c r="CD56">
        <v>0.12712999999999999</v>
      </c>
      <c r="CE56">
        <v>0.55227999999999999</v>
      </c>
      <c r="CF56">
        <v>0.11616</v>
      </c>
      <c r="CG56">
        <v>0.77053000000000005</v>
      </c>
      <c r="CH56">
        <v>0.65266999999999997</v>
      </c>
      <c r="CI56">
        <v>0.23561000000000001</v>
      </c>
      <c r="CJ56">
        <v>0.72258</v>
      </c>
      <c r="CK56">
        <v>0.74931999999999999</v>
      </c>
      <c r="CL56">
        <v>0.14907000000000001</v>
      </c>
      <c r="CM56">
        <v>0.95399</v>
      </c>
      <c r="CN56">
        <v>0.79166000000000003</v>
      </c>
      <c r="CO56">
        <v>0.22628999999999999</v>
      </c>
      <c r="CP56">
        <v>0.29015999999999997</v>
      </c>
      <c r="CQ56">
        <v>0.22636999999999999</v>
      </c>
      <c r="CR56">
        <v>0.43313000000000001</v>
      </c>
      <c r="CS56">
        <v>0.84963</v>
      </c>
      <c r="CT56">
        <v>0.12705</v>
      </c>
      <c r="CU56">
        <v>0.88112999999999997</v>
      </c>
      <c r="CV56">
        <v>0.36586999999999997</v>
      </c>
      <c r="CW56">
        <v>1</v>
      </c>
    </row>
    <row r="57" spans="1:101" x14ac:dyDescent="0.25">
      <c r="A57" t="s">
        <v>277</v>
      </c>
      <c r="BF57">
        <v>0.64505999999999997</v>
      </c>
      <c r="BG57">
        <v>0.19688</v>
      </c>
      <c r="BH57">
        <v>0.25148999999999999</v>
      </c>
      <c r="BI57">
        <v>0.43740000000000001</v>
      </c>
      <c r="BJ57">
        <v>0.78976000000000002</v>
      </c>
      <c r="BK57">
        <v>0.47219</v>
      </c>
      <c r="BL57">
        <v>0.95816000000000001</v>
      </c>
      <c r="BM57">
        <v>0.1348</v>
      </c>
      <c r="BN57">
        <v>0.26608999999999999</v>
      </c>
      <c r="BO57">
        <v>0.33395000000000002</v>
      </c>
      <c r="BP57">
        <v>0.50926000000000005</v>
      </c>
      <c r="BQ57">
        <v>0.72711999999999999</v>
      </c>
      <c r="BR57">
        <v>0.17652000000000001</v>
      </c>
      <c r="BS57">
        <v>6.6353999999999996E-2</v>
      </c>
      <c r="BT57">
        <v>0.56376999999999999</v>
      </c>
      <c r="BU57" s="604">
        <v>2.8174999999999999E-2</v>
      </c>
      <c r="BV57">
        <v>0.33692</v>
      </c>
      <c r="BW57">
        <v>0.72065999999999997</v>
      </c>
      <c r="BX57">
        <v>1</v>
      </c>
      <c r="BY57">
        <v>0.57352000000000003</v>
      </c>
      <c r="BZ57">
        <v>0.57250000000000001</v>
      </c>
      <c r="CA57">
        <v>0.72975000000000001</v>
      </c>
      <c r="CB57">
        <v>0.21892</v>
      </c>
      <c r="CC57">
        <v>0.44203999999999999</v>
      </c>
      <c r="CD57">
        <v>0.31262000000000001</v>
      </c>
      <c r="CE57">
        <v>0.25979000000000002</v>
      </c>
      <c r="CF57">
        <v>0.49120999999999998</v>
      </c>
      <c r="CG57">
        <v>0.43774999999999997</v>
      </c>
      <c r="CH57">
        <v>0.53729000000000005</v>
      </c>
      <c r="CI57">
        <v>0.54396999999999995</v>
      </c>
      <c r="CJ57">
        <v>0.95826999999999996</v>
      </c>
      <c r="CK57">
        <v>0.70699999999999996</v>
      </c>
      <c r="CL57">
        <v>0.23663999999999999</v>
      </c>
      <c r="CM57">
        <v>0.92451000000000005</v>
      </c>
      <c r="CN57">
        <v>0.24804000000000001</v>
      </c>
      <c r="CO57">
        <v>0.85346999999999995</v>
      </c>
      <c r="CP57">
        <v>0.96026</v>
      </c>
      <c r="CQ57">
        <v>0.11547</v>
      </c>
      <c r="CR57">
        <v>8.6156999999999997E-2</v>
      </c>
      <c r="CS57">
        <v>0.32718999999999998</v>
      </c>
      <c r="CT57">
        <v>0.50385999999999997</v>
      </c>
      <c r="CU57">
        <v>0.32179000000000002</v>
      </c>
      <c r="CV57">
        <v>0.74278</v>
      </c>
      <c r="CW57">
        <v>1</v>
      </c>
    </row>
    <row r="58" spans="1:101" x14ac:dyDescent="0.25">
      <c r="A58" t="s">
        <v>278</v>
      </c>
      <c r="BG58">
        <v>0.95965999999999996</v>
      </c>
      <c r="BH58">
        <v>0.81372999999999995</v>
      </c>
      <c r="BI58">
        <v>0.81274000000000002</v>
      </c>
      <c r="BJ58">
        <v>0.78366000000000002</v>
      </c>
      <c r="BK58">
        <v>0.24948000000000001</v>
      </c>
      <c r="BL58">
        <v>0.71984999999999999</v>
      </c>
      <c r="BM58">
        <v>0.75114000000000003</v>
      </c>
      <c r="BN58">
        <v>0.80740000000000001</v>
      </c>
      <c r="BO58">
        <v>0.66942999999999997</v>
      </c>
      <c r="BP58">
        <v>0.99741999999999997</v>
      </c>
      <c r="BQ58">
        <v>0.11216</v>
      </c>
      <c r="BR58">
        <v>0.99695</v>
      </c>
      <c r="BS58">
        <v>0.90161999999999998</v>
      </c>
      <c r="BT58">
        <v>0.35120000000000001</v>
      </c>
      <c r="BU58">
        <v>0.88965000000000005</v>
      </c>
      <c r="BV58">
        <v>0.52517000000000003</v>
      </c>
      <c r="BW58">
        <v>0.85672000000000004</v>
      </c>
      <c r="BX58">
        <v>1</v>
      </c>
      <c r="BY58">
        <v>0.99041999999999997</v>
      </c>
      <c r="BZ58">
        <v>0.99611000000000005</v>
      </c>
      <c r="CA58">
        <v>0.78652999999999995</v>
      </c>
      <c r="CB58">
        <v>0.22570999999999999</v>
      </c>
      <c r="CC58">
        <v>0.15770000000000001</v>
      </c>
      <c r="CD58">
        <v>0.99377000000000004</v>
      </c>
      <c r="CE58">
        <v>0.13328999999999999</v>
      </c>
      <c r="CF58">
        <v>0.90127999999999997</v>
      </c>
      <c r="CG58">
        <v>0.59716000000000002</v>
      </c>
      <c r="CH58">
        <v>0.85621000000000003</v>
      </c>
      <c r="CI58">
        <v>0.84655000000000002</v>
      </c>
      <c r="CJ58">
        <v>0.27893000000000001</v>
      </c>
      <c r="CK58">
        <v>0.24682000000000001</v>
      </c>
      <c r="CL58">
        <v>0.46623999999999999</v>
      </c>
      <c r="CM58">
        <v>0.22153</v>
      </c>
      <c r="CN58">
        <v>0.43914999999999998</v>
      </c>
      <c r="CO58">
        <v>0.82464000000000004</v>
      </c>
      <c r="CP58">
        <v>0.86338999999999999</v>
      </c>
      <c r="CQ58">
        <v>0.2697</v>
      </c>
      <c r="CR58">
        <v>0.45949000000000001</v>
      </c>
      <c r="CS58">
        <v>0.28353</v>
      </c>
      <c r="CT58">
        <v>0.46705000000000002</v>
      </c>
      <c r="CU58">
        <v>0.45383000000000001</v>
      </c>
      <c r="CV58">
        <v>5.4521E-2</v>
      </c>
      <c r="CW58">
        <v>1</v>
      </c>
    </row>
    <row r="59" spans="1:101" x14ac:dyDescent="0.25">
      <c r="A59" t="s">
        <v>279</v>
      </c>
      <c r="BH59" s="604">
        <v>2.0001000000000001E-2</v>
      </c>
      <c r="BI59">
        <v>0.54857999999999996</v>
      </c>
      <c r="BJ59">
        <v>0.79715000000000003</v>
      </c>
      <c r="BK59">
        <v>0.2492</v>
      </c>
      <c r="BL59">
        <v>0.27123000000000003</v>
      </c>
      <c r="BM59" s="606">
        <v>5.9560000000000004E-3</v>
      </c>
      <c r="BN59" s="606">
        <v>1.6716999999999999E-3</v>
      </c>
      <c r="BO59" s="604">
        <v>2.9142000000000001E-2</v>
      </c>
      <c r="BP59">
        <v>9.6276E-2</v>
      </c>
      <c r="BQ59">
        <v>0.45390999999999998</v>
      </c>
      <c r="BR59" s="605">
        <v>1.7135999999999998E-2</v>
      </c>
      <c r="BS59" s="605">
        <v>1.6552999999999998E-2</v>
      </c>
      <c r="BT59">
        <v>9.4958000000000001E-2</v>
      </c>
      <c r="BU59">
        <v>0.40312999999999999</v>
      </c>
      <c r="BV59" s="604">
        <v>2.342E-2</v>
      </c>
      <c r="BW59">
        <v>0.43512000000000001</v>
      </c>
      <c r="BX59">
        <v>1</v>
      </c>
      <c r="BY59">
        <v>0.28128999999999998</v>
      </c>
      <c r="BZ59">
        <v>0.28256999999999999</v>
      </c>
      <c r="CA59">
        <v>0.34186</v>
      </c>
      <c r="CB59">
        <v>0.87028000000000005</v>
      </c>
      <c r="CC59">
        <v>0.78010000000000002</v>
      </c>
      <c r="CD59">
        <v>9.5932000000000003E-2</v>
      </c>
      <c r="CE59">
        <v>0.30703000000000003</v>
      </c>
      <c r="CF59">
        <v>0.27223000000000003</v>
      </c>
      <c r="CG59">
        <v>7.5255000000000002E-2</v>
      </c>
      <c r="CH59">
        <v>0.41227999999999998</v>
      </c>
      <c r="CI59">
        <v>0.16236</v>
      </c>
      <c r="CJ59">
        <v>0.35715999999999998</v>
      </c>
      <c r="CK59">
        <v>0.73977000000000004</v>
      </c>
      <c r="CL59">
        <v>0.11194999999999999</v>
      </c>
      <c r="CM59">
        <v>0.19857</v>
      </c>
      <c r="CN59">
        <v>0.88688999999999996</v>
      </c>
      <c r="CO59">
        <v>0.63819999999999999</v>
      </c>
      <c r="CP59">
        <v>0.85331999999999997</v>
      </c>
      <c r="CQ59">
        <v>0.13700999999999999</v>
      </c>
      <c r="CR59">
        <v>0.69669000000000003</v>
      </c>
      <c r="CS59">
        <v>0.97174000000000005</v>
      </c>
      <c r="CT59">
        <v>0.38818000000000003</v>
      </c>
      <c r="CU59">
        <v>1</v>
      </c>
      <c r="CV59">
        <v>0.97833999999999999</v>
      </c>
      <c r="CW59">
        <v>1</v>
      </c>
    </row>
    <row r="60" spans="1:101" x14ac:dyDescent="0.25">
      <c r="A60" t="s">
        <v>280</v>
      </c>
      <c r="BI60">
        <v>0.95831</v>
      </c>
      <c r="BJ60">
        <v>0.75202000000000002</v>
      </c>
      <c r="BK60">
        <v>0.10172</v>
      </c>
      <c r="BL60">
        <v>0.12672</v>
      </c>
      <c r="BM60">
        <v>6.2259000000000002E-2</v>
      </c>
      <c r="BN60" s="459">
        <v>3.5043999999999999E-2</v>
      </c>
      <c r="BO60">
        <v>7.0170999999999997E-2</v>
      </c>
      <c r="BP60">
        <v>0.31635999999999997</v>
      </c>
      <c r="BQ60">
        <v>0.36415999999999998</v>
      </c>
      <c r="BR60">
        <v>0.12828999999999999</v>
      </c>
      <c r="BS60" s="459">
        <v>3.27E-2</v>
      </c>
      <c r="BT60" s="459">
        <v>3.4332000000000001E-2</v>
      </c>
      <c r="BU60">
        <v>0.50539999999999996</v>
      </c>
      <c r="BV60" s="605">
        <v>1.3426E-2</v>
      </c>
      <c r="BW60">
        <v>0.19406999999999999</v>
      </c>
      <c r="BX60">
        <v>1</v>
      </c>
      <c r="BY60">
        <v>8.7807999999999997E-2</v>
      </c>
      <c r="BZ60">
        <v>8.8789999999999994E-2</v>
      </c>
      <c r="CA60">
        <v>0.11169</v>
      </c>
      <c r="CB60">
        <v>0.86550000000000005</v>
      </c>
      <c r="CC60">
        <v>0.55425000000000002</v>
      </c>
      <c r="CD60" s="605">
        <v>1.3419E-2</v>
      </c>
      <c r="CE60">
        <v>0.53939000000000004</v>
      </c>
      <c r="CF60">
        <v>8.9009000000000005E-2</v>
      </c>
      <c r="CG60">
        <v>0.23130999999999999</v>
      </c>
      <c r="CH60">
        <v>0.81725000000000003</v>
      </c>
      <c r="CI60" s="459">
        <v>3.3751999999999997E-2</v>
      </c>
      <c r="CJ60">
        <v>0.16736999999999999</v>
      </c>
      <c r="CK60">
        <v>0.40366000000000002</v>
      </c>
      <c r="CL60">
        <v>9.1189999999999993E-2</v>
      </c>
      <c r="CM60">
        <v>0.17935999999999999</v>
      </c>
      <c r="CN60">
        <v>0.81977999999999995</v>
      </c>
      <c r="CO60">
        <v>0.98009999999999997</v>
      </c>
      <c r="CP60">
        <v>0.70071000000000006</v>
      </c>
      <c r="CQ60">
        <v>0.22345000000000001</v>
      </c>
      <c r="CR60">
        <v>0.88502000000000003</v>
      </c>
      <c r="CS60">
        <v>0.71760000000000002</v>
      </c>
      <c r="CT60">
        <v>0.22931000000000001</v>
      </c>
      <c r="CU60">
        <v>0.70560999999999996</v>
      </c>
      <c r="CV60">
        <v>0.94713999999999998</v>
      </c>
      <c r="CW60">
        <v>1</v>
      </c>
    </row>
    <row r="61" spans="1:101" x14ac:dyDescent="0.25">
      <c r="A61" t="s">
        <v>281</v>
      </c>
      <c r="BJ61" s="605">
        <v>1.4638999999999999E-2</v>
      </c>
      <c r="BK61">
        <v>0.82355</v>
      </c>
      <c r="BL61">
        <v>0.45669999999999999</v>
      </c>
      <c r="BM61">
        <v>0.43975999999999998</v>
      </c>
      <c r="BN61">
        <v>0.49147000000000002</v>
      </c>
      <c r="BO61">
        <v>0.71858</v>
      </c>
      <c r="BP61">
        <v>0.18920000000000001</v>
      </c>
      <c r="BQ61">
        <v>0.79693999999999998</v>
      </c>
      <c r="BR61">
        <v>0.22955</v>
      </c>
      <c r="BS61">
        <v>0.52107999999999999</v>
      </c>
      <c r="BT61">
        <v>0.94249000000000005</v>
      </c>
      <c r="BU61">
        <v>0.28683999999999998</v>
      </c>
      <c r="BV61">
        <v>0.77536000000000005</v>
      </c>
      <c r="BW61">
        <v>0.26561000000000001</v>
      </c>
      <c r="BX61">
        <v>1</v>
      </c>
      <c r="BY61">
        <v>0.38395000000000001</v>
      </c>
      <c r="BZ61">
        <v>0.38342999999999999</v>
      </c>
      <c r="CA61">
        <v>0.30281000000000002</v>
      </c>
      <c r="CB61">
        <v>0.21301</v>
      </c>
      <c r="CC61">
        <v>0.36170000000000002</v>
      </c>
      <c r="CD61">
        <v>0.72567999999999999</v>
      </c>
      <c r="CE61">
        <v>0.35316999999999998</v>
      </c>
      <c r="CF61">
        <v>0.42427999999999999</v>
      </c>
      <c r="CG61">
        <v>0.41388999999999998</v>
      </c>
      <c r="CH61" s="606">
        <v>8.4262E-3</v>
      </c>
      <c r="CI61">
        <v>0.53610999999999998</v>
      </c>
      <c r="CJ61">
        <v>0.46653</v>
      </c>
      <c r="CK61">
        <v>0.18101999999999999</v>
      </c>
      <c r="CL61">
        <v>0.98531999999999997</v>
      </c>
      <c r="CM61">
        <v>0.92696000000000001</v>
      </c>
      <c r="CN61">
        <v>0.11686000000000001</v>
      </c>
      <c r="CO61">
        <v>0.15644</v>
      </c>
      <c r="CP61" s="459">
        <v>3.9676000000000003E-2</v>
      </c>
      <c r="CQ61">
        <v>0.57933999999999997</v>
      </c>
      <c r="CR61">
        <v>0.23981</v>
      </c>
      <c r="CS61">
        <v>0.14415</v>
      </c>
      <c r="CT61">
        <v>0.47932000000000002</v>
      </c>
      <c r="CU61">
        <v>0.12598000000000001</v>
      </c>
      <c r="CV61">
        <v>0.60482000000000002</v>
      </c>
      <c r="CW61">
        <v>1</v>
      </c>
    </row>
    <row r="62" spans="1:101" x14ac:dyDescent="0.25">
      <c r="A62" t="s">
        <v>282</v>
      </c>
      <c r="BK62">
        <v>0.53332999999999997</v>
      </c>
      <c r="BL62">
        <v>0.39308999999999999</v>
      </c>
      <c r="BM62">
        <v>0.67112000000000005</v>
      </c>
      <c r="BN62">
        <v>0.71360999999999997</v>
      </c>
      <c r="BO62">
        <v>0.87939999999999996</v>
      </c>
      <c r="BP62">
        <v>0.24228</v>
      </c>
      <c r="BQ62">
        <v>0.78820000000000001</v>
      </c>
      <c r="BR62">
        <v>0.42047000000000001</v>
      </c>
      <c r="BS62">
        <v>0.85760999999999998</v>
      </c>
      <c r="BT62">
        <v>0.72070000000000001</v>
      </c>
      <c r="BU62">
        <v>0.60077000000000003</v>
      </c>
      <c r="BV62">
        <v>0.95748999999999995</v>
      </c>
      <c r="BW62">
        <v>0.15809999999999999</v>
      </c>
      <c r="BX62">
        <v>1</v>
      </c>
      <c r="BY62">
        <v>0.21834000000000001</v>
      </c>
      <c r="BZ62">
        <v>0.21798999999999999</v>
      </c>
      <c r="CA62">
        <v>0.16850999999999999</v>
      </c>
      <c r="CB62">
        <v>0.33015</v>
      </c>
      <c r="CC62">
        <v>0.41493999999999998</v>
      </c>
      <c r="CD62">
        <v>0.46692</v>
      </c>
      <c r="CE62">
        <v>0.44117000000000001</v>
      </c>
      <c r="CF62">
        <v>0.24013000000000001</v>
      </c>
      <c r="CG62">
        <v>0.48337000000000002</v>
      </c>
      <c r="CH62" s="605">
        <v>1.6617E-2</v>
      </c>
      <c r="CI62">
        <v>0.34766999999999998</v>
      </c>
      <c r="CJ62">
        <v>0.37623000000000001</v>
      </c>
      <c r="CK62">
        <v>0.14171</v>
      </c>
      <c r="CL62">
        <v>0.76556999999999997</v>
      </c>
      <c r="CM62">
        <v>0.98351</v>
      </c>
      <c r="CN62">
        <v>0.22173000000000001</v>
      </c>
      <c r="CO62">
        <v>6.8778000000000006E-2</v>
      </c>
      <c r="CP62" s="606">
        <v>1.4492000000000001E-3</v>
      </c>
      <c r="CQ62">
        <v>0.79332000000000003</v>
      </c>
      <c r="CR62">
        <v>0.45723000000000003</v>
      </c>
      <c r="CS62">
        <v>0.21271000000000001</v>
      </c>
      <c r="CT62">
        <v>0.33866000000000002</v>
      </c>
      <c r="CU62">
        <v>0.21118000000000001</v>
      </c>
      <c r="CV62">
        <v>0.59843000000000002</v>
      </c>
      <c r="CW62">
        <v>1</v>
      </c>
    </row>
    <row r="63" spans="1:101" x14ac:dyDescent="0.25">
      <c r="A63" t="s">
        <v>283</v>
      </c>
      <c r="BL63">
        <v>0.28616000000000003</v>
      </c>
      <c r="BM63">
        <v>0.43563000000000002</v>
      </c>
      <c r="BN63">
        <v>0.22971</v>
      </c>
      <c r="BO63">
        <v>0.53608</v>
      </c>
      <c r="BP63">
        <v>0.70884999999999998</v>
      </c>
      <c r="BQ63">
        <v>0.20510999999999999</v>
      </c>
      <c r="BR63">
        <v>0.41433999999999999</v>
      </c>
      <c r="BS63">
        <v>0.16214999999999999</v>
      </c>
      <c r="BT63" s="459">
        <v>3.1815999999999997E-2</v>
      </c>
      <c r="BU63">
        <v>0.52042999999999995</v>
      </c>
      <c r="BV63">
        <v>6.1152999999999999E-2</v>
      </c>
      <c r="BW63">
        <v>0.40915000000000001</v>
      </c>
      <c r="BX63">
        <v>1</v>
      </c>
      <c r="BY63">
        <v>0.24066000000000001</v>
      </c>
      <c r="BZ63">
        <v>0.24359</v>
      </c>
      <c r="CA63">
        <v>0.18967000000000001</v>
      </c>
      <c r="CB63">
        <v>0.56754000000000004</v>
      </c>
      <c r="CC63">
        <v>0.32405</v>
      </c>
      <c r="CD63">
        <v>0.16972999999999999</v>
      </c>
      <c r="CE63">
        <v>0.73824000000000001</v>
      </c>
      <c r="CF63">
        <v>0.27422000000000002</v>
      </c>
      <c r="CG63">
        <v>0.82508000000000004</v>
      </c>
      <c r="CH63">
        <v>0.86882999999999999</v>
      </c>
      <c r="CI63">
        <v>0.16153000000000001</v>
      </c>
      <c r="CJ63">
        <v>0.10153</v>
      </c>
      <c r="CK63">
        <v>0.17987</v>
      </c>
      <c r="CL63">
        <v>0.55354999999999999</v>
      </c>
      <c r="CM63">
        <v>0.14746000000000001</v>
      </c>
      <c r="CN63">
        <v>0.66029000000000004</v>
      </c>
      <c r="CO63">
        <v>0.77924000000000004</v>
      </c>
      <c r="CP63">
        <v>0.50283</v>
      </c>
      <c r="CQ63">
        <v>0.81723999999999997</v>
      </c>
      <c r="CR63">
        <v>0.95665</v>
      </c>
      <c r="CS63">
        <v>0.47098000000000001</v>
      </c>
      <c r="CT63">
        <v>0.64036000000000004</v>
      </c>
      <c r="CU63">
        <v>0.58687</v>
      </c>
      <c r="CV63">
        <v>0.52495999999999998</v>
      </c>
      <c r="CW63">
        <v>1</v>
      </c>
    </row>
    <row r="64" spans="1:101" x14ac:dyDescent="0.25">
      <c r="A64" t="s">
        <v>284</v>
      </c>
      <c r="BM64">
        <v>0.39795000000000003</v>
      </c>
      <c r="BN64">
        <v>0.28784999999999999</v>
      </c>
      <c r="BO64">
        <v>0.19589000000000001</v>
      </c>
      <c r="BP64">
        <v>0.59887000000000001</v>
      </c>
      <c r="BQ64">
        <v>0.18121999999999999</v>
      </c>
      <c r="BR64">
        <v>0.57430999999999999</v>
      </c>
      <c r="BS64">
        <v>0.45784000000000002</v>
      </c>
      <c r="BT64">
        <v>0.10527</v>
      </c>
      <c r="BU64">
        <v>0.65981999999999996</v>
      </c>
      <c r="BV64">
        <v>0.19023999999999999</v>
      </c>
      <c r="BW64">
        <v>6.6961000000000007E-2</v>
      </c>
      <c r="BX64">
        <v>1</v>
      </c>
      <c r="BY64" s="603">
        <v>4.8061E-2</v>
      </c>
      <c r="BZ64" s="603">
        <v>4.8904999999999997E-2</v>
      </c>
      <c r="CA64" s="604">
        <v>2.8015000000000002E-2</v>
      </c>
      <c r="CB64">
        <v>0.26166</v>
      </c>
      <c r="CC64">
        <v>0.14741000000000001</v>
      </c>
      <c r="CD64">
        <v>8.5764000000000007E-2</v>
      </c>
      <c r="CE64">
        <v>0.90761000000000003</v>
      </c>
      <c r="CF64">
        <v>7.6733999999999997E-2</v>
      </c>
      <c r="CG64">
        <v>0.40676000000000001</v>
      </c>
      <c r="CH64">
        <v>0.70814999999999995</v>
      </c>
      <c r="CI64" s="604">
        <v>2.3296000000000001E-2</v>
      </c>
      <c r="CJ64" s="459">
        <v>3.4216999999999997E-2</v>
      </c>
      <c r="CK64">
        <v>0.10965999999999999</v>
      </c>
      <c r="CL64">
        <v>0.23321</v>
      </c>
      <c r="CM64">
        <v>0.16466</v>
      </c>
      <c r="CN64">
        <v>0.1817</v>
      </c>
      <c r="CO64">
        <v>0.90195000000000003</v>
      </c>
      <c r="CP64">
        <v>0.44424000000000002</v>
      </c>
      <c r="CQ64">
        <v>0.59118999999999999</v>
      </c>
      <c r="CR64">
        <v>0.35568</v>
      </c>
      <c r="CS64">
        <v>0.17283999999999999</v>
      </c>
      <c r="CT64">
        <v>0.18812000000000001</v>
      </c>
      <c r="CU64">
        <v>0.12742999999999999</v>
      </c>
      <c r="CV64">
        <v>0.83394999999999997</v>
      </c>
      <c r="CW64">
        <v>1</v>
      </c>
    </row>
    <row r="65" spans="1:101" x14ac:dyDescent="0.25">
      <c r="A65" t="s">
        <v>285</v>
      </c>
      <c r="BN65" s="605">
        <v>1.9158999999999999E-2</v>
      </c>
      <c r="BO65" s="605">
        <v>1.7697000000000001E-2</v>
      </c>
      <c r="BP65">
        <v>8.9878E-2</v>
      </c>
      <c r="BQ65">
        <v>0.70615000000000006</v>
      </c>
      <c r="BR65" s="605">
        <v>1.5539000000000001E-2</v>
      </c>
      <c r="BS65" s="459">
        <v>3.0589000000000002E-2</v>
      </c>
      <c r="BT65">
        <v>0.23402000000000001</v>
      </c>
      <c r="BU65">
        <v>0.34622999999999998</v>
      </c>
      <c r="BV65">
        <v>9.4991000000000006E-2</v>
      </c>
      <c r="BW65">
        <v>0.49145</v>
      </c>
      <c r="BX65">
        <v>1</v>
      </c>
      <c r="BY65">
        <v>0.35713</v>
      </c>
      <c r="BZ65">
        <v>0.35742000000000002</v>
      </c>
      <c r="CA65">
        <v>0.46473999999999999</v>
      </c>
      <c r="CB65">
        <v>0.62453999999999998</v>
      </c>
      <c r="CC65">
        <v>0.94715000000000005</v>
      </c>
      <c r="CD65">
        <v>0.14036000000000001</v>
      </c>
      <c r="CE65">
        <v>0.14050000000000001</v>
      </c>
      <c r="CF65">
        <v>0.32463999999999998</v>
      </c>
      <c r="CG65" s="459">
        <v>3.8193999999999999E-2</v>
      </c>
      <c r="CH65">
        <v>0.33165</v>
      </c>
      <c r="CI65">
        <v>0.24929999999999999</v>
      </c>
      <c r="CJ65">
        <v>0.58057999999999998</v>
      </c>
      <c r="CK65">
        <v>0.99975999999999998</v>
      </c>
      <c r="CL65">
        <v>7.3635999999999993E-2</v>
      </c>
      <c r="CM65">
        <v>0.37951000000000001</v>
      </c>
      <c r="CN65">
        <v>0.68181000000000003</v>
      </c>
      <c r="CO65">
        <v>0.63088999999999995</v>
      </c>
      <c r="CP65">
        <v>0.74756</v>
      </c>
      <c r="CQ65" s="603">
        <v>4.8696000000000003E-2</v>
      </c>
      <c r="CR65">
        <v>0.52324000000000004</v>
      </c>
      <c r="CS65">
        <v>0.72702</v>
      </c>
      <c r="CT65">
        <v>0.35131000000000001</v>
      </c>
      <c r="CU65">
        <v>0.79171000000000002</v>
      </c>
      <c r="CV65">
        <v>0.81440000000000001</v>
      </c>
      <c r="CW65">
        <v>1</v>
      </c>
    </row>
    <row r="66" spans="1:101" x14ac:dyDescent="0.25">
      <c r="A66" t="s">
        <v>286</v>
      </c>
      <c r="BO66">
        <v>5.5524999999999998E-2</v>
      </c>
      <c r="BP66">
        <v>6.3750000000000001E-2</v>
      </c>
      <c r="BQ66">
        <v>0.34745999999999999</v>
      </c>
      <c r="BR66" s="605">
        <v>1.2241E-2</v>
      </c>
      <c r="BS66" s="604">
        <v>2.6950000000000002E-2</v>
      </c>
      <c r="BT66">
        <v>7.3527999999999996E-2</v>
      </c>
      <c r="BU66">
        <v>0.43814999999999998</v>
      </c>
      <c r="BV66" s="605">
        <v>1.5145E-2</v>
      </c>
      <c r="BW66">
        <v>0.54174</v>
      </c>
      <c r="BX66">
        <v>1</v>
      </c>
      <c r="BY66">
        <v>0.36248000000000002</v>
      </c>
      <c r="BZ66">
        <v>0.36453000000000002</v>
      </c>
      <c r="CA66">
        <v>0.40303</v>
      </c>
      <c r="CB66">
        <v>0.95321999999999996</v>
      </c>
      <c r="CC66">
        <v>0.69106999999999996</v>
      </c>
      <c r="CD66">
        <v>0.15068000000000001</v>
      </c>
      <c r="CE66">
        <v>0.39196999999999999</v>
      </c>
      <c r="CF66">
        <v>0.36595</v>
      </c>
      <c r="CG66">
        <v>8.7382000000000001E-2</v>
      </c>
      <c r="CH66">
        <v>0.34771000000000002</v>
      </c>
      <c r="CI66">
        <v>0.20924000000000001</v>
      </c>
      <c r="CJ66">
        <v>0.32432</v>
      </c>
      <c r="CK66">
        <v>0.71440999999999999</v>
      </c>
      <c r="CL66">
        <v>0.19778999999999999</v>
      </c>
      <c r="CM66">
        <v>0.12755</v>
      </c>
      <c r="CN66">
        <v>0.92403000000000002</v>
      </c>
      <c r="CO66">
        <v>0.50905999999999996</v>
      </c>
      <c r="CP66">
        <v>0.75127999999999995</v>
      </c>
      <c r="CQ66">
        <v>0.2243</v>
      </c>
      <c r="CR66">
        <v>0.76931000000000005</v>
      </c>
      <c r="CS66">
        <v>0.97557000000000005</v>
      </c>
      <c r="CT66">
        <v>0.52847</v>
      </c>
      <c r="CU66">
        <v>0.97052000000000005</v>
      </c>
      <c r="CV66">
        <v>0.79235999999999995</v>
      </c>
      <c r="CW66">
        <v>1</v>
      </c>
    </row>
    <row r="67" spans="1:101" x14ac:dyDescent="0.25">
      <c r="A67" t="s">
        <v>287</v>
      </c>
      <c r="BP67">
        <v>0.13578000000000001</v>
      </c>
      <c r="BQ67">
        <v>0.62058999999999997</v>
      </c>
      <c r="BR67">
        <v>9.4061000000000006E-2</v>
      </c>
      <c r="BS67">
        <v>0.12989999999999999</v>
      </c>
      <c r="BT67">
        <v>0.24079</v>
      </c>
      <c r="BU67">
        <v>0.69821</v>
      </c>
      <c r="BV67">
        <v>0.14293</v>
      </c>
      <c r="BW67">
        <v>0.28316999999999998</v>
      </c>
      <c r="BX67">
        <v>1</v>
      </c>
      <c r="BY67">
        <v>0.21653</v>
      </c>
      <c r="BZ67">
        <v>0.21643999999999999</v>
      </c>
      <c r="CA67">
        <v>0.29984</v>
      </c>
      <c r="CB67">
        <v>0.88907000000000003</v>
      </c>
      <c r="CC67">
        <v>0.84189999999999998</v>
      </c>
      <c r="CD67">
        <v>9.5649999999999999E-2</v>
      </c>
      <c r="CE67">
        <v>0.15432999999999999</v>
      </c>
      <c r="CF67">
        <v>0.19986999999999999</v>
      </c>
      <c r="CG67" s="605">
        <v>1.9640999999999999E-2</v>
      </c>
      <c r="CH67">
        <v>0.52109000000000005</v>
      </c>
      <c r="CI67">
        <v>0.14449999999999999</v>
      </c>
      <c r="CJ67">
        <v>0.44291000000000003</v>
      </c>
      <c r="CK67">
        <v>0.81198999999999999</v>
      </c>
      <c r="CL67" s="459">
        <v>3.0092000000000001E-2</v>
      </c>
      <c r="CM67">
        <v>0.35835</v>
      </c>
      <c r="CN67">
        <v>0.97989000000000004</v>
      </c>
      <c r="CO67">
        <v>0.69244000000000006</v>
      </c>
      <c r="CP67">
        <v>0.91439000000000004</v>
      </c>
      <c r="CQ67">
        <v>5.9787E-2</v>
      </c>
      <c r="CR67">
        <v>0.85787999999999998</v>
      </c>
      <c r="CS67">
        <v>0.99278</v>
      </c>
      <c r="CT67">
        <v>0.18808</v>
      </c>
      <c r="CU67">
        <v>0.86982000000000004</v>
      </c>
      <c r="CV67">
        <v>0.61263999999999996</v>
      </c>
      <c r="CW67">
        <v>1</v>
      </c>
    </row>
    <row r="68" spans="1:101" x14ac:dyDescent="0.25">
      <c r="A68" t="s">
        <v>288</v>
      </c>
      <c r="BQ68">
        <v>0.50395999999999996</v>
      </c>
      <c r="BR68" s="459">
        <v>3.0442E-2</v>
      </c>
      <c r="BS68">
        <v>0.22584000000000001</v>
      </c>
      <c r="BT68">
        <v>0.36159000000000002</v>
      </c>
      <c r="BU68">
        <v>0.62341999999999997</v>
      </c>
      <c r="BV68">
        <v>0.21475</v>
      </c>
      <c r="BW68">
        <v>0.97711000000000003</v>
      </c>
      <c r="BX68">
        <v>1</v>
      </c>
      <c r="BY68">
        <v>0.86424999999999996</v>
      </c>
      <c r="BZ68">
        <v>0.86624999999999996</v>
      </c>
      <c r="CA68">
        <v>0.92093999999999998</v>
      </c>
      <c r="CB68">
        <v>0.78488999999999998</v>
      </c>
      <c r="CC68">
        <v>0.92405000000000004</v>
      </c>
      <c r="CD68">
        <v>0.56406000000000001</v>
      </c>
      <c r="CE68">
        <v>0.27083000000000002</v>
      </c>
      <c r="CF68">
        <v>0.86722999999999995</v>
      </c>
      <c r="CG68" s="459">
        <v>3.7607000000000002E-2</v>
      </c>
      <c r="CH68">
        <v>7.0035E-2</v>
      </c>
      <c r="CI68">
        <v>0.64115999999999995</v>
      </c>
      <c r="CJ68">
        <v>0.70125999999999999</v>
      </c>
      <c r="CK68">
        <v>0.82223999999999997</v>
      </c>
      <c r="CL68">
        <v>0.44285999999999998</v>
      </c>
      <c r="CM68">
        <v>0.25940000000000002</v>
      </c>
      <c r="CN68">
        <v>0.72636999999999996</v>
      </c>
      <c r="CO68">
        <v>0.11495</v>
      </c>
      <c r="CP68">
        <v>0.24246999999999999</v>
      </c>
      <c r="CQ68">
        <v>0.32088</v>
      </c>
      <c r="CR68">
        <v>0.78163000000000005</v>
      </c>
      <c r="CS68">
        <v>0.75565000000000004</v>
      </c>
      <c r="CT68">
        <v>0.91244999999999998</v>
      </c>
      <c r="CU68">
        <v>0.79481000000000002</v>
      </c>
      <c r="CV68">
        <v>0.71248</v>
      </c>
      <c r="CW68">
        <v>1</v>
      </c>
    </row>
    <row r="69" spans="1:101" x14ac:dyDescent="0.25">
      <c r="A69" t="s">
        <v>289</v>
      </c>
      <c r="BR69">
        <v>0.59240000000000004</v>
      </c>
      <c r="BS69">
        <v>0.60633999999999999</v>
      </c>
      <c r="BT69">
        <v>8.8054999999999994E-2</v>
      </c>
      <c r="BU69">
        <v>0.68457999999999997</v>
      </c>
      <c r="BV69">
        <v>0.20030000000000001</v>
      </c>
      <c r="BW69">
        <v>0.64337</v>
      </c>
      <c r="BX69">
        <v>1</v>
      </c>
      <c r="BY69">
        <v>0.51336000000000004</v>
      </c>
      <c r="BZ69">
        <v>0.51822000000000001</v>
      </c>
      <c r="CA69">
        <v>0.36893999999999999</v>
      </c>
      <c r="CB69">
        <v>0.12261</v>
      </c>
      <c r="CC69" s="604">
        <v>2.8374E-2</v>
      </c>
      <c r="CD69">
        <v>0.51153000000000004</v>
      </c>
      <c r="CE69">
        <v>0.54523999999999995</v>
      </c>
      <c r="CF69">
        <v>0.61828000000000005</v>
      </c>
      <c r="CG69">
        <v>0.71018999999999999</v>
      </c>
      <c r="CH69">
        <v>0.97028000000000003</v>
      </c>
      <c r="CI69">
        <v>0.34905000000000003</v>
      </c>
      <c r="CJ69" s="603">
        <v>4.2096000000000001E-2</v>
      </c>
      <c r="CK69">
        <v>0.12432</v>
      </c>
      <c r="CL69">
        <v>0.92237000000000002</v>
      </c>
      <c r="CM69" s="605">
        <v>1.2633E-2</v>
      </c>
      <c r="CN69">
        <v>0.21876000000000001</v>
      </c>
      <c r="CO69">
        <v>0.59616999999999998</v>
      </c>
      <c r="CP69">
        <v>0.89631000000000005</v>
      </c>
      <c r="CQ69">
        <v>0.75207999999999997</v>
      </c>
      <c r="CR69">
        <v>0.26345000000000002</v>
      </c>
      <c r="CS69">
        <v>0.1386</v>
      </c>
      <c r="CT69">
        <v>0.99300999999999995</v>
      </c>
      <c r="CU69">
        <v>0.19438</v>
      </c>
      <c r="CV69">
        <v>0.28497</v>
      </c>
      <c r="CW69">
        <v>1</v>
      </c>
    </row>
    <row r="70" spans="1:101" x14ac:dyDescent="0.25">
      <c r="A70" t="s">
        <v>290</v>
      </c>
      <c r="BS70" s="459">
        <v>3.6165000000000003E-2</v>
      </c>
      <c r="BT70">
        <v>0.23021</v>
      </c>
      <c r="BU70">
        <v>0.27744000000000002</v>
      </c>
      <c r="BV70">
        <v>8.6011000000000004E-2</v>
      </c>
      <c r="BW70">
        <v>0.82238</v>
      </c>
      <c r="BX70">
        <v>1</v>
      </c>
      <c r="BY70">
        <v>0.62387000000000004</v>
      </c>
      <c r="BZ70">
        <v>0.62548999999999999</v>
      </c>
      <c r="CA70">
        <v>0.70920000000000005</v>
      </c>
      <c r="CB70">
        <v>0.61580000000000001</v>
      </c>
      <c r="CC70">
        <v>0.96372000000000002</v>
      </c>
      <c r="CD70">
        <v>0.31276999999999999</v>
      </c>
      <c r="CE70">
        <v>0.245</v>
      </c>
      <c r="CF70">
        <v>0.60253999999999996</v>
      </c>
      <c r="CG70">
        <v>7.1052000000000004E-2</v>
      </c>
      <c r="CH70">
        <v>0.15287000000000001</v>
      </c>
      <c r="CI70">
        <v>0.44228000000000001</v>
      </c>
      <c r="CJ70">
        <v>0.63729999999999998</v>
      </c>
      <c r="CK70">
        <v>0.90581</v>
      </c>
      <c r="CL70">
        <v>0.26571</v>
      </c>
      <c r="CM70">
        <v>0.28578999999999999</v>
      </c>
      <c r="CN70">
        <v>0.57213999999999998</v>
      </c>
      <c r="CO70">
        <v>0.37880000000000003</v>
      </c>
      <c r="CP70">
        <v>0.47954999999999998</v>
      </c>
      <c r="CQ70">
        <v>0.17382</v>
      </c>
      <c r="CR70">
        <v>0.48880000000000001</v>
      </c>
      <c r="CS70">
        <v>0.65688000000000002</v>
      </c>
      <c r="CT70">
        <v>0.70208000000000004</v>
      </c>
      <c r="CU70">
        <v>0.66356000000000004</v>
      </c>
      <c r="CV70">
        <v>0.80054000000000003</v>
      </c>
      <c r="CW70">
        <v>1</v>
      </c>
    </row>
    <row r="71" spans="1:101" x14ac:dyDescent="0.25">
      <c r="A71" t="s">
        <v>291</v>
      </c>
      <c r="BT71">
        <v>0.12748000000000001</v>
      </c>
      <c r="BU71">
        <v>0.16611000000000001</v>
      </c>
      <c r="BV71" s="459">
        <v>3.5768000000000001E-2</v>
      </c>
      <c r="BW71">
        <v>0.51978000000000002</v>
      </c>
      <c r="BX71">
        <v>1</v>
      </c>
      <c r="BY71">
        <v>0.33273999999999998</v>
      </c>
      <c r="BZ71">
        <v>0.33398</v>
      </c>
      <c r="CA71">
        <v>0.40406999999999998</v>
      </c>
      <c r="CB71">
        <v>0.68610000000000004</v>
      </c>
      <c r="CC71">
        <v>0.95742000000000005</v>
      </c>
      <c r="CD71">
        <v>0.11716</v>
      </c>
      <c r="CE71">
        <v>0.39772999999999997</v>
      </c>
      <c r="CF71">
        <v>0.30847999999999998</v>
      </c>
      <c r="CG71">
        <v>0.23274</v>
      </c>
      <c r="CH71">
        <v>0.48192000000000002</v>
      </c>
      <c r="CI71">
        <v>0.22666</v>
      </c>
      <c r="CJ71">
        <v>0.46531</v>
      </c>
      <c r="CK71">
        <v>0.80376999999999998</v>
      </c>
      <c r="CL71">
        <v>0.1729</v>
      </c>
      <c r="CM71">
        <v>0.31707999999999997</v>
      </c>
      <c r="CN71">
        <v>0.67005000000000003</v>
      </c>
      <c r="CO71">
        <v>0.85784000000000005</v>
      </c>
      <c r="CP71">
        <v>0.96111999999999997</v>
      </c>
      <c r="CQ71">
        <v>0.16982</v>
      </c>
      <c r="CR71">
        <v>0.43859999999999999</v>
      </c>
      <c r="CS71">
        <v>0.80342999999999998</v>
      </c>
      <c r="CT71">
        <v>0.46546999999999999</v>
      </c>
      <c r="CU71">
        <v>0.77827999999999997</v>
      </c>
      <c r="CV71">
        <v>0.91473000000000004</v>
      </c>
      <c r="CW71">
        <v>1</v>
      </c>
    </row>
    <row r="72" spans="1:101" x14ac:dyDescent="0.25">
      <c r="A72" t="s">
        <v>292</v>
      </c>
      <c r="BU72">
        <v>0.73009000000000002</v>
      </c>
      <c r="BV72" s="606">
        <v>8.0762999999999998E-3</v>
      </c>
      <c r="BW72">
        <v>0.33085999999999999</v>
      </c>
      <c r="BX72">
        <v>1</v>
      </c>
      <c r="BY72">
        <v>0.18271000000000001</v>
      </c>
      <c r="BZ72">
        <v>0.18548999999999999</v>
      </c>
      <c r="CA72">
        <v>0.14312</v>
      </c>
      <c r="CB72">
        <v>0.47765000000000002</v>
      </c>
      <c r="CC72">
        <v>0.22272</v>
      </c>
      <c r="CD72">
        <v>0.10456</v>
      </c>
      <c r="CE72">
        <v>0.98802000000000001</v>
      </c>
      <c r="CF72">
        <v>0.2225</v>
      </c>
      <c r="CG72">
        <v>0.42342999999999997</v>
      </c>
      <c r="CH72">
        <v>0.88349999999999995</v>
      </c>
      <c r="CI72">
        <v>8.0297999999999994E-2</v>
      </c>
      <c r="CJ72" s="459">
        <v>3.8968999999999997E-2</v>
      </c>
      <c r="CK72">
        <v>0.18828</v>
      </c>
      <c r="CL72">
        <v>0.36880000000000002</v>
      </c>
      <c r="CM72" s="604">
        <v>2.7632E-2</v>
      </c>
      <c r="CN72">
        <v>0.53349999999999997</v>
      </c>
      <c r="CO72">
        <v>0.86463000000000001</v>
      </c>
      <c r="CP72">
        <v>0.72765000000000002</v>
      </c>
      <c r="CQ72">
        <v>0.62314999999999998</v>
      </c>
      <c r="CR72">
        <v>0.76095000000000002</v>
      </c>
      <c r="CS72">
        <v>0.40042</v>
      </c>
      <c r="CT72">
        <v>0.52203999999999995</v>
      </c>
      <c r="CU72">
        <v>0.45089000000000001</v>
      </c>
      <c r="CV72">
        <v>0.59704999999999997</v>
      </c>
      <c r="CW72">
        <v>1</v>
      </c>
    </row>
    <row r="73" spans="1:101" x14ac:dyDescent="0.25">
      <c r="A73" t="s">
        <v>293</v>
      </c>
      <c r="BV73">
        <v>0.49120999999999998</v>
      </c>
      <c r="BW73">
        <v>0.83716000000000002</v>
      </c>
      <c r="BX73">
        <v>1</v>
      </c>
      <c r="BY73">
        <v>0.9778</v>
      </c>
      <c r="BZ73">
        <v>0.97767999999999999</v>
      </c>
      <c r="CA73">
        <v>0.89824999999999999</v>
      </c>
      <c r="CB73">
        <v>0.17130999999999999</v>
      </c>
      <c r="CC73">
        <v>0.36224000000000001</v>
      </c>
      <c r="CD73">
        <v>0.65812000000000004</v>
      </c>
      <c r="CE73">
        <v>0.50544999999999995</v>
      </c>
      <c r="CF73">
        <v>0.89842999999999995</v>
      </c>
      <c r="CG73">
        <v>0.73663000000000001</v>
      </c>
      <c r="CH73">
        <v>0.45095000000000002</v>
      </c>
      <c r="CI73">
        <v>0.92245999999999995</v>
      </c>
      <c r="CJ73">
        <v>0.75178999999999996</v>
      </c>
      <c r="CK73">
        <v>0.55974000000000002</v>
      </c>
      <c r="CL73">
        <v>0.62995999999999996</v>
      </c>
      <c r="CM73">
        <v>0.98485</v>
      </c>
      <c r="CN73">
        <v>0.12171</v>
      </c>
      <c r="CO73">
        <v>0.96255000000000002</v>
      </c>
      <c r="CP73">
        <v>0.76566000000000001</v>
      </c>
      <c r="CQ73">
        <v>0.38557999999999998</v>
      </c>
      <c r="CR73" s="459">
        <v>3.5456000000000001E-2</v>
      </c>
      <c r="CS73">
        <v>0.22259999999999999</v>
      </c>
      <c r="CT73">
        <v>0.97365000000000002</v>
      </c>
      <c r="CU73">
        <v>0.16056999999999999</v>
      </c>
      <c r="CV73">
        <v>0.88153999999999999</v>
      </c>
      <c r="CW73">
        <v>1</v>
      </c>
    </row>
    <row r="74" spans="1:101" x14ac:dyDescent="0.25">
      <c r="A74" t="s">
        <v>294</v>
      </c>
      <c r="BW74">
        <v>0.41150999999999999</v>
      </c>
      <c r="BX74">
        <v>1</v>
      </c>
      <c r="BY74">
        <v>0.23587</v>
      </c>
      <c r="BZ74">
        <v>0.23838999999999999</v>
      </c>
      <c r="CA74">
        <v>0.23185</v>
      </c>
      <c r="CB74">
        <v>0.77564</v>
      </c>
      <c r="CC74">
        <v>0.44483</v>
      </c>
      <c r="CD74">
        <v>9.4336000000000003E-2</v>
      </c>
      <c r="CE74">
        <v>0.70874000000000004</v>
      </c>
      <c r="CF74">
        <v>0.25657000000000002</v>
      </c>
      <c r="CG74">
        <v>0.26716000000000001</v>
      </c>
      <c r="CH74">
        <v>0.63170000000000004</v>
      </c>
      <c r="CI74">
        <v>0.11423999999999999</v>
      </c>
      <c r="CJ74">
        <v>0.14086000000000001</v>
      </c>
      <c r="CK74">
        <v>0.39974999999999999</v>
      </c>
      <c r="CL74">
        <v>0.26613999999999999</v>
      </c>
      <c r="CM74">
        <v>6.3147999999999996E-2</v>
      </c>
      <c r="CN74">
        <v>0.8296</v>
      </c>
      <c r="CO74">
        <v>0.75114999999999998</v>
      </c>
      <c r="CP74">
        <v>0.92847000000000002</v>
      </c>
      <c r="CQ74">
        <v>0.40293000000000001</v>
      </c>
      <c r="CR74">
        <v>0.94203000000000003</v>
      </c>
      <c r="CS74">
        <v>0.68647000000000002</v>
      </c>
      <c r="CT74">
        <v>0.51198999999999995</v>
      </c>
      <c r="CU74">
        <v>0.72841999999999996</v>
      </c>
      <c r="CV74">
        <v>0.66571000000000002</v>
      </c>
      <c r="CW74">
        <v>1</v>
      </c>
    </row>
    <row r="75" spans="1:101" x14ac:dyDescent="0.25">
      <c r="A75" t="s">
        <v>295</v>
      </c>
      <c r="BX75">
        <v>1</v>
      </c>
      <c r="BY75" s="606">
        <v>4.1333999999999997E-3</v>
      </c>
      <c r="BZ75" s="606">
        <v>3.9467E-3</v>
      </c>
      <c r="CA75" s="605">
        <v>1.1018E-2</v>
      </c>
      <c r="CB75">
        <v>0.54788999999999999</v>
      </c>
      <c r="CC75">
        <v>0.47126000000000001</v>
      </c>
      <c r="CD75">
        <v>5.1978999999999997E-2</v>
      </c>
      <c r="CE75">
        <v>0.78200999999999998</v>
      </c>
      <c r="CF75" s="606">
        <v>4.7225000000000001E-3</v>
      </c>
      <c r="CG75">
        <v>0.61629</v>
      </c>
      <c r="CH75">
        <v>0.38754</v>
      </c>
      <c r="CI75" s="604">
        <v>2.7622000000000001E-2</v>
      </c>
      <c r="CJ75">
        <v>0.21329999999999999</v>
      </c>
      <c r="CK75">
        <v>0.2215</v>
      </c>
      <c r="CL75">
        <v>0.12107999999999999</v>
      </c>
      <c r="CM75">
        <v>0.60853999999999997</v>
      </c>
      <c r="CN75">
        <v>0.35205999999999998</v>
      </c>
      <c r="CO75">
        <v>0.36475000000000002</v>
      </c>
      <c r="CP75">
        <v>0.15049999999999999</v>
      </c>
      <c r="CQ75">
        <v>0.42182999999999998</v>
      </c>
      <c r="CR75">
        <v>0.64895999999999998</v>
      </c>
      <c r="CS75">
        <v>0.36815999999999999</v>
      </c>
      <c r="CT75" s="605">
        <v>1.9057999999999999E-2</v>
      </c>
      <c r="CU75">
        <v>0.28320000000000001</v>
      </c>
      <c r="CV75">
        <v>0.35482999999999998</v>
      </c>
      <c r="CW75">
        <v>1</v>
      </c>
    </row>
    <row r="76" spans="1:101" x14ac:dyDescent="0.25">
      <c r="A76" t="s">
        <v>296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</row>
    <row r="77" spans="1:101" x14ac:dyDescent="0.25">
      <c r="A77" t="s">
        <v>297</v>
      </c>
      <c r="BZ77" s="607">
        <v>4.5194000000000001E-8</v>
      </c>
      <c r="CA77" s="606">
        <v>2.6021E-3</v>
      </c>
      <c r="CB77">
        <v>0.56993000000000005</v>
      </c>
      <c r="CC77">
        <v>0.42895</v>
      </c>
      <c r="CD77" s="605">
        <v>1.345E-2</v>
      </c>
      <c r="CE77">
        <v>0.77500000000000002</v>
      </c>
      <c r="CF77" s="606">
        <v>4.6964000000000001E-4</v>
      </c>
      <c r="CG77">
        <v>0.53908999999999996</v>
      </c>
      <c r="CH77">
        <v>0.51358999999999999</v>
      </c>
      <c r="CI77" s="606">
        <v>4.2643999999999998E-3</v>
      </c>
      <c r="CJ77">
        <v>0.14055000000000001</v>
      </c>
      <c r="CK77">
        <v>0.19072</v>
      </c>
      <c r="CL77">
        <v>9.8960000000000006E-2</v>
      </c>
      <c r="CM77">
        <v>0.44063999999999998</v>
      </c>
      <c r="CN77">
        <v>0.4128</v>
      </c>
      <c r="CO77">
        <v>0.44862999999999997</v>
      </c>
      <c r="CP77">
        <v>0.2011</v>
      </c>
      <c r="CQ77">
        <v>0.37918000000000002</v>
      </c>
      <c r="CR77">
        <v>0.73980000000000001</v>
      </c>
      <c r="CS77">
        <v>0.38912000000000002</v>
      </c>
      <c r="CT77" s="459">
        <v>3.8732000000000003E-2</v>
      </c>
      <c r="CU77">
        <v>0.33051000000000003</v>
      </c>
      <c r="CV77">
        <v>0.51463000000000003</v>
      </c>
      <c r="CW77">
        <v>1</v>
      </c>
    </row>
    <row r="78" spans="1:101" x14ac:dyDescent="0.25">
      <c r="A78" t="s">
        <v>298</v>
      </c>
      <c r="CA78" s="606">
        <v>2.7606000000000002E-3</v>
      </c>
      <c r="CB78">
        <v>0.57320000000000004</v>
      </c>
      <c r="CC78">
        <v>0.43275999999999998</v>
      </c>
      <c r="CD78" s="605">
        <v>1.3576E-2</v>
      </c>
      <c r="CE78">
        <v>0.77188000000000001</v>
      </c>
      <c r="CF78" s="606">
        <v>4.2018999999999997E-4</v>
      </c>
      <c r="CG78">
        <v>0.53902000000000005</v>
      </c>
      <c r="CH78">
        <v>0.51254999999999995</v>
      </c>
      <c r="CI78" s="606">
        <v>4.4869000000000003E-3</v>
      </c>
      <c r="CJ78">
        <v>0.14305000000000001</v>
      </c>
      <c r="CK78">
        <v>0.19305</v>
      </c>
      <c r="CL78">
        <v>9.7915000000000002E-2</v>
      </c>
      <c r="CM78">
        <v>0.44506000000000001</v>
      </c>
      <c r="CN78">
        <v>0.41474</v>
      </c>
      <c r="CO78">
        <v>0.44634000000000001</v>
      </c>
      <c r="CP78">
        <v>0.20047000000000001</v>
      </c>
      <c r="CQ78">
        <v>0.37698999999999999</v>
      </c>
      <c r="CR78">
        <v>0.74206000000000005</v>
      </c>
      <c r="CS78">
        <v>0.39174999999999999</v>
      </c>
      <c r="CT78" s="459">
        <v>3.7622000000000003E-2</v>
      </c>
      <c r="CU78">
        <v>0.33237</v>
      </c>
      <c r="CV78">
        <v>0.50958999999999999</v>
      </c>
      <c r="CW78">
        <v>1</v>
      </c>
    </row>
    <row r="79" spans="1:101" x14ac:dyDescent="0.25">
      <c r="A79" t="s">
        <v>299</v>
      </c>
      <c r="CB79">
        <v>0.39004</v>
      </c>
      <c r="CC79">
        <v>0.27232000000000001</v>
      </c>
      <c r="CD79" s="459">
        <v>3.3544999999999998E-2</v>
      </c>
      <c r="CE79">
        <v>0.98229</v>
      </c>
      <c r="CF79" s="606">
        <v>9.5449999999999997E-3</v>
      </c>
      <c r="CG79">
        <v>0.64658000000000004</v>
      </c>
      <c r="CH79">
        <v>0.44031999999999999</v>
      </c>
      <c r="CI79" s="606">
        <v>5.9851000000000001E-3</v>
      </c>
      <c r="CJ79">
        <v>6.9795999999999997E-2</v>
      </c>
      <c r="CK79">
        <v>9.2217999999999994E-2</v>
      </c>
      <c r="CL79">
        <v>0.19158</v>
      </c>
      <c r="CM79">
        <v>0.34761999999999998</v>
      </c>
      <c r="CN79">
        <v>0.27588000000000001</v>
      </c>
      <c r="CO79">
        <v>0.46494999999999997</v>
      </c>
      <c r="CP79">
        <v>0.17032</v>
      </c>
      <c r="CQ79">
        <v>0.55427000000000004</v>
      </c>
      <c r="CR79">
        <v>0.57040999999999997</v>
      </c>
      <c r="CS79">
        <v>0.24218000000000001</v>
      </c>
      <c r="CT79">
        <v>9.2902999999999999E-2</v>
      </c>
      <c r="CU79">
        <v>0.20977999999999999</v>
      </c>
      <c r="CV79">
        <v>0.66881000000000002</v>
      </c>
      <c r="CW79">
        <v>1</v>
      </c>
    </row>
    <row r="80" spans="1:101" x14ac:dyDescent="0.25">
      <c r="A80" t="s">
        <v>300</v>
      </c>
      <c r="W80" s="602"/>
      <c r="CC80" s="605">
        <v>1.0749E-2</v>
      </c>
      <c r="CD80">
        <v>0.81335999999999997</v>
      </c>
      <c r="CE80">
        <v>0.21909999999999999</v>
      </c>
      <c r="CF80">
        <v>0.68503999999999998</v>
      </c>
      <c r="CG80">
        <v>0.73663000000000001</v>
      </c>
      <c r="CH80">
        <v>0.37808000000000003</v>
      </c>
      <c r="CI80">
        <v>0.53529000000000004</v>
      </c>
      <c r="CJ80">
        <v>0.13697000000000001</v>
      </c>
      <c r="CK80">
        <v>5.7752999999999999E-2</v>
      </c>
      <c r="CL80">
        <v>0.77707999999999999</v>
      </c>
      <c r="CM80">
        <v>0.32423999999999997</v>
      </c>
      <c r="CN80" s="606">
        <v>7.4472000000000002E-3</v>
      </c>
      <c r="CO80">
        <v>0.92188999999999999</v>
      </c>
      <c r="CP80">
        <v>0.46406999999999998</v>
      </c>
      <c r="CQ80">
        <v>0.35733999999999999</v>
      </c>
      <c r="CR80" s="605">
        <v>1.6277E-2</v>
      </c>
      <c r="CS80" s="606">
        <v>2.6319E-3</v>
      </c>
      <c r="CT80">
        <v>0.94501999999999997</v>
      </c>
      <c r="CU80" s="605">
        <v>1.1967E-2</v>
      </c>
      <c r="CV80">
        <v>0.60029999999999994</v>
      </c>
      <c r="CW80">
        <v>1</v>
      </c>
    </row>
    <row r="81" spans="1:101" x14ac:dyDescent="0.25">
      <c r="A81" t="s">
        <v>301</v>
      </c>
      <c r="W81" s="602"/>
      <c r="CD81">
        <v>0.57343</v>
      </c>
      <c r="CE81">
        <v>0.33767000000000003</v>
      </c>
      <c r="CF81">
        <v>0.53746000000000005</v>
      </c>
      <c r="CG81">
        <v>0.98529</v>
      </c>
      <c r="CH81">
        <v>0.56689999999999996</v>
      </c>
      <c r="CI81">
        <v>0.34731000000000001</v>
      </c>
      <c r="CJ81" s="459">
        <v>3.8092000000000001E-2</v>
      </c>
      <c r="CK81" s="604">
        <v>2.9812999999999999E-2</v>
      </c>
      <c r="CL81">
        <v>0.98623000000000005</v>
      </c>
      <c r="CM81">
        <v>0.12614</v>
      </c>
      <c r="CN81" s="459">
        <v>3.6239E-2</v>
      </c>
      <c r="CO81">
        <v>0.95016</v>
      </c>
      <c r="CP81">
        <v>0.53617999999999999</v>
      </c>
      <c r="CQ81">
        <v>0.55093999999999999</v>
      </c>
      <c r="CR81">
        <v>7.5413999999999995E-2</v>
      </c>
      <c r="CS81" s="605">
        <v>1.1618E-2</v>
      </c>
      <c r="CT81">
        <v>0.85997999999999997</v>
      </c>
      <c r="CU81" s="459">
        <v>3.0832999999999999E-2</v>
      </c>
      <c r="CV81">
        <v>0.49419999999999997</v>
      </c>
      <c r="CW81">
        <v>1</v>
      </c>
    </row>
    <row r="82" spans="1:101" x14ac:dyDescent="0.25">
      <c r="A82" t="s">
        <v>302</v>
      </c>
      <c r="CE82">
        <v>0.55496999999999996</v>
      </c>
      <c r="CF82" s="605">
        <v>1.0911000000000001E-2</v>
      </c>
      <c r="CG82">
        <v>0.33171</v>
      </c>
      <c r="CH82">
        <v>0.85623000000000005</v>
      </c>
      <c r="CI82" s="606">
        <v>5.7594999999999999E-3</v>
      </c>
      <c r="CJ82">
        <v>0.18114</v>
      </c>
      <c r="CK82">
        <v>0.33513999999999999</v>
      </c>
      <c r="CL82" s="603">
        <v>4.3059E-2</v>
      </c>
      <c r="CM82">
        <v>0.34516000000000002</v>
      </c>
      <c r="CN82">
        <v>0.68376999999999999</v>
      </c>
      <c r="CO82">
        <v>0.66010000000000002</v>
      </c>
      <c r="CP82">
        <v>0.41771999999999998</v>
      </c>
      <c r="CQ82">
        <v>0.20832999999999999</v>
      </c>
      <c r="CR82">
        <v>0.97477000000000003</v>
      </c>
      <c r="CS82">
        <v>0.62533000000000005</v>
      </c>
      <c r="CT82">
        <v>7.0814000000000002E-2</v>
      </c>
      <c r="CU82">
        <v>0.57481000000000004</v>
      </c>
      <c r="CV82">
        <v>0.62871999999999995</v>
      </c>
      <c r="CW82">
        <v>1</v>
      </c>
    </row>
    <row r="83" spans="1:101" x14ac:dyDescent="0.25">
      <c r="A83" t="s">
        <v>303</v>
      </c>
      <c r="CF83">
        <v>0.68503999999999998</v>
      </c>
      <c r="CG83">
        <v>9.0342000000000006E-2</v>
      </c>
      <c r="CH83">
        <v>0.30580000000000002</v>
      </c>
      <c r="CI83">
        <v>0.75224999999999997</v>
      </c>
      <c r="CJ83">
        <v>0.66662999999999994</v>
      </c>
      <c r="CK83">
        <v>0.35781000000000002</v>
      </c>
      <c r="CL83">
        <v>0.16772999999999999</v>
      </c>
      <c r="CM83">
        <v>0.87297999999999998</v>
      </c>
      <c r="CN83">
        <v>0.35441</v>
      </c>
      <c r="CO83">
        <v>0.65907000000000004</v>
      </c>
      <c r="CP83">
        <v>0.52446000000000004</v>
      </c>
      <c r="CQ83" s="604">
        <v>2.6970999999999998E-2</v>
      </c>
      <c r="CR83">
        <v>0.33685999999999999</v>
      </c>
      <c r="CS83">
        <v>0.27733000000000002</v>
      </c>
      <c r="CT83">
        <v>0.41865000000000002</v>
      </c>
      <c r="CU83">
        <v>0.41685</v>
      </c>
      <c r="CV83">
        <v>0.32604</v>
      </c>
      <c r="CW83">
        <v>1</v>
      </c>
    </row>
    <row r="84" spans="1:101" x14ac:dyDescent="0.25">
      <c r="A84" t="s">
        <v>304</v>
      </c>
      <c r="CG84">
        <v>0.51685000000000003</v>
      </c>
      <c r="CH84">
        <v>0.53803999999999996</v>
      </c>
      <c r="CI84" s="606">
        <v>9.0465000000000007E-3</v>
      </c>
      <c r="CJ84">
        <v>0.20050999999999999</v>
      </c>
      <c r="CK84">
        <v>0.25979999999999998</v>
      </c>
      <c r="CL84">
        <v>6.9955000000000003E-2</v>
      </c>
      <c r="CM84">
        <v>0.51917999999999997</v>
      </c>
      <c r="CN84">
        <v>0.50622999999999996</v>
      </c>
      <c r="CO84">
        <v>0.41796</v>
      </c>
      <c r="CP84">
        <v>0.2099</v>
      </c>
      <c r="CQ84">
        <v>0.30784</v>
      </c>
      <c r="CR84">
        <v>0.85029999999999994</v>
      </c>
      <c r="CS84">
        <v>0.48720999999999998</v>
      </c>
      <c r="CT84" s="604">
        <v>2.2627999999999999E-2</v>
      </c>
      <c r="CU84">
        <v>0.41685</v>
      </c>
      <c r="CV84">
        <v>0.43756</v>
      </c>
      <c r="CW84">
        <v>1</v>
      </c>
    </row>
    <row r="85" spans="1:101" x14ac:dyDescent="0.25">
      <c r="A85" t="s">
        <v>305</v>
      </c>
      <c r="CH85">
        <v>0.23743</v>
      </c>
      <c r="CI85">
        <v>0.40978999999999999</v>
      </c>
      <c r="CJ85">
        <v>0.69786999999999999</v>
      </c>
      <c r="CK85">
        <v>0.85887999999999998</v>
      </c>
      <c r="CL85">
        <v>0.14474999999999999</v>
      </c>
      <c r="CM85">
        <v>0.42625000000000002</v>
      </c>
      <c r="CN85">
        <v>0.82323999999999997</v>
      </c>
      <c r="CO85">
        <v>0.34928999999999999</v>
      </c>
      <c r="CP85">
        <v>0.49919999999999998</v>
      </c>
      <c r="CQ85">
        <v>9.8179000000000002E-2</v>
      </c>
      <c r="CR85">
        <v>0.79964999999999997</v>
      </c>
      <c r="CS85">
        <v>0.78288000000000002</v>
      </c>
      <c r="CT85">
        <v>0.44167000000000001</v>
      </c>
      <c r="CU85">
        <v>0.91208999999999996</v>
      </c>
      <c r="CV85">
        <v>0.74165000000000003</v>
      </c>
      <c r="CW85">
        <v>1</v>
      </c>
    </row>
    <row r="86" spans="1:101" x14ac:dyDescent="0.25">
      <c r="A86" t="s">
        <v>306</v>
      </c>
      <c r="CI86">
        <v>0.70628999999999997</v>
      </c>
      <c r="CJ86">
        <v>0.67037000000000002</v>
      </c>
      <c r="CK86">
        <v>0.30053999999999997</v>
      </c>
      <c r="CL86">
        <v>0.88748000000000005</v>
      </c>
      <c r="CM86">
        <v>0.69762999999999997</v>
      </c>
      <c r="CN86">
        <v>0.27544000000000002</v>
      </c>
      <c r="CO86">
        <v>6.1788999999999997E-2</v>
      </c>
      <c r="CP86" s="604">
        <v>2.7446000000000002E-2</v>
      </c>
      <c r="CQ86">
        <v>0.52380000000000004</v>
      </c>
      <c r="CR86">
        <v>0.43378</v>
      </c>
      <c r="CS86">
        <v>0.29379</v>
      </c>
      <c r="CT86">
        <v>0.58460000000000001</v>
      </c>
      <c r="CU86">
        <v>0.29544999999999999</v>
      </c>
      <c r="CV86">
        <v>0.60297000000000001</v>
      </c>
      <c r="CW86">
        <v>1</v>
      </c>
    </row>
    <row r="87" spans="1:101" x14ac:dyDescent="0.25">
      <c r="A87" t="s">
        <v>307</v>
      </c>
      <c r="CJ87">
        <v>7.9352000000000006E-2</v>
      </c>
      <c r="CK87">
        <v>0.17601</v>
      </c>
      <c r="CL87">
        <v>9.9954000000000001E-2</v>
      </c>
      <c r="CM87">
        <v>0.25890999999999997</v>
      </c>
      <c r="CN87">
        <v>0.42207</v>
      </c>
      <c r="CO87">
        <v>0.66185000000000005</v>
      </c>
      <c r="CP87">
        <v>0.33666000000000001</v>
      </c>
      <c r="CQ87">
        <v>0.36682999999999999</v>
      </c>
      <c r="CR87">
        <v>0.72736000000000001</v>
      </c>
      <c r="CS87">
        <v>0.37670999999999999</v>
      </c>
      <c r="CT87">
        <v>8.7729000000000001E-2</v>
      </c>
      <c r="CU87">
        <v>0.33373999999999998</v>
      </c>
      <c r="CV87">
        <v>0.70481000000000005</v>
      </c>
      <c r="CW87">
        <v>1</v>
      </c>
    </row>
    <row r="88" spans="1:101" x14ac:dyDescent="0.25">
      <c r="A88" t="s">
        <v>308</v>
      </c>
      <c r="CK88" s="604">
        <v>2.3261E-2</v>
      </c>
      <c r="CL88">
        <v>0.53610000000000002</v>
      </c>
      <c r="CM88">
        <v>6.0470999999999997E-2</v>
      </c>
      <c r="CN88">
        <v>0.15037</v>
      </c>
      <c r="CO88">
        <v>0.91957</v>
      </c>
      <c r="CP88">
        <v>0.43578</v>
      </c>
      <c r="CQ88">
        <v>0.96265999999999996</v>
      </c>
      <c r="CR88">
        <v>0.31512000000000001</v>
      </c>
      <c r="CS88">
        <v>8.8062000000000001E-2</v>
      </c>
      <c r="CT88">
        <v>0.48703999999999997</v>
      </c>
      <c r="CU88">
        <v>0.10997999999999999</v>
      </c>
      <c r="CV88">
        <v>0.68515000000000004</v>
      </c>
      <c r="CW88">
        <v>1</v>
      </c>
    </row>
    <row r="89" spans="1:101" x14ac:dyDescent="0.25">
      <c r="A89" t="s">
        <v>309</v>
      </c>
      <c r="CL89">
        <v>0.78639999999999999</v>
      </c>
      <c r="CM89">
        <v>0.23763000000000001</v>
      </c>
      <c r="CN89">
        <v>6.0756999999999999E-2</v>
      </c>
      <c r="CO89">
        <v>0.58313000000000004</v>
      </c>
      <c r="CP89">
        <v>0.19620000000000001</v>
      </c>
      <c r="CQ89">
        <v>0.71584999999999999</v>
      </c>
      <c r="CR89">
        <v>0.20355999999999999</v>
      </c>
      <c r="CS89" s="604">
        <v>2.2006999999999999E-2</v>
      </c>
      <c r="CT89">
        <v>0.55120000000000002</v>
      </c>
      <c r="CU89" s="603">
        <v>4.4771999999999999E-2</v>
      </c>
      <c r="CV89">
        <v>0.75231000000000003</v>
      </c>
      <c r="CW89">
        <v>1</v>
      </c>
    </row>
    <row r="90" spans="1:101" x14ac:dyDescent="0.25">
      <c r="A90" t="s">
        <v>310</v>
      </c>
      <c r="CM90">
        <v>0.65824000000000005</v>
      </c>
      <c r="CN90">
        <v>0.98907</v>
      </c>
      <c r="CO90">
        <v>0.80747999999999998</v>
      </c>
      <c r="CP90">
        <v>0.68998000000000004</v>
      </c>
      <c r="CQ90" s="604">
        <v>2.877E-2</v>
      </c>
      <c r="CR90">
        <v>0.72606000000000004</v>
      </c>
      <c r="CS90">
        <v>0.96270999999999995</v>
      </c>
      <c r="CT90" s="459">
        <v>3.5441E-2</v>
      </c>
      <c r="CU90">
        <v>0.89817000000000002</v>
      </c>
      <c r="CV90">
        <v>0.29921999999999999</v>
      </c>
      <c r="CW90">
        <v>1</v>
      </c>
    </row>
    <row r="91" spans="1:101" x14ac:dyDescent="0.25">
      <c r="A91" t="s">
        <v>311</v>
      </c>
      <c r="CN91">
        <v>0.43276999999999999</v>
      </c>
      <c r="CO91">
        <v>0.48818</v>
      </c>
      <c r="CP91">
        <v>0.94784999999999997</v>
      </c>
      <c r="CQ91">
        <v>0.90058000000000005</v>
      </c>
      <c r="CR91">
        <v>0.51422999999999996</v>
      </c>
      <c r="CS91">
        <v>0.32455000000000001</v>
      </c>
      <c r="CT91">
        <v>0.8639</v>
      </c>
      <c r="CU91">
        <v>0.37916</v>
      </c>
      <c r="CV91">
        <v>0.34627000000000002</v>
      </c>
      <c r="CW91">
        <v>1</v>
      </c>
    </row>
    <row r="92" spans="1:101" x14ac:dyDescent="0.25">
      <c r="A92" t="s">
        <v>312</v>
      </c>
      <c r="CO92">
        <v>0.76566000000000001</v>
      </c>
      <c r="CP92">
        <v>0.33728000000000002</v>
      </c>
      <c r="CQ92">
        <v>0.52063999999999999</v>
      </c>
      <c r="CR92" s="605">
        <v>1.4194999999999999E-2</v>
      </c>
      <c r="CS92" s="606">
        <v>3.1002E-3</v>
      </c>
      <c r="CT92">
        <v>0.67545999999999995</v>
      </c>
      <c r="CU92" s="606">
        <v>3.6779E-4</v>
      </c>
      <c r="CV92">
        <v>0.91695000000000004</v>
      </c>
      <c r="CW92">
        <v>1</v>
      </c>
    </row>
    <row r="93" spans="1:101" x14ac:dyDescent="0.25">
      <c r="A93" t="s">
        <v>313</v>
      </c>
      <c r="CP93" s="459">
        <v>3.4671E-2</v>
      </c>
      <c r="CQ93">
        <v>0.96031</v>
      </c>
      <c r="CR93">
        <v>0.94935000000000003</v>
      </c>
      <c r="CS93">
        <v>0.75782000000000005</v>
      </c>
      <c r="CT93">
        <v>0.41328999999999999</v>
      </c>
      <c r="CU93">
        <v>0.75927</v>
      </c>
      <c r="CV93">
        <v>0.39284000000000002</v>
      </c>
      <c r="CW93">
        <v>1</v>
      </c>
    </row>
    <row r="94" spans="1:101" x14ac:dyDescent="0.25">
      <c r="A94" t="s">
        <v>314</v>
      </c>
      <c r="AH94" s="602"/>
      <c r="CQ94">
        <v>0.90551999999999999</v>
      </c>
      <c r="CR94">
        <v>0.62155000000000005</v>
      </c>
      <c r="CS94">
        <v>0.31836999999999999</v>
      </c>
      <c r="CT94">
        <v>0.29592000000000002</v>
      </c>
      <c r="CU94">
        <v>0.31869999999999998</v>
      </c>
      <c r="CV94">
        <v>0.53925999999999996</v>
      </c>
      <c r="CW94">
        <v>1</v>
      </c>
    </row>
    <row r="95" spans="1:101" x14ac:dyDescent="0.25">
      <c r="A95" t="s">
        <v>315</v>
      </c>
      <c r="CR95">
        <v>0.36375000000000002</v>
      </c>
      <c r="CS95">
        <v>0.48681000000000002</v>
      </c>
      <c r="CT95">
        <v>0.18045</v>
      </c>
      <c r="CU95">
        <v>0.61695</v>
      </c>
      <c r="CV95">
        <v>0.31411</v>
      </c>
      <c r="CW95">
        <v>1</v>
      </c>
    </row>
    <row r="96" spans="1:101" x14ac:dyDescent="0.25">
      <c r="A96" t="s">
        <v>316</v>
      </c>
      <c r="CS96" s="459">
        <v>3.5693999999999997E-2</v>
      </c>
      <c r="CT96">
        <v>0.97407999999999995</v>
      </c>
      <c r="CU96" s="604">
        <v>2.6134999999999999E-2</v>
      </c>
      <c r="CV96">
        <v>0.79252999999999996</v>
      </c>
      <c r="CW96">
        <v>1</v>
      </c>
    </row>
    <row r="97" spans="1:101" x14ac:dyDescent="0.25">
      <c r="A97" t="s">
        <v>317</v>
      </c>
      <c r="CT97">
        <v>0.73494000000000004</v>
      </c>
      <c r="CU97" s="606">
        <v>3.0736000000000001E-3</v>
      </c>
      <c r="CV97">
        <v>0.74551999999999996</v>
      </c>
      <c r="CW97">
        <v>1</v>
      </c>
    </row>
    <row r="98" spans="1:101" x14ac:dyDescent="0.25">
      <c r="A98" t="s">
        <v>318</v>
      </c>
      <c r="CU98">
        <v>0.58823000000000003</v>
      </c>
      <c r="CV98">
        <v>0.14845</v>
      </c>
      <c r="CW98">
        <v>1</v>
      </c>
    </row>
    <row r="99" spans="1:101" x14ac:dyDescent="0.25">
      <c r="A99" t="s">
        <v>319</v>
      </c>
      <c r="W99" s="602"/>
      <c r="BG99" s="602"/>
      <c r="CV99">
        <v>0.94943</v>
      </c>
      <c r="CW99">
        <v>1</v>
      </c>
    </row>
    <row r="100" spans="1:101" x14ac:dyDescent="0.25">
      <c r="A100" t="s">
        <v>320</v>
      </c>
      <c r="CW100">
        <v>1</v>
      </c>
    </row>
    <row r="101" spans="1:101" x14ac:dyDescent="0.25">
      <c r="A101" t="s">
        <v>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C39" sqref="C39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210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 t="str">
        <f>'-ITER'!V4</f>
        <v>&lt;0.15</v>
      </c>
      <c r="D3" s="581" t="str">
        <f>'-ITER'!V9</f>
        <v>&lt;0.15</v>
      </c>
      <c r="E3" s="584" t="str">
        <f>'-ITER'!V15</f>
        <v>&lt;0.15</v>
      </c>
      <c r="F3" s="585" t="str">
        <f>'-ITER'!V19</f>
        <v>&lt;0.15</v>
      </c>
    </row>
    <row r="4" spans="1:6" x14ac:dyDescent="0.25">
      <c r="B4" s="576">
        <v>25</v>
      </c>
      <c r="C4" s="581" t="str">
        <f>'-ITER'!V5</f>
        <v>&lt;0.15</v>
      </c>
      <c r="D4" s="581" t="str">
        <f>'-ITER'!V10</f>
        <v>&lt;0.15</v>
      </c>
      <c r="E4" s="584" t="str">
        <f>'-ITER'!V16</f>
        <v>&lt;0.15</v>
      </c>
      <c r="F4" s="585" t="str">
        <f>'-ITER'!V20</f>
        <v>&lt;0.15</v>
      </c>
    </row>
    <row r="5" spans="1:6" x14ac:dyDescent="0.25">
      <c r="B5" s="576">
        <v>50</v>
      </c>
      <c r="C5" s="581" t="str">
        <f>'-ITER'!V6</f>
        <v>&lt;0.15</v>
      </c>
      <c r="D5" s="581" t="str">
        <f>'-ITER'!V11</f>
        <v>&lt;0.15</v>
      </c>
      <c r="E5" s="584" t="str">
        <f>'-ITER'!V17</f>
        <v>&lt;0.15</v>
      </c>
      <c r="F5" s="585" t="str">
        <f>'-ITER'!V21</f>
        <v>&lt;0.15</v>
      </c>
    </row>
    <row r="6" spans="1:6" x14ac:dyDescent="0.25">
      <c r="B6" s="576">
        <v>75</v>
      </c>
      <c r="C6" s="581" t="str">
        <f>'-ITER'!V7</f>
        <v>&lt;0.15</v>
      </c>
      <c r="D6" s="581" t="str">
        <f>'-ITER'!V12</f>
        <v>&lt;0.15</v>
      </c>
      <c r="E6" s="584" t="str">
        <f>'-ITER'!V18</f>
        <v>&lt;0.15</v>
      </c>
      <c r="F6" s="585" t="str">
        <f>'-ITER'!V22</f>
        <v>&lt;0.15</v>
      </c>
    </row>
    <row r="7" spans="1:6" x14ac:dyDescent="0.25">
      <c r="B7" s="576">
        <v>100</v>
      </c>
      <c r="C7" s="581" t="str">
        <f>'-ITER'!V8</f>
        <v>&lt;0.15</v>
      </c>
      <c r="D7" s="581" t="str">
        <f>'-ITER'!V13</f>
        <v>&lt;0.15</v>
      </c>
      <c r="E7" s="584" t="str">
        <f>'-ITER'!V19</f>
        <v>&lt;0.15</v>
      </c>
      <c r="F7" s="585" t="str">
        <f>'-ITER'!V23</f>
        <v>&lt;0.15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C3" sqref="C3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209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'-ITER'!AF4</f>
        <v>0.28999999999999998</v>
      </c>
      <c r="D3" s="581">
        <f>'-ITER'!AF9</f>
        <v>0.76</v>
      </c>
      <c r="E3" s="584">
        <f>'-ITER'!AF14</f>
        <v>0.03</v>
      </c>
      <c r="F3" s="585">
        <f>'-ITER'!AF19</f>
        <v>0.04</v>
      </c>
    </row>
    <row r="4" spans="1:6" x14ac:dyDescent="0.25">
      <c r="B4" s="576">
        <v>25</v>
      </c>
      <c r="C4" s="581">
        <f>'-ITER'!AF5</f>
        <v>0.15</v>
      </c>
      <c r="D4" s="581">
        <f>'-ITER'!AF10</f>
        <v>0.36</v>
      </c>
      <c r="E4" s="584">
        <f>'-ITER'!AF15</f>
        <v>0.04</v>
      </c>
      <c r="F4" s="585">
        <f>'-ITER'!AF20</f>
        <v>0.03</v>
      </c>
    </row>
    <row r="5" spans="1:6" x14ac:dyDescent="0.25">
      <c r="B5" s="576">
        <v>50</v>
      </c>
      <c r="C5" s="581">
        <f>'-ITER'!AF6</f>
        <v>0.17</v>
      </c>
      <c r="D5" s="581">
        <f>'-ITER'!AF11</f>
        <v>0.6</v>
      </c>
      <c r="E5" s="584">
        <f>'-ITER'!AF16</f>
        <v>0.08</v>
      </c>
      <c r="F5" s="585">
        <f>'-ITER'!AF21</f>
        <v>0.01</v>
      </c>
    </row>
    <row r="6" spans="1:6" x14ac:dyDescent="0.25">
      <c r="B6" s="576">
        <v>75</v>
      </c>
      <c r="C6" s="581">
        <f>'-ITER'!AF7</f>
        <v>0.18</v>
      </c>
      <c r="D6" s="581">
        <f>'-ITER'!AF12</f>
        <v>0.7</v>
      </c>
      <c r="E6" s="584">
        <f>'-ITER'!AF17</f>
        <v>0.18</v>
      </c>
      <c r="F6" s="585">
        <f>'-ITER'!AF22</f>
        <v>0.01</v>
      </c>
    </row>
    <row r="7" spans="1:6" x14ac:dyDescent="0.25">
      <c r="B7" s="576">
        <v>100</v>
      </c>
      <c r="C7" s="581">
        <f>'-ITER'!AF8</f>
        <v>0.15</v>
      </c>
      <c r="D7" s="581">
        <f>'-ITER'!AF13</f>
        <v>0.72</v>
      </c>
      <c r="E7" s="584">
        <f>'-ITER'!AF18</f>
        <v>0.24</v>
      </c>
      <c r="F7" s="585">
        <f>'-ITER'!AF23</f>
        <v>0.02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208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results'!BE4/1000</f>
        <v>1.3719702236254091E-2</v>
      </c>
      <c r="D3" s="581">
        <f>'Thesis results'!BE9/1000</f>
        <v>0.24809587618445014</v>
      </c>
      <c r="E3" s="582"/>
      <c r="F3" s="583"/>
    </row>
    <row r="4" spans="1:6" x14ac:dyDescent="0.25">
      <c r="B4" s="576">
        <v>25</v>
      </c>
      <c r="C4" s="581">
        <f>'Thesis results'!BE5/1000</f>
        <v>1.6957211964377418E-2</v>
      </c>
      <c r="D4" s="581">
        <f>'Thesis results'!BE10/1000</f>
        <v>0.24951183067385985</v>
      </c>
      <c r="E4" s="584">
        <f>'Thesis results'!BE15/1000</f>
        <v>2.5605222446689568E-2</v>
      </c>
      <c r="F4" s="583"/>
    </row>
    <row r="5" spans="1:6" x14ac:dyDescent="0.25">
      <c r="B5" s="576">
        <v>50</v>
      </c>
      <c r="C5" s="581">
        <f>'Thesis results'!BE6/1000</f>
        <v>2.2045297563419969E-2</v>
      </c>
      <c r="D5" s="581">
        <f>'Thesis results'!BE11/1000</f>
        <v>0.24943557638470706</v>
      </c>
      <c r="E5" s="584">
        <f>'Thesis results'!BE16/1000</f>
        <v>2.6102175389789928E-2</v>
      </c>
      <c r="F5" s="585">
        <f>'Thesis results'!BE21/1000</f>
        <v>4.5778269641863351E-2</v>
      </c>
    </row>
    <row r="6" spans="1:6" x14ac:dyDescent="0.25">
      <c r="B6" s="576">
        <v>75</v>
      </c>
      <c r="C6" s="581">
        <f>'Thesis results'!BE7/1000</f>
        <v>3.1673614481235977E-2</v>
      </c>
      <c r="D6" s="581">
        <f>'Thesis results'!BE12/1000</f>
        <v>0.24918073958948397</v>
      </c>
      <c r="E6" s="584">
        <f>'Thesis results'!BE17/1000</f>
        <v>2.5828747241613503E-2</v>
      </c>
      <c r="F6" s="585">
        <f>'Thesis results'!BE22/1000</f>
        <v>4.1274807971503666E-2</v>
      </c>
    </row>
    <row r="7" spans="1:6" x14ac:dyDescent="0.25">
      <c r="B7" s="576">
        <v>100</v>
      </c>
      <c r="C7" s="581">
        <f>'Thesis results'!BE8/1000</f>
        <v>2.363905713653984E-2</v>
      </c>
      <c r="D7" s="581">
        <f>'Thesis results'!BE13/1000</f>
        <v>0.2535970847838922</v>
      </c>
      <c r="E7" s="584">
        <f>'Thesis results'!BE18/1000</f>
        <v>2.5595405534842443E-2</v>
      </c>
      <c r="F7" s="585">
        <f>'Thesis results'!BE23/1000</f>
        <v>4.1884383534753565E-2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207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results'!BI4/1000</f>
        <v>1.0459602704860261E-2</v>
      </c>
      <c r="D3" s="581">
        <f>'Thesis results'!BI9/1000</f>
        <v>3.7638164416215578E-2</v>
      </c>
      <c r="E3" s="582"/>
      <c r="F3" s="583"/>
    </row>
    <row r="4" spans="1:6" x14ac:dyDescent="0.25">
      <c r="B4" s="576">
        <v>25</v>
      </c>
      <c r="C4" s="581">
        <f>'Thesis results'!BI5/1000</f>
        <v>7.3781913948893557E-3</v>
      </c>
      <c r="D4" s="581">
        <f>'Thesis results'!BI10/1000</f>
        <v>2.4356543087070352E-2</v>
      </c>
      <c r="E4" s="584">
        <f>'Thesis results'!BI15/1000</f>
        <v>7.4216998720929668E-3</v>
      </c>
      <c r="F4" s="583"/>
    </row>
    <row r="5" spans="1:6" x14ac:dyDescent="0.25">
      <c r="B5" s="576">
        <v>50</v>
      </c>
      <c r="C5" s="581">
        <f>'Thesis results'!BI6/1000</f>
        <v>1.8456044766856309E-2</v>
      </c>
      <c r="D5" s="581">
        <f>'Thesis results'!BI11/1000</f>
        <v>2.7636701660350316E-2</v>
      </c>
      <c r="E5" s="584">
        <f>'Thesis results'!BI16/1000</f>
        <v>6.5746335669400807E-3</v>
      </c>
      <c r="F5" s="585">
        <f>'Thesis results'!BJ21/1000</f>
        <v>3.5418109800577548E-3</v>
      </c>
    </row>
    <row r="6" spans="1:6" x14ac:dyDescent="0.25">
      <c r="B6" s="576">
        <v>75</v>
      </c>
      <c r="C6" s="581">
        <f>'Thesis results'!BI7/1000</f>
        <v>1.7980732365177454E-2</v>
      </c>
      <c r="D6" s="581">
        <f>'Thesis results'!BI12/1000</f>
        <v>2.7580958942960265E-2</v>
      </c>
      <c r="E6" s="584">
        <f>'Thesis results'!BI17/1000</f>
        <v>6.9422110413979651E-3</v>
      </c>
      <c r="F6" s="585">
        <f>'Thesis results'!BJ22/1000</f>
        <v>1.6002874633172241E-4</v>
      </c>
    </row>
    <row r="7" spans="1:6" x14ac:dyDescent="0.25">
      <c r="B7" s="576">
        <v>100</v>
      </c>
      <c r="C7" s="581">
        <f>'Thesis results'!BI8/1000</f>
        <v>2.2738243825783603E-3</v>
      </c>
      <c r="D7" s="581">
        <f>'Thesis results'!BI13/1000</f>
        <v>2.9416875986456575E-2</v>
      </c>
      <c r="E7" s="584">
        <f>'Thesis results'!BI18/1000</f>
        <v>1.165E-3</v>
      </c>
      <c r="F7" s="585">
        <f>'Thesis results'!BJ23/1000</f>
        <v>5.1269784491203346E-4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206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results'!BK4/1000</f>
        <v>8.4044265531339091E-2</v>
      </c>
      <c r="D3" s="581">
        <f>'Thesis results'!BK9/1000</f>
        <v>0.70164533653822225</v>
      </c>
      <c r="E3" s="582"/>
      <c r="F3" s="583"/>
    </row>
    <row r="4" spans="1:6" x14ac:dyDescent="0.25">
      <c r="B4" s="576">
        <v>25</v>
      </c>
      <c r="C4" s="581">
        <f>'Thesis results'!BK5/1000</f>
        <v>0.10007005120649215</v>
      </c>
      <c r="D4" s="581">
        <f>'Thesis results'!BK10/1000</f>
        <v>0.6193922949496351</v>
      </c>
      <c r="E4" s="582">
        <f>'Thesis results'!BK15/1000</f>
        <v>0.15833660035510513</v>
      </c>
      <c r="F4" s="583"/>
    </row>
    <row r="5" spans="1:6" x14ac:dyDescent="0.25">
      <c r="B5" s="576">
        <v>50</v>
      </c>
      <c r="C5" s="581">
        <f>'Thesis results'!BK6/1000</f>
        <v>0.13226804111839402</v>
      </c>
      <c r="D5" s="581">
        <f>'Thesis results'!BK11/1000</f>
        <v>0.605856642726186</v>
      </c>
      <c r="E5" s="582">
        <f>'Thesis results'!BK16/1000</f>
        <v>0.14320374573944639</v>
      </c>
      <c r="F5" s="583">
        <f>'Thesis results'!BK21/1000</f>
        <v>2.6054035742919641</v>
      </c>
    </row>
    <row r="6" spans="1:6" x14ac:dyDescent="0.25">
      <c r="B6" s="576">
        <v>75</v>
      </c>
      <c r="C6" s="581">
        <f>'Thesis results'!BK7/1000</f>
        <v>0.17828612701636393</v>
      </c>
      <c r="D6" s="581">
        <f>'Thesis results'!BK12/1000</f>
        <v>0.63691418819082468</v>
      </c>
      <c r="E6" s="582">
        <f>'Thesis results'!BK17/1000</f>
        <v>0.18452035126709512</v>
      </c>
      <c r="F6" s="583">
        <f>'Thesis results'!BK22/1000</f>
        <v>0.11770099421493588</v>
      </c>
    </row>
    <row r="7" spans="1:6" x14ac:dyDescent="0.25">
      <c r="B7" s="576">
        <v>100</v>
      </c>
      <c r="C7" s="581">
        <f>'Thesis results'!BK8/1000</f>
        <v>0.16087110356404702</v>
      </c>
      <c r="D7" s="581">
        <f>'Thesis results'!BK13/1000</f>
        <v>0.19816664752458049</v>
      </c>
      <c r="E7" s="582">
        <f>'Thesis results'!BK18/1000</f>
        <v>0.15272999903425605</v>
      </c>
      <c r="F7" s="583">
        <f>'Thesis results'!BK23/1000</f>
        <v>0.1503947172437638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9" sqref="C39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205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results'!BG4/1000</f>
        <v>3.05829010344136E-2</v>
      </c>
      <c r="D3" s="581">
        <f>'Thesis results'!BG9/1000</f>
        <v>0.38783442480601094</v>
      </c>
      <c r="E3" s="582"/>
      <c r="F3" s="583"/>
    </row>
    <row r="4" spans="1:6" x14ac:dyDescent="0.25">
      <c r="B4" s="576">
        <v>25</v>
      </c>
      <c r="C4" s="581">
        <f>'Thesis results'!BG5/1000</f>
        <v>3.5586658655880551E-2</v>
      </c>
      <c r="D4" s="581">
        <f>'Thesis results'!BG10/1000</f>
        <v>0.38946686436574468</v>
      </c>
      <c r="E4" s="582">
        <f>'Thesis results'!BG15/1000</f>
        <v>5.2923296579161352E-2</v>
      </c>
      <c r="F4" s="583"/>
    </row>
    <row r="5" spans="1:6" x14ac:dyDescent="0.25">
      <c r="B5" s="576">
        <v>50</v>
      </c>
      <c r="C5" s="581">
        <f>'Thesis results'!BG6/1000</f>
        <v>4.2832652080268478E-2</v>
      </c>
      <c r="D5" s="581">
        <f>'Thesis results'!BG11/1000</f>
        <v>0.3854456236860459</v>
      </c>
      <c r="E5" s="582">
        <f>'Thesis results'!BG16/1000</f>
        <v>5.0776766163853772E-2</v>
      </c>
      <c r="F5" s="583">
        <f>'Thesis results'!BG21/1000</f>
        <v>9.9813505636800498E-2</v>
      </c>
    </row>
    <row r="6" spans="1:6" x14ac:dyDescent="0.25">
      <c r="B6" s="576">
        <v>75</v>
      </c>
      <c r="C6" s="581">
        <f>'Thesis results'!BG7/1000</f>
        <v>5.3373537347022354E-2</v>
      </c>
      <c r="D6" s="581">
        <f>'Thesis results'!BG12/1000</f>
        <v>0.38575987084933322</v>
      </c>
      <c r="E6" s="582">
        <f>'Thesis results'!BG17/1000</f>
        <v>5.2396391600405844E-2</v>
      </c>
      <c r="F6" s="583">
        <f>'Thesis results'!BG22/1000</f>
        <v>6.02272557823849E-2</v>
      </c>
    </row>
    <row r="7" spans="1:6" x14ac:dyDescent="0.25">
      <c r="B7" s="576">
        <v>100</v>
      </c>
      <c r="C7" s="581">
        <f>'Thesis results'!BG8/1000</f>
        <v>3.5827180335771799E-2</v>
      </c>
      <c r="D7" s="581">
        <f>'Thesis results'!BG13/1000</f>
        <v>0.39650953717277027</v>
      </c>
      <c r="E7" s="582">
        <f>'Thesis results'!BG18/1000</f>
        <v>5.1624132437527746E-2</v>
      </c>
      <c r="F7" s="583">
        <f>'Thesis results'!BG23/1000</f>
        <v>6.6819726237374019E-2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203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results'!D4</f>
        <v>39.51039130434782</v>
      </c>
      <c r="D3" s="581">
        <f>'Thesis results'!D9</f>
        <v>59.872330816610372</v>
      </c>
      <c r="E3" s="582"/>
      <c r="F3" s="583">
        <f>'Thesis results'!D19</f>
        <v>96.51214705882353</v>
      </c>
    </row>
    <row r="4" spans="1:6" x14ac:dyDescent="0.25">
      <c r="B4" s="576">
        <v>25</v>
      </c>
      <c r="C4" s="581">
        <f>'Thesis results'!D5</f>
        <v>41.998863636363637</v>
      </c>
      <c r="D4" s="581">
        <f>'Thesis results'!D10</f>
        <v>54.852515923566884</v>
      </c>
      <c r="E4" s="582">
        <f>'Thesis results'!D15</f>
        <v>28.996673366834166</v>
      </c>
      <c r="F4" s="583">
        <f>'Thesis results'!D20</f>
        <v>87.333405315614613</v>
      </c>
    </row>
    <row r="5" spans="1:6" x14ac:dyDescent="0.25">
      <c r="B5" s="576">
        <v>50</v>
      </c>
      <c r="C5" s="581">
        <f>'Thesis results'!D6</f>
        <v>42.091742475583011</v>
      </c>
      <c r="D5" s="581">
        <f>'Thesis results'!D11</f>
        <v>57.142071628651458</v>
      </c>
      <c r="E5" s="582">
        <f>'Thesis results'!D16</f>
        <v>29.100211180124226</v>
      </c>
      <c r="F5" s="583">
        <f>'Thesis results'!D21</f>
        <v>151.15920244150561</v>
      </c>
    </row>
    <row r="6" spans="1:6" x14ac:dyDescent="0.25">
      <c r="B6" s="576">
        <v>75</v>
      </c>
      <c r="C6" s="581">
        <f>'Thesis results'!D7</f>
        <v>64.509983564013851</v>
      </c>
      <c r="D6" s="581">
        <f>'Thesis results'!D12</f>
        <v>54.056934197407777</v>
      </c>
      <c r="E6" s="582">
        <f>'Thesis results'!D17</f>
        <v>29.669516773162936</v>
      </c>
      <c r="F6" s="583">
        <f>'Thesis results'!D22</f>
        <v>106.95859044573255</v>
      </c>
    </row>
    <row r="7" spans="1:6" x14ac:dyDescent="0.25">
      <c r="B7" s="576">
        <v>100</v>
      </c>
      <c r="C7" s="581">
        <f>'Thesis results'!D8</f>
        <v>39.71884417910448</v>
      </c>
      <c r="D7" s="581">
        <f>'Thesis results'!D13</f>
        <v>59.649437175493247</v>
      </c>
      <c r="E7" s="582">
        <f>'Thesis results'!D18</f>
        <v>27.857808517094885</v>
      </c>
      <c r="F7" s="583">
        <f>'Thesis results'!D23</f>
        <v>162.4577333729805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Thesis results</vt:lpstr>
      <vt:lpstr>-ITER</vt:lpstr>
      <vt:lpstr>Variability of PO4</vt:lpstr>
      <vt:lpstr>Variability of No3</vt:lpstr>
      <vt:lpstr>Variability of Co</vt:lpstr>
      <vt:lpstr>Variability of Cu</vt:lpstr>
      <vt:lpstr>Variability of Zn</vt:lpstr>
      <vt:lpstr>Variations in Ni</vt:lpstr>
      <vt:lpstr>Variations in Na</vt:lpstr>
      <vt:lpstr>Variability in K</vt:lpstr>
      <vt:lpstr>Variability in Cl</vt:lpstr>
      <vt:lpstr>Variability in Ca</vt:lpstr>
      <vt:lpstr>Variability in Mg</vt:lpstr>
      <vt:lpstr>Variability Silica</vt:lpstr>
      <vt:lpstr>Water Total Fe Al Mn SO4 Openin</vt:lpstr>
      <vt:lpstr>Variations in Fe conc</vt:lpstr>
      <vt:lpstr>Variations in Al conc</vt:lpstr>
      <vt:lpstr>Variations in Mn conc</vt:lpstr>
      <vt:lpstr>Variations in SO4</vt:lpstr>
      <vt:lpstr>PAST ESSEX</vt:lpstr>
      <vt:lpstr>PAST PINE RUN</vt:lpstr>
      <vt:lpstr>PAST YORK CLAY</vt:lpstr>
      <vt:lpstr>PAST SINES</vt:lpstr>
      <vt:lpstr>PAST ALL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</dc:creator>
  <cp:lastModifiedBy>Barkett, Sebastian</cp:lastModifiedBy>
  <dcterms:created xsi:type="dcterms:W3CDTF">2019-12-09T10:04:58Z</dcterms:created>
  <dcterms:modified xsi:type="dcterms:W3CDTF">2020-03-03T12:40:56Z</dcterms:modified>
</cp:coreProperties>
</file>