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pringer/Desktop/barkett5050lab2 2/"/>
    </mc:Choice>
  </mc:AlternateContent>
  <xr:revisionPtr revIDLastSave="3" documentId="8_{4C9AC2BB-FE5D-4663-AFFE-6FE647F838F7}" xr6:coauthVersionLast="40" xr6:coauthVersionMax="40" xr10:uidLastSave="{897837CB-3591-450A-B188-6A5CD325261A}"/>
  <bookViews>
    <workbookView xWindow="580" yWindow="460" windowWidth="19440" windowHeight="15600" tabRatio="500" firstSheet="2" activeTab="2" xr2:uid="{00000000-000D-0000-FFFF-FFFF00000000}"/>
  </bookViews>
  <sheets>
    <sheet name="humble.txt" sheetId="8" r:id="rId1"/>
    <sheet name="Table_1_Chart" sheetId="11" r:id="rId2"/>
    <sheet name="Table 1" sheetId="1" r:id="rId3"/>
    <sheet name="Table_2_Chart" sheetId="12" r:id="rId4"/>
    <sheet name="Table 2" sheetId="10" r:id="rId5"/>
    <sheet name="Table_3_Chart" sheetId="13" r:id="rId6"/>
    <sheet name="Table 3" sheetId="5" r:id="rId7"/>
  </sheets>
  <definedNames>
    <definedName name="humble" localSheetId="0">humble.txt!$A$1:$B$27</definedName>
  </definedNames>
  <calcPr calcId="17902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9" i="1"/>
  <c r="D8" i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D2" i="5" a="1"/>
  <c r="D2" i="5"/>
  <c r="D3" i="5"/>
  <c r="D4" i="5"/>
  <c r="D5" i="5"/>
  <c r="D6" i="5"/>
  <c r="D7" i="5"/>
  <c r="D8" i="5"/>
  <c r="D9" i="5"/>
  <c r="D10" i="5"/>
  <c r="D11" i="5"/>
  <c r="I5" i="5"/>
  <c r="I6" i="5"/>
  <c r="I11" i="5"/>
  <c r="I10" i="5"/>
  <c r="I9" i="5"/>
  <c r="I8" i="5"/>
  <c r="I7" i="5"/>
  <c r="I3" i="5"/>
  <c r="I2" i="5"/>
  <c r="I4" i="5"/>
  <c r="H5" i="1"/>
  <c r="H6" i="1"/>
  <c r="H11" i="1"/>
  <c r="H5" i="10"/>
  <c r="H6" i="10"/>
  <c r="H11" i="10"/>
  <c r="C2" i="10" a="1"/>
  <c r="C2" i="10"/>
  <c r="C3" i="10"/>
  <c r="C4" i="10"/>
  <c r="C5" i="10"/>
  <c r="C6" i="10"/>
  <c r="C7" i="10"/>
  <c r="C8" i="10"/>
  <c r="C9" i="10"/>
  <c r="C10" i="10"/>
  <c r="C11" i="10"/>
  <c r="H10" i="10"/>
  <c r="H9" i="10"/>
  <c r="H8" i="10"/>
  <c r="H7" i="10"/>
  <c r="H3" i="10"/>
  <c r="H2" i="10"/>
  <c r="H4" i="10"/>
  <c r="C2" i="1" a="1"/>
  <c r="C2" i="1"/>
  <c r="C3" i="1"/>
  <c r="C4" i="1"/>
  <c r="C5" i="1"/>
  <c r="C6" i="1"/>
  <c r="C7" i="1"/>
  <c r="C8" i="1"/>
  <c r="C9" i="1"/>
  <c r="C10" i="1"/>
  <c r="C11" i="1"/>
  <c r="H8" i="1"/>
  <c r="H7" i="1"/>
  <c r="H3" i="1"/>
  <c r="H2" i="1"/>
  <c r="H4" i="1"/>
  <c r="D10" i="10"/>
  <c r="D9" i="10"/>
  <c r="D8" i="10"/>
  <c r="D7" i="10"/>
  <c r="D6" i="10"/>
  <c r="D5" i="10"/>
  <c r="D4" i="10"/>
  <c r="D3" i="10"/>
  <c r="D2" i="10"/>
  <c r="E10" i="5"/>
  <c r="E9" i="5"/>
  <c r="E8" i="5"/>
  <c r="E7" i="5"/>
  <c r="E6" i="5"/>
  <c r="E5" i="5"/>
  <c r="E4" i="5"/>
  <c r="E3" i="5"/>
  <c r="E2" i="5"/>
  <c r="D10" i="1"/>
  <c r="D4" i="1"/>
  <c r="D5" i="1"/>
  <c r="D6" i="1"/>
  <c r="D7" i="1"/>
  <c r="D9" i="1"/>
  <c r="D3" i="1"/>
  <c r="D2" i="1"/>
</calcChain>
</file>

<file path=xl/sharedStrings.xml><?xml version="1.0" encoding="utf-8"?>
<sst xmlns="http://schemas.openxmlformats.org/spreadsheetml/2006/main" count="57" uniqueCount="29">
  <si>
    <t>Cementation</t>
  </si>
  <si>
    <t>Peremeabilitiy</t>
  </si>
  <si>
    <t>Upper Bound</t>
  </si>
  <si>
    <t>Frequency</t>
  </si>
  <si>
    <t>Bin Limits</t>
  </si>
  <si>
    <t>Table 1</t>
  </si>
  <si>
    <t>Statistic</t>
  </si>
  <si>
    <t>Value</t>
  </si>
  <si>
    <t>Minimum</t>
  </si>
  <si>
    <t>Maximum</t>
  </si>
  <si>
    <t>Range</t>
  </si>
  <si>
    <t>Mean</t>
  </si>
  <si>
    <t>Standard Dev.</t>
  </si>
  <si>
    <t>Median</t>
  </si>
  <si>
    <r>
      <t>90</t>
    </r>
    <r>
      <rPr>
        <vertAlign val="superscript"/>
        <sz val="12"/>
        <rFont val="Calibri"/>
        <scheme val="minor"/>
      </rPr>
      <t>th</t>
    </r>
    <r>
      <rPr>
        <sz val="12"/>
        <rFont val="Calibri"/>
        <scheme val="minor"/>
      </rPr>
      <t xml:space="preserve"> Percentile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</si>
  <si>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C</t>
    </r>
    <r>
      <rPr>
        <sz val="12"/>
        <rFont val="Calibri"/>
        <scheme val="minor"/>
      </rPr>
      <t xml:space="preserve"> &lt; 1.6)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</si>
  <si>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C</t>
    </r>
    <r>
      <rPr>
        <sz val="12"/>
        <rFont val="Calibri"/>
        <scheme val="minor"/>
      </rPr>
      <t xml:space="preserve"> &gt; 1.95)</t>
    </r>
  </si>
  <si>
    <t xml:space="preserve">n = </t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</si>
  <si>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 xml:space="preserve">(1.7 &lt; </t>
    </r>
    <r>
      <rPr>
        <i/>
        <sz val="12"/>
        <rFont val="Calibri"/>
        <scheme val="minor"/>
      </rPr>
      <t>C</t>
    </r>
    <r>
      <rPr>
        <i/>
        <vertAlign val="subscript"/>
        <sz val="12"/>
        <rFont val="Calibri"/>
        <scheme val="minor"/>
      </rPr>
      <t xml:space="preserve"> </t>
    </r>
    <r>
      <rPr>
        <sz val="12"/>
        <rFont val="Calibri"/>
        <scheme val="minor"/>
      </rPr>
      <t>&lt; 2)</t>
    </r>
  </si>
  <si>
    <t>Table 2</t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</si>
  <si>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Perm.</t>
    </r>
    <r>
      <rPr>
        <sz val="12"/>
        <rFont val="Calibri"/>
        <scheme val="minor"/>
      </rPr>
      <t xml:space="preserve"> &lt; 100)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</si>
  <si>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Perm.</t>
    </r>
    <r>
      <rPr>
        <sz val="12"/>
        <rFont val="Calibri"/>
        <scheme val="minor"/>
      </rPr>
      <t xml:space="preserve"> &gt; 2000)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</si>
  <si>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 xml:space="preserve">(100 &lt; </t>
    </r>
    <r>
      <rPr>
        <i/>
        <sz val="12"/>
        <rFont val="Calibri"/>
        <scheme val="minor"/>
      </rPr>
      <t>Perm.</t>
    </r>
    <r>
      <rPr>
        <i/>
        <vertAlign val="subscript"/>
        <sz val="12"/>
        <rFont val="Calibri"/>
        <scheme val="minor"/>
      </rPr>
      <t xml:space="preserve"> </t>
    </r>
    <r>
      <rPr>
        <sz val="12"/>
        <rFont val="Calibri"/>
        <scheme val="minor"/>
      </rPr>
      <t>&lt; 2000)</t>
    </r>
  </si>
  <si>
    <t>LOG10(Perm)</t>
  </si>
  <si>
    <t>Table 3</t>
  </si>
  <si>
    <r>
      <t>90</t>
    </r>
    <r>
      <rPr>
        <vertAlign val="superscript"/>
        <sz val="12"/>
        <rFont val="Arial"/>
      </rPr>
      <t>th</t>
    </r>
    <r>
      <rPr>
        <sz val="12"/>
        <rFont val="Arial"/>
      </rPr>
      <t xml:space="preserve"> Percentile</t>
    </r>
  </si>
  <si>
    <t>P(LOG10(x) &lt; 2)</t>
  </si>
  <si>
    <r>
      <t>P(LOG10(</t>
    </r>
    <r>
      <rPr>
        <i/>
        <sz val="12"/>
        <rFont val="Arial"/>
      </rPr>
      <t>x</t>
    </r>
    <r>
      <rPr>
        <sz val="12"/>
        <rFont val="Arial"/>
      </rPr>
      <t>) &gt; 3.30)</t>
    </r>
  </si>
  <si>
    <r>
      <t>P(2 &lt; LOG10(</t>
    </r>
    <r>
      <rPr>
        <i/>
        <sz val="12"/>
        <rFont val="Arial"/>
      </rPr>
      <t>x</t>
    </r>
    <r>
      <rPr>
        <sz val="12"/>
        <rFont val="Arial"/>
      </rPr>
      <t>)</t>
    </r>
    <r>
      <rPr>
        <i/>
        <vertAlign val="subscript"/>
        <sz val="12"/>
        <rFont val="Arial"/>
      </rPr>
      <t xml:space="preserve"> </t>
    </r>
    <r>
      <rPr>
        <sz val="12"/>
        <rFont val="Arial"/>
      </rPr>
      <t>&lt; 3.30)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</si>
</sst>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vertAlign val="superscript"/>
      <sz val="12"/>
      <name val="Calibri"/>
      <scheme val="minor"/>
    </font>
    <font>
      <i/>
      <sz val="12"/>
      <name val="Calibri"/>
      <scheme val="minor"/>
    </font>
    <font>
      <i/>
      <vertAlign val="subscript"/>
      <sz val="12"/>
      <name val="Calibri"/>
      <scheme val="minor"/>
    </font>
    <font>
      <sz val="12"/>
      <name val="Arial"/>
    </font>
    <font>
      <vertAlign val="superscript"/>
      <sz val="12"/>
      <name val="Arial"/>
    </font>
    <font>
      <i/>
      <sz val="12"/>
      <name val="Arial"/>
    </font>
    <font>
      <i/>
      <vertAlign val="subscript"/>
      <sz val="12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1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" fontId="0" fillId="4" borderId="1" xfId="0" applyNumberFormat="1" applyFill="1" applyBorder="1"/>
    <xf numFmtId="0" fontId="0" fillId="4" borderId="1" xfId="0" applyFill="1" applyBorder="1" applyAlignment="1">
      <alignment horizontal="left"/>
    </xf>
  </cellXfs>
  <cellStyles count="15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6" builtinId="9" hidden="1"/>
    <cellStyle name="Followed Hyperlink" xfId="12" builtinId="9" hidden="1"/>
    <cellStyle name="Followed Hyperlink" xfId="10" builtinId="9" hidden="1"/>
    <cellStyle name="Hyperlink" xfId="1" builtinId="8" hidden="1"/>
    <cellStyle name="Hyperlink" xfId="1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 of Cementation Values</a:t>
            </a:r>
          </a:p>
        </c:rich>
      </c:tx>
      <c:layout>
        <c:manualLayout>
          <c:xMode val="edge"/>
          <c:yMode val="edge"/>
          <c:x val="0.31136080954147266"/>
          <c:y val="8.87968926808191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37028753227151"/>
          <c:y val="0.15756919618631013"/>
          <c:w val="0.70947298514265889"/>
          <c:h val="0.6441378716363688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1'!$D$2:$D$10</c:f>
              <c:strCache>
                <c:ptCount val="9"/>
                <c:pt idx="0">
                  <c:v>&lt;=1.6</c:v>
                </c:pt>
                <c:pt idx="1">
                  <c:v>(1.6, 1.665]</c:v>
                </c:pt>
                <c:pt idx="2">
                  <c:v>(1.665, 1.73]</c:v>
                </c:pt>
                <c:pt idx="3">
                  <c:v>(1.73, 1.795]</c:v>
                </c:pt>
                <c:pt idx="4">
                  <c:v>(1.795, 1.86]</c:v>
                </c:pt>
                <c:pt idx="5">
                  <c:v>(1.86, 1.925]</c:v>
                </c:pt>
                <c:pt idx="6">
                  <c:v>(1.925, 1.99]</c:v>
                </c:pt>
                <c:pt idx="7">
                  <c:v>(1.99, 2.055]</c:v>
                </c:pt>
                <c:pt idx="8">
                  <c:v>&gt;=2.055</c:v>
                </c:pt>
              </c:strCache>
            </c:strRef>
          </c:cat>
          <c:val>
            <c:numRef>
              <c:f>'Table 1'!$C$2:$C$10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6-D44E-85F1-6BB7889DE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07616"/>
        <c:axId val="78334784"/>
      </c:barChart>
      <c:catAx>
        <c:axId val="10180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334784"/>
        <c:crosses val="autoZero"/>
        <c:auto val="1"/>
        <c:lblAlgn val="ctr"/>
        <c:lblOffset val="100"/>
        <c:noMultiLvlLbl val="0"/>
      </c:catAx>
      <c:valAx>
        <c:axId val="78334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8.9352115847030844E-2"/>
              <c:y val="0.446107135008302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180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37221044239861"/>
          <c:y val="0.4581412750935045"/>
          <c:w val="0.11469356955380577"/>
          <c:h val="6.982830271216097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 of Permiability Values</a:t>
            </a:r>
          </a:p>
        </c:rich>
      </c:tx>
      <c:layout>
        <c:manualLayout>
          <c:xMode val="edge"/>
          <c:yMode val="edge"/>
          <c:x val="0.31726441888339196"/>
          <c:y val="9.699594211366187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017385892925369"/>
          <c:y val="0.15777513330179693"/>
          <c:w val="0.68431819390820425"/>
          <c:h val="0.6416520241936137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2'!$D$2:$D$10</c:f>
              <c:strCache>
                <c:ptCount val="9"/>
                <c:pt idx="0">
                  <c:v>&lt;=0</c:v>
                </c:pt>
                <c:pt idx="1">
                  <c:v>(0, 500]</c:v>
                </c:pt>
                <c:pt idx="2">
                  <c:v>(500, 1000]</c:v>
                </c:pt>
                <c:pt idx="3">
                  <c:v>(1000, 1500]</c:v>
                </c:pt>
                <c:pt idx="4">
                  <c:v>(1500, 2000]</c:v>
                </c:pt>
                <c:pt idx="5">
                  <c:v>(2000, 2500]</c:v>
                </c:pt>
                <c:pt idx="6">
                  <c:v>(2500, 3000]</c:v>
                </c:pt>
                <c:pt idx="7">
                  <c:v>(3000, 3500]</c:v>
                </c:pt>
                <c:pt idx="8">
                  <c:v>&gt;=3500</c:v>
                </c:pt>
              </c:strCache>
            </c:strRef>
          </c:cat>
          <c:val>
            <c:numRef>
              <c:f>'Table 2'!$C$2:$C$10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9-8A44-BFF0-B93C8AA13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509120"/>
        <c:axId val="43855232"/>
      </c:barChart>
      <c:catAx>
        <c:axId val="12550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Permiability</a:t>
                </a:r>
              </a:p>
            </c:rich>
          </c:tx>
          <c:layout>
            <c:manualLayout>
              <c:xMode val="edge"/>
              <c:yMode val="edge"/>
              <c:x val="0.46956623485512256"/>
              <c:y val="0.8383400964772301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43855232"/>
        <c:crosses val="autoZero"/>
        <c:auto val="1"/>
        <c:lblAlgn val="ctr"/>
        <c:lblOffset val="100"/>
        <c:noMultiLvlLbl val="0"/>
      </c:catAx>
      <c:valAx>
        <c:axId val="4385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11870461383267046"/>
              <c:y val="0.473316807745164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5509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569911847948243"/>
          <c:y val="0.49079755772618988"/>
          <c:w val="6.7837027000424294E-2"/>
          <c:h val="3.654102541704197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</a:t>
            </a:r>
            <a:r>
              <a:rPr lang="en-US" sz="1600" baseline="0"/>
              <a:t> of log10(permiability) </a:t>
            </a:r>
          </a:p>
          <a:p>
            <a:pPr>
              <a:defRPr/>
            </a:pPr>
            <a:r>
              <a:rPr lang="en-US" sz="1600" baseline="0"/>
              <a:t>Values</a:t>
            </a:r>
            <a:endParaRPr lang="en-US" sz="1600"/>
          </a:p>
        </c:rich>
      </c:tx>
      <c:layout>
        <c:manualLayout>
          <c:xMode val="edge"/>
          <c:yMode val="edge"/>
          <c:x val="0.33553906745738454"/>
          <c:y val="0.1111411836719042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8032969811271549"/>
          <c:y val="0.18813680437512798"/>
          <c:w val="0.61261181421891342"/>
          <c:h val="0.639580836236767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3'!$E$2:$E$10</c:f>
              <c:strCache>
                <c:ptCount val="9"/>
                <c:pt idx="0">
                  <c:v>&lt;=0.4</c:v>
                </c:pt>
                <c:pt idx="1">
                  <c:v>(0.4, 0.9]</c:v>
                </c:pt>
                <c:pt idx="2">
                  <c:v>(0.9, 1.4]</c:v>
                </c:pt>
                <c:pt idx="3">
                  <c:v>(1.4, 1.9]</c:v>
                </c:pt>
                <c:pt idx="4">
                  <c:v>(1.9, 2.4]</c:v>
                </c:pt>
                <c:pt idx="5">
                  <c:v>(2.4, 2.9]</c:v>
                </c:pt>
                <c:pt idx="6">
                  <c:v>(2.9, 3.4]</c:v>
                </c:pt>
                <c:pt idx="7">
                  <c:v>(3.4, 3.9]</c:v>
                </c:pt>
                <c:pt idx="8">
                  <c:v>&gt;=3.9</c:v>
                </c:pt>
              </c:strCache>
            </c:strRef>
          </c:cat>
          <c:val>
            <c:numRef>
              <c:f>'Table 3'!$D$2:$D$10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D-BD47-88D7-7B20EACC6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05824"/>
        <c:axId val="42199296"/>
      </c:barChart>
      <c:catAx>
        <c:axId val="160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log10(permiability)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2199296"/>
        <c:crosses val="autoZero"/>
        <c:auto val="1"/>
        <c:lblAlgn val="ctr"/>
        <c:lblOffset val="100"/>
        <c:noMultiLvlLbl val="0"/>
      </c:catAx>
      <c:valAx>
        <c:axId val="42199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5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01053421230383"/>
          <c:y val="0.52618596076024082"/>
          <c:w val="6.7837027000424294E-2"/>
          <c:h val="3.654102541704197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2" workbookViewId="0" zoomToFit="1" xr3:uid="{958C4451-9541-5A59-BF78-D2F731DF1C81}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9" workbookViewId="0" zoomToFit="1" xr3:uid="{51F8DEE0-4D01-5F28-A812-FC0BD7CAC4A5}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9" workbookViewId="0" zoomToFit="1" xr3:uid="{78B4E459-6924-5F8B-B7BA-2DD04133E49E}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0.07324</cdr:x>
      <cdr:y>0.05951</cdr:y>
    </cdr:from>
    <cdr:to>
      <cdr:x>0.07324</cdr:x>
      <cdr:y>0.89263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16CBE38-4677-7F49-B451-5EAE60304E8B}"/>
            </a:ext>
          </a:extLst>
        </cdr:cNvPr>
        <cdr:cNvCxnSpPr/>
      </cdr:nvCxnSpPr>
      <cdr:spPr>
        <a:xfrm xmlns:a="http://schemas.openxmlformats.org/drawingml/2006/main">
          <a:off x="635000" y="374487"/>
          <a:ext cx="0" cy="5242821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0.07418</cdr:x>
      <cdr:y>0.05692</cdr:y>
    </cdr:from>
    <cdr:to>
      <cdr:x>0.92676</cdr:x>
      <cdr:y>0.05692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458B7338-4830-8646-848C-706FFC986FFD}"/>
            </a:ext>
          </a:extLst>
        </cdr:cNvPr>
        <cdr:cNvCxnSpPr/>
      </cdr:nvCxnSpPr>
      <cdr:spPr>
        <a:xfrm xmlns:a="http://schemas.openxmlformats.org/drawingml/2006/main">
          <a:off x="643141" y="358205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635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0.92676</cdr:x>
      <cdr:y>0.05692</cdr:y>
    </cdr:from>
    <cdr:to>
      <cdr:x>0.92676</cdr:x>
      <cdr:y>0.89133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A6C52B4A-3368-C94B-944F-E397FD314A18}"/>
            </a:ext>
          </a:extLst>
        </cdr:cNvPr>
        <cdr:cNvCxnSpPr/>
      </cdr:nvCxnSpPr>
      <cdr:spPr>
        <a:xfrm xmlns:a="http://schemas.openxmlformats.org/drawingml/2006/main">
          <a:off x="8035192" y="358205"/>
          <a:ext cx="0" cy="525096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0.07512</cdr:x>
      <cdr:y>0.89133</cdr:y>
    </cdr:from>
    <cdr:to>
      <cdr:x>0.9277</cdr:x>
      <cdr:y>0.89133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E0F35D1B-C41E-024C-84BB-398554862B06}"/>
            </a:ext>
          </a:extLst>
        </cdr:cNvPr>
        <cdr:cNvCxnSpPr/>
      </cdr:nvCxnSpPr>
      <cdr:spPr>
        <a:xfrm xmlns:a="http://schemas.openxmlformats.org/drawingml/2006/main" flipH="1">
          <a:off x="651282" y="5609167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0.07949</cdr:x>
      <cdr:y>0.08119</cdr:y>
    </cdr:from>
    <cdr:to>
      <cdr:x>0.07949</cdr:x>
      <cdr:y>0.92422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D348F75-9270-F040-9FCC-B87014D20E4D}"/>
            </a:ext>
          </a:extLst>
        </cdr:cNvPr>
        <cdr:cNvCxnSpPr/>
      </cdr:nvCxnSpPr>
      <cdr:spPr>
        <a:xfrm xmlns:a="http://schemas.openxmlformats.org/drawingml/2006/main">
          <a:off x="688862" y="510268"/>
          <a:ext cx="0" cy="529828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0.07851</cdr:x>
      <cdr:y>0.0839</cdr:y>
    </cdr:from>
    <cdr:to>
      <cdr:x>0.91953</cdr:x>
      <cdr:y>0.0839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7ED6ED3-385F-2F4E-9D93-D75800BD4270}"/>
            </a:ext>
          </a:extLst>
        </cdr:cNvPr>
        <cdr:cNvCxnSpPr/>
      </cdr:nvCxnSpPr>
      <cdr:spPr>
        <a:xfrm xmlns:a="http://schemas.openxmlformats.org/drawingml/2006/main">
          <a:off x="680357" y="527277"/>
          <a:ext cx="7288326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0.91855</cdr:x>
      <cdr:y>0.0866</cdr:y>
    </cdr:from>
    <cdr:to>
      <cdr:x>0.91855</cdr:x>
      <cdr:y>0.92693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D4F6FEBF-A10C-C141-87DC-D1F34311B3FE}"/>
            </a:ext>
          </a:extLst>
        </cdr:cNvPr>
        <cdr:cNvCxnSpPr/>
      </cdr:nvCxnSpPr>
      <cdr:spPr>
        <a:xfrm xmlns:a="http://schemas.openxmlformats.org/drawingml/2006/main">
          <a:off x="7960178" y="544286"/>
          <a:ext cx="0" cy="5281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0.07949</cdr:x>
      <cdr:y>0.92422</cdr:y>
    </cdr:from>
    <cdr:to>
      <cdr:x>0.91855</cdr:x>
      <cdr:y>0.92422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32EA6ABB-E472-F34F-B91B-DBCE38B9BB84}"/>
            </a:ext>
          </a:extLst>
        </cdr:cNvPr>
        <cdr:cNvCxnSpPr/>
      </cdr:nvCxnSpPr>
      <cdr:spPr>
        <a:xfrm xmlns:a="http://schemas.openxmlformats.org/drawingml/2006/main">
          <a:off x="688862" y="5808549"/>
          <a:ext cx="727131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0.07851</cdr:x>
      <cdr:y>0.11502</cdr:y>
    </cdr:from>
    <cdr:to>
      <cdr:x>0.07851</cdr:x>
      <cdr:y>0.94587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C8E4F78-C3D6-DD4F-BAAD-B93D5043F670}"/>
            </a:ext>
          </a:extLst>
        </cdr:cNvPr>
        <cdr:cNvCxnSpPr/>
      </cdr:nvCxnSpPr>
      <cdr:spPr>
        <a:xfrm xmlns:a="http://schemas.openxmlformats.org/drawingml/2006/main">
          <a:off x="680357" y="722879"/>
          <a:ext cx="0" cy="5221742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0.07753</cdr:x>
      <cdr:y>0.11502</cdr:y>
    </cdr:from>
    <cdr:to>
      <cdr:x>0.88224</cdr:x>
      <cdr:y>0.11502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21FBA94-13F3-DB4D-A8A4-3F88A236F47C}"/>
            </a:ext>
          </a:extLst>
        </cdr:cNvPr>
        <cdr:cNvCxnSpPr/>
      </cdr:nvCxnSpPr>
      <cdr:spPr>
        <a:xfrm xmlns:a="http://schemas.openxmlformats.org/drawingml/2006/main">
          <a:off x="671853" y="722879"/>
          <a:ext cx="6973660" cy="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0.88322</cdr:x>
      <cdr:y>0.11231</cdr:y>
    </cdr:from>
    <cdr:to>
      <cdr:x>0.88322</cdr:x>
      <cdr:y>0.94587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C04B1AD-B8B5-7C4D-B6E4-4A22D8B9D2CB}"/>
            </a:ext>
          </a:extLst>
        </cdr:cNvPr>
        <cdr:cNvCxnSpPr/>
      </cdr:nvCxnSpPr>
      <cdr:spPr>
        <a:xfrm xmlns:a="http://schemas.openxmlformats.org/drawingml/2006/main">
          <a:off x="7654018" y="705871"/>
          <a:ext cx="0" cy="523875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0.07949</cdr:x>
      <cdr:y>0.94317</cdr:y>
    </cdr:from>
    <cdr:to>
      <cdr:x>0.88518</cdr:x>
      <cdr:y>0.94317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93E61C21-E50C-B543-9A7F-EB5842CDB3B8}"/>
            </a:ext>
          </a:extLst>
        </cdr:cNvPr>
        <cdr:cNvCxnSpPr/>
      </cdr:nvCxnSpPr>
      <cdr:spPr>
        <a:xfrm xmlns:a="http://schemas.openxmlformats.org/drawingml/2006/main">
          <a:off x="688862" y="5927612"/>
          <a:ext cx="6982165" cy="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zoomScale="110" zoomScaleNormal="110" zoomScalePageLayoutView="200" workbookViewId="0" xr3:uid="{AEA406A1-0E4B-5B11-9CD5-51D6E497D94C}">
      <selection activeCell="B1" sqref="B1"/>
    </sheetView>
  </sheetViews>
  <sheetFormatPr defaultColWidth="11" defaultRowHeight="15.95"/>
  <cols>
    <col min="1" max="1" width="11.875" bestFit="1" customWidth="1"/>
    <col min="2" max="2" width="12.875" bestFit="1" customWidth="1"/>
  </cols>
  <sheetData>
    <row r="1" spans="1:2">
      <c r="A1" t="s">
        <v>0</v>
      </c>
      <c r="B1" t="s">
        <v>1</v>
      </c>
    </row>
    <row r="2" spans="1:2">
      <c r="A2">
        <v>1.78</v>
      </c>
      <c r="B2">
        <v>90</v>
      </c>
    </row>
    <row r="3" spans="1:2">
      <c r="A3">
        <v>2.0499999999999998</v>
      </c>
      <c r="B3">
        <v>7</v>
      </c>
    </row>
    <row r="4" spans="1:2">
      <c r="A4">
        <v>1.62</v>
      </c>
      <c r="B4">
        <v>220</v>
      </c>
    </row>
    <row r="5" spans="1:2">
      <c r="A5">
        <v>1.61</v>
      </c>
      <c r="B5">
        <v>1920</v>
      </c>
    </row>
    <row r="6" spans="1:2">
      <c r="A6">
        <v>1.64</v>
      </c>
      <c r="B6">
        <v>4400</v>
      </c>
    </row>
    <row r="7" spans="1:2">
      <c r="A7">
        <v>1.77</v>
      </c>
      <c r="B7">
        <v>145</v>
      </c>
    </row>
    <row r="8" spans="1:2">
      <c r="A8">
        <v>1.86</v>
      </c>
      <c r="B8">
        <v>25</v>
      </c>
    </row>
    <row r="9" spans="1:2">
      <c r="A9">
        <v>1.75</v>
      </c>
      <c r="B9">
        <v>410</v>
      </c>
    </row>
    <row r="10" spans="1:2">
      <c r="A10">
        <v>2.0499999999999998</v>
      </c>
      <c r="B10">
        <v>3</v>
      </c>
    </row>
    <row r="11" spans="1:2">
      <c r="A11">
        <v>1.96</v>
      </c>
      <c r="B11">
        <v>9</v>
      </c>
    </row>
    <row r="12" spans="1:2">
      <c r="A12">
        <v>1.7</v>
      </c>
      <c r="B12">
        <v>200</v>
      </c>
    </row>
    <row r="13" spans="1:2">
      <c r="A13">
        <v>1.77</v>
      </c>
      <c r="B13">
        <v>36</v>
      </c>
    </row>
    <row r="14" spans="1:2">
      <c r="A14">
        <v>1.8</v>
      </c>
      <c r="B14">
        <v>70</v>
      </c>
    </row>
    <row r="15" spans="1:2">
      <c r="A15">
        <v>1.69</v>
      </c>
      <c r="B15">
        <v>330</v>
      </c>
    </row>
    <row r="16" spans="1:2">
      <c r="A16">
        <v>1.77</v>
      </c>
      <c r="B16">
        <v>98</v>
      </c>
    </row>
    <row r="17" spans="1:2">
      <c r="A17">
        <v>1.71</v>
      </c>
      <c r="B17">
        <v>1560</v>
      </c>
    </row>
    <row r="18" spans="1:2">
      <c r="A18">
        <v>1.72</v>
      </c>
      <c r="B18">
        <v>36</v>
      </c>
    </row>
    <row r="19" spans="1:2">
      <c r="A19">
        <v>1.76</v>
      </c>
      <c r="B19">
        <v>1180</v>
      </c>
    </row>
    <row r="20" spans="1:2">
      <c r="A20">
        <v>1.88</v>
      </c>
      <c r="B20">
        <v>3200</v>
      </c>
    </row>
    <row r="21" spans="1:2">
      <c r="A21">
        <v>1.89</v>
      </c>
      <c r="B21">
        <v>2100</v>
      </c>
    </row>
    <row r="22" spans="1:2">
      <c r="A22">
        <v>1.86</v>
      </c>
      <c r="B22">
        <v>18</v>
      </c>
    </row>
    <row r="23" spans="1:2">
      <c r="A23">
        <v>1.67</v>
      </c>
      <c r="B23">
        <v>2200</v>
      </c>
    </row>
    <row r="24" spans="1:2">
      <c r="A24">
        <v>1.94</v>
      </c>
      <c r="B24">
        <v>19</v>
      </c>
    </row>
    <row r="25" spans="1:2">
      <c r="A25">
        <v>1.94</v>
      </c>
      <c r="B25">
        <v>88</v>
      </c>
    </row>
    <row r="26" spans="1:2">
      <c r="A26">
        <v>1.77</v>
      </c>
      <c r="B26">
        <v>370</v>
      </c>
    </row>
    <row r="27" spans="1:2">
      <c r="A27">
        <v>1.74</v>
      </c>
      <c r="B27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zoomScale="115" zoomScaleNormal="115" zoomScalePageLayoutView="150" workbookViewId="0" xr3:uid="{842E5F09-E766-5B8D-85AF-A39847EA96FD}">
      <selection activeCell="H11" sqref="H11"/>
    </sheetView>
  </sheetViews>
  <sheetFormatPr defaultColWidth="11" defaultRowHeight="15.95"/>
  <cols>
    <col min="1" max="1" width="11.625" bestFit="1" customWidth="1"/>
    <col min="2" max="2" width="12" bestFit="1" customWidth="1"/>
    <col min="3" max="3" width="11.125" bestFit="1" customWidth="1"/>
    <col min="4" max="4" width="11.5" bestFit="1" customWidth="1"/>
    <col min="7" max="7" width="16.625" customWidth="1"/>
    <col min="8" max="8" width="11.375" bestFit="1" customWidth="1"/>
  </cols>
  <sheetData>
    <row r="1" spans="1:8" ht="15" customHeight="1" thickBot="1">
      <c r="A1" s="1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</row>
    <row r="2" spans="1:8" ht="15" customHeight="1" thickBot="1">
      <c r="A2">
        <v>1.78</v>
      </c>
      <c r="B2" s="2">
        <v>1.6</v>
      </c>
      <c r="C2" s="2">
        <f t="array" ref="C2:C10">FREQUENCY(A2:A27,B2:B9)</f>
        <v>0</v>
      </c>
      <c r="D2" t="str">
        <f>"&lt;=" &amp; B2</f>
        <v>&lt;=1.6</v>
      </c>
      <c r="G2" s="3" t="s">
        <v>8</v>
      </c>
      <c r="H2" s="4">
        <f>MIN(A2:A27)</f>
        <v>1.61</v>
      </c>
    </row>
    <row r="3" spans="1:8" ht="17.100000000000001" thickBot="1">
      <c r="A3">
        <v>2.0499999999999998</v>
      </c>
      <c r="B3" s="2">
        <v>1.665</v>
      </c>
      <c r="C3" s="2">
        <v>3</v>
      </c>
      <c r="D3" t="str">
        <f>"(" &amp; B2 &amp; ", " &amp; B3 &amp; "]"</f>
        <v>(1.6, 1.665]</v>
      </c>
      <c r="G3" s="3" t="s">
        <v>9</v>
      </c>
      <c r="H3" s="4">
        <f>MAX(A2:A27)</f>
        <v>2.0499999999999998</v>
      </c>
    </row>
    <row r="4" spans="1:8" ht="17.100000000000001" thickBot="1">
      <c r="A4">
        <v>1.62</v>
      </c>
      <c r="B4" s="2">
        <v>1.73</v>
      </c>
      <c r="C4" s="2">
        <v>5</v>
      </c>
      <c r="D4" t="str">
        <f t="shared" ref="D4:D9" si="0">"(" &amp; B3 &amp; ", " &amp; B4 &amp; "]"</f>
        <v>(1.665, 1.73]</v>
      </c>
      <c r="G4" s="3" t="s">
        <v>10</v>
      </c>
      <c r="H4" s="4">
        <f>H3-H2</f>
        <v>0.43999999999999972</v>
      </c>
    </row>
    <row r="5" spans="1:8" ht="17.100000000000001" thickBot="1">
      <c r="A5">
        <v>1.61</v>
      </c>
      <c r="B5" s="2">
        <v>1.7949999999999999</v>
      </c>
      <c r="C5" s="2">
        <v>8</v>
      </c>
      <c r="D5" t="str">
        <f t="shared" si="0"/>
        <v>(1.73, 1.795]</v>
      </c>
      <c r="G5" s="3" t="s">
        <v>11</v>
      </c>
      <c r="H5" s="4">
        <f>AVERAGE(A2:A27)</f>
        <v>1.7961538461538462</v>
      </c>
    </row>
    <row r="6" spans="1:8" ht="17.100000000000001" thickBot="1">
      <c r="A6">
        <v>1.64</v>
      </c>
      <c r="B6" s="2">
        <v>1.86</v>
      </c>
      <c r="C6" s="2">
        <v>3</v>
      </c>
      <c r="D6" t="str">
        <f t="shared" si="0"/>
        <v>(1.795, 1.86]</v>
      </c>
      <c r="G6" s="3" t="s">
        <v>12</v>
      </c>
      <c r="H6" s="4">
        <f>_xlfn.STDEV.S(A2:A27)</f>
        <v>0.12172352026052886</v>
      </c>
    </row>
    <row r="7" spans="1:8" ht="17.100000000000001" thickBot="1">
      <c r="A7">
        <v>1.77</v>
      </c>
      <c r="B7" s="2">
        <v>1.925</v>
      </c>
      <c r="C7" s="2">
        <v>2</v>
      </c>
      <c r="D7" t="str">
        <f t="shared" si="0"/>
        <v>(1.86, 1.925]</v>
      </c>
      <c r="G7" s="3" t="s">
        <v>13</v>
      </c>
      <c r="H7" s="4">
        <f>MEDIAN(A2:A27)</f>
        <v>1.77</v>
      </c>
    </row>
    <row r="8" spans="1:8" ht="20.100000000000001" thickBot="1">
      <c r="A8">
        <v>1.86</v>
      </c>
      <c r="B8" s="2">
        <v>1.99</v>
      </c>
      <c r="C8" s="2">
        <v>3</v>
      </c>
      <c r="D8" t="str">
        <f>"(" &amp; B7 &amp; ", " &amp; B8 &amp; "]"</f>
        <v>(1.925, 1.99]</v>
      </c>
      <c r="G8" s="3" t="s">
        <v>14</v>
      </c>
      <c r="H8" s="5">
        <f>_xlfn.PERCENTILE.EXC(A2:A27,0.9)</f>
        <v>1.9869999999999999</v>
      </c>
    </row>
    <row r="9" spans="1:8" ht="17.100000000000001" thickBot="1">
      <c r="A9">
        <v>1.75</v>
      </c>
      <c r="B9" s="2">
        <v>2.0550000000000002</v>
      </c>
      <c r="C9" s="2">
        <v>2</v>
      </c>
      <c r="D9" t="str">
        <f t="shared" si="0"/>
        <v>(1.99, 2.055]</v>
      </c>
      <c r="G9" s="3" t="s">
        <v>15</v>
      </c>
      <c r="H9" s="4">
        <f>_xlfn.NORM.DIST(1.6,H5,H6,1)</f>
        <v>5.3538620205747248E-2</v>
      </c>
    </row>
    <row r="10" spans="1:8" ht="17.100000000000001" thickBot="1">
      <c r="A10">
        <v>2.0499999999999998</v>
      </c>
      <c r="B10" s="3"/>
      <c r="C10" s="16">
        <v>0</v>
      </c>
      <c r="D10" t="str">
        <f>"&gt;=" &amp; B9</f>
        <v>&gt;=2.055</v>
      </c>
      <c r="G10" s="3" t="s">
        <v>16</v>
      </c>
      <c r="H10" s="4">
        <f>1-_xlfn.NORM.DIST(1.95,H5,H6,2)</f>
        <v>0.10313326084160002</v>
      </c>
    </row>
    <row r="11" spans="1:8" ht="15" customHeight="1" thickBot="1">
      <c r="A11">
        <v>1.96</v>
      </c>
      <c r="B11" s="6" t="s">
        <v>17</v>
      </c>
      <c r="C11" s="7">
        <f>SUM(C2:C10)</f>
        <v>26</v>
      </c>
      <c r="G11" s="3" t="s">
        <v>18</v>
      </c>
      <c r="H11" s="4">
        <f>(1-_xlfn.NORM.DIST(1.7,H5,H6,2)+_xlfn.NORM.DIST(2,H5,H6,1))-1</f>
        <v>0.73821759910285345</v>
      </c>
    </row>
    <row r="12" spans="1:8">
      <c r="A12">
        <v>1.7</v>
      </c>
    </row>
    <row r="13" spans="1:8">
      <c r="A13">
        <v>1.77</v>
      </c>
    </row>
    <row r="14" spans="1:8">
      <c r="A14">
        <v>1.8</v>
      </c>
    </row>
    <row r="15" spans="1:8">
      <c r="A15">
        <v>1.69</v>
      </c>
    </row>
    <row r="16" spans="1:8">
      <c r="A16">
        <v>1.77</v>
      </c>
    </row>
    <row r="17" spans="1:1" ht="15" customHeight="1">
      <c r="A17">
        <v>1.71</v>
      </c>
    </row>
    <row r="18" spans="1:1">
      <c r="A18">
        <v>1.72</v>
      </c>
    </row>
    <row r="19" spans="1:1">
      <c r="A19">
        <v>1.76</v>
      </c>
    </row>
    <row r="20" spans="1:1">
      <c r="A20">
        <v>1.88</v>
      </c>
    </row>
    <row r="21" spans="1:1" ht="15" customHeight="1">
      <c r="A21">
        <v>1.89</v>
      </c>
    </row>
    <row r="22" spans="1:1">
      <c r="A22">
        <v>1.86</v>
      </c>
    </row>
    <row r="23" spans="1:1" ht="15" customHeight="1">
      <c r="A23">
        <v>1.67</v>
      </c>
    </row>
    <row r="24" spans="1:1">
      <c r="A24">
        <v>1.94</v>
      </c>
    </row>
    <row r="25" spans="1:1">
      <c r="A25">
        <v>1.94</v>
      </c>
    </row>
    <row r="26" spans="1:1">
      <c r="A26">
        <v>1.77</v>
      </c>
    </row>
    <row r="27" spans="1:1">
      <c r="A27">
        <v>1.74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zoomScale="115" zoomScaleNormal="115" zoomScalePageLayoutView="150" workbookViewId="0" xr3:uid="{F9CF3CF3-643B-5BE6-8B46-32C596A47465}">
      <selection activeCell="C2" sqref="C2:C10"/>
    </sheetView>
  </sheetViews>
  <sheetFormatPr defaultColWidth="11" defaultRowHeight="15.95"/>
  <cols>
    <col min="1" max="1" width="13.625" customWidth="1"/>
    <col min="2" max="2" width="12" bestFit="1" customWidth="1"/>
    <col min="3" max="3" width="11.125" bestFit="1" customWidth="1"/>
    <col min="4" max="4" width="11.5" bestFit="1" customWidth="1"/>
    <col min="7" max="7" width="19" bestFit="1" customWidth="1"/>
  </cols>
  <sheetData>
    <row r="1" spans="1:8" ht="15" customHeight="1" thickBot="1">
      <c r="A1" s="1" t="s">
        <v>1</v>
      </c>
      <c r="B1" s="1" t="s">
        <v>2</v>
      </c>
      <c r="C1" s="1" t="s">
        <v>3</v>
      </c>
      <c r="D1" s="1" t="s">
        <v>4</v>
      </c>
      <c r="F1" s="1" t="s">
        <v>19</v>
      </c>
      <c r="G1" s="1" t="s">
        <v>6</v>
      </c>
      <c r="H1" s="1" t="s">
        <v>7</v>
      </c>
    </row>
    <row r="2" spans="1:8" ht="15" customHeight="1" thickBot="1">
      <c r="A2">
        <v>90</v>
      </c>
      <c r="B2" s="9">
        <v>0</v>
      </c>
      <c r="C2" s="16">
        <f t="array" ref="C2:C10">FREQUENCY(A2:A27,B2:B9)</f>
        <v>0</v>
      </c>
      <c r="D2" t="str">
        <f>"&lt;=" &amp; B2</f>
        <v>&lt;=0</v>
      </c>
      <c r="G2" s="3" t="s">
        <v>8</v>
      </c>
      <c r="H2" s="10">
        <f>MIN(A2:A27)</f>
        <v>3</v>
      </c>
    </row>
    <row r="3" spans="1:8" ht="17.100000000000001" thickBot="1">
      <c r="A3">
        <v>7</v>
      </c>
      <c r="B3" s="9">
        <v>500</v>
      </c>
      <c r="C3" s="16">
        <v>19</v>
      </c>
      <c r="D3" t="str">
        <f>"(" &amp; B2 &amp; ", " &amp; B3 &amp; "]"</f>
        <v>(0, 500]</v>
      </c>
      <c r="G3" s="3" t="s">
        <v>9</v>
      </c>
      <c r="H3" s="10">
        <f>MAX(A2:A27)</f>
        <v>4400</v>
      </c>
    </row>
    <row r="4" spans="1:8" ht="17.100000000000001" thickBot="1">
      <c r="A4">
        <v>220</v>
      </c>
      <c r="B4" s="9">
        <v>1000</v>
      </c>
      <c r="C4" s="16">
        <v>0</v>
      </c>
      <c r="D4" t="str">
        <f t="shared" ref="D4:D9" si="0">"(" &amp; B3 &amp; ", " &amp; B4 &amp; "]"</f>
        <v>(500, 1000]</v>
      </c>
      <c r="G4" s="3" t="s">
        <v>10</v>
      </c>
      <c r="H4" s="10">
        <f>H3-H2</f>
        <v>4397</v>
      </c>
    </row>
    <row r="5" spans="1:8" ht="17.100000000000001" thickBot="1">
      <c r="A5">
        <v>1920</v>
      </c>
      <c r="B5" s="9">
        <v>1500</v>
      </c>
      <c r="C5" s="16">
        <v>1</v>
      </c>
      <c r="D5" t="str">
        <f t="shared" si="0"/>
        <v>(1000, 1500]</v>
      </c>
      <c r="G5" s="3" t="s">
        <v>11</v>
      </c>
      <c r="H5" s="15">
        <f>AVERAGE(A2:A27)</f>
        <v>725.53846153846155</v>
      </c>
    </row>
    <row r="6" spans="1:8" ht="17.100000000000001" thickBot="1">
      <c r="A6">
        <v>4400</v>
      </c>
      <c r="B6" s="9">
        <v>2000</v>
      </c>
      <c r="C6" s="16">
        <v>2</v>
      </c>
      <c r="D6" t="str">
        <f t="shared" si="0"/>
        <v>(1500, 2000]</v>
      </c>
      <c r="G6" s="3" t="s">
        <v>12</v>
      </c>
      <c r="H6" s="15">
        <f>_xlfn.STDEV.S(A2:A27)</f>
        <v>1153.2641754869258</v>
      </c>
    </row>
    <row r="7" spans="1:8" ht="17.100000000000001" thickBot="1">
      <c r="A7">
        <v>145</v>
      </c>
      <c r="B7" s="9">
        <v>2500</v>
      </c>
      <c r="C7" s="16">
        <v>2</v>
      </c>
      <c r="D7" t="str">
        <f t="shared" si="0"/>
        <v>(2000, 2500]</v>
      </c>
      <c r="G7" s="3" t="s">
        <v>13</v>
      </c>
      <c r="H7" s="15">
        <f>MEDIAN(A2:A27)</f>
        <v>137.5</v>
      </c>
    </row>
    <row r="8" spans="1:8" ht="20.100000000000001" thickBot="1">
      <c r="A8">
        <v>25</v>
      </c>
      <c r="B8" s="9">
        <v>3000</v>
      </c>
      <c r="C8" s="16">
        <v>0</v>
      </c>
      <c r="D8" t="str">
        <f t="shared" si="0"/>
        <v>(2500, 3000]</v>
      </c>
      <c r="G8" s="3" t="s">
        <v>14</v>
      </c>
      <c r="H8" s="10">
        <f>_xlfn.PERCENTILE.EXC(A2:A27,0.9)</f>
        <v>2500.0000000000009</v>
      </c>
    </row>
    <row r="9" spans="1:8" ht="17.100000000000001" thickBot="1">
      <c r="A9">
        <v>410</v>
      </c>
      <c r="B9" s="9">
        <v>3500</v>
      </c>
      <c r="C9" s="16">
        <v>1</v>
      </c>
      <c r="D9" t="str">
        <f t="shared" si="0"/>
        <v>(3000, 3500]</v>
      </c>
      <c r="G9" s="3" t="s">
        <v>20</v>
      </c>
      <c r="H9" s="11">
        <f>_xlfn.NORM.DIST(100,H5,H6,1)</f>
        <v>0.29376910913568388</v>
      </c>
    </row>
    <row r="10" spans="1:8" ht="17.100000000000001" thickBot="1">
      <c r="A10">
        <v>3</v>
      </c>
      <c r="B10" s="3"/>
      <c r="C10" s="16">
        <v>1</v>
      </c>
      <c r="D10" t="str">
        <f>"&gt;=" &amp; B9</f>
        <v>&gt;=3500</v>
      </c>
      <c r="G10" s="3" t="s">
        <v>21</v>
      </c>
      <c r="H10" s="11">
        <f>1-_xlfn.NORM.DIST(2000,H5,H6,2)</f>
        <v>0.13456014056752108</v>
      </c>
    </row>
    <row r="11" spans="1:8" ht="15" customHeight="1" thickBot="1">
      <c r="A11">
        <v>9</v>
      </c>
      <c r="B11" s="6" t="s">
        <v>17</v>
      </c>
      <c r="C11" s="7">
        <f>SUM(C2:C10)</f>
        <v>26</v>
      </c>
      <c r="G11" s="3" t="s">
        <v>22</v>
      </c>
      <c r="H11" s="11">
        <f>(_xlfn.NORM.DIST(2000,H5,H6,1)+1-_xlfn.NORM.DIST(100,H5,H6,2))-1</f>
        <v>0.57167075029679504</v>
      </c>
    </row>
    <row r="12" spans="1:8" ht="15" customHeight="1">
      <c r="A12">
        <v>200</v>
      </c>
    </row>
    <row r="13" spans="1:8">
      <c r="A13">
        <v>36</v>
      </c>
    </row>
    <row r="14" spans="1:8">
      <c r="A14">
        <v>70</v>
      </c>
    </row>
    <row r="15" spans="1:8">
      <c r="A15">
        <v>330</v>
      </c>
    </row>
    <row r="16" spans="1:8">
      <c r="A16">
        <v>98</v>
      </c>
    </row>
    <row r="17" spans="1:1" ht="15" customHeight="1">
      <c r="A17">
        <v>1560</v>
      </c>
    </row>
    <row r="18" spans="1:1">
      <c r="A18">
        <v>36</v>
      </c>
    </row>
    <row r="19" spans="1:1">
      <c r="A19">
        <v>1180</v>
      </c>
    </row>
    <row r="20" spans="1:1">
      <c r="A20">
        <v>3200</v>
      </c>
    </row>
    <row r="21" spans="1:1" ht="15" customHeight="1">
      <c r="A21">
        <v>2100</v>
      </c>
    </row>
    <row r="22" spans="1:1">
      <c r="A22">
        <v>18</v>
      </c>
    </row>
    <row r="23" spans="1:1" ht="15" customHeight="1">
      <c r="A23">
        <v>2200</v>
      </c>
    </row>
    <row r="24" spans="1:1">
      <c r="A24">
        <v>19</v>
      </c>
    </row>
    <row r="25" spans="1:1">
      <c r="A25">
        <v>88</v>
      </c>
    </row>
    <row r="26" spans="1:1">
      <c r="A26">
        <v>370</v>
      </c>
    </row>
    <row r="27" spans="1:1">
      <c r="A27">
        <v>130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zoomScale="120" zoomScaleNormal="120" zoomScalePageLayoutView="125" workbookViewId="0" xr3:uid="{9B253EF2-77E0-53E3-AE26-4D66ECD923F3}">
      <selection activeCell="F19" sqref="F19"/>
    </sheetView>
  </sheetViews>
  <sheetFormatPr defaultColWidth="11" defaultRowHeight="15.95"/>
  <cols>
    <col min="1" max="1" width="13.5" customWidth="1"/>
    <col min="2" max="2" width="12.375" bestFit="1" customWidth="1"/>
    <col min="3" max="3" width="12" bestFit="1" customWidth="1"/>
    <col min="4" max="4" width="11.125" bestFit="1" customWidth="1"/>
    <col min="5" max="5" width="11.5" bestFit="1" customWidth="1"/>
    <col min="8" max="8" width="23.875" customWidth="1"/>
    <col min="11" max="11" width="17" bestFit="1" customWidth="1"/>
  </cols>
  <sheetData>
    <row r="1" spans="1:9" ht="15" customHeight="1" thickBot="1">
      <c r="A1" s="1" t="s">
        <v>1</v>
      </c>
      <c r="B1" s="1" t="s">
        <v>23</v>
      </c>
      <c r="C1" s="1" t="s">
        <v>2</v>
      </c>
      <c r="D1" s="1" t="s">
        <v>3</v>
      </c>
      <c r="E1" s="1" t="s">
        <v>4</v>
      </c>
      <c r="G1" s="1" t="s">
        <v>24</v>
      </c>
      <c r="H1" s="1" t="s">
        <v>6</v>
      </c>
      <c r="I1" s="14" t="s">
        <v>7</v>
      </c>
    </row>
    <row r="2" spans="1:9" ht="15" customHeight="1" thickBot="1">
      <c r="A2">
        <v>90</v>
      </c>
      <c r="B2" s="8">
        <f>LOG10(A2)</f>
        <v>1.954242509439325</v>
      </c>
      <c r="C2" s="12">
        <v>0.4</v>
      </c>
      <c r="D2" s="13">
        <f t="array" ref="D2:D10">FREQUENCY(B2:B27,C2:C9)</f>
        <v>0</v>
      </c>
      <c r="E2" t="str">
        <f>"&lt;=" &amp; C2</f>
        <v>&lt;=0.4</v>
      </c>
      <c r="H2" s="3" t="s">
        <v>8</v>
      </c>
      <c r="I2" s="4">
        <f>MIN(B2:B27)</f>
        <v>0.47712125471966244</v>
      </c>
    </row>
    <row r="3" spans="1:9" ht="17.100000000000001" thickBot="1">
      <c r="A3">
        <v>7</v>
      </c>
      <c r="B3" s="8">
        <f t="shared" ref="B3:B27" si="0">LOG10(A3)</f>
        <v>0.84509804001425681</v>
      </c>
      <c r="C3" s="12">
        <v>0.9</v>
      </c>
      <c r="D3" s="13">
        <v>2</v>
      </c>
      <c r="E3" t="str">
        <f>"(" &amp; C2 &amp; ", " &amp; C3 &amp; "]"</f>
        <v>(0.4, 0.9]</v>
      </c>
      <c r="H3" s="3" t="s">
        <v>9</v>
      </c>
      <c r="I3" s="4">
        <f>MAX(B2:B27)</f>
        <v>3.6434526764861874</v>
      </c>
    </row>
    <row r="4" spans="1:9" ht="17.100000000000001" thickBot="1">
      <c r="A4">
        <v>220</v>
      </c>
      <c r="B4" s="8">
        <f t="shared" si="0"/>
        <v>2.3424226808222062</v>
      </c>
      <c r="C4" s="12">
        <v>1.4</v>
      </c>
      <c r="D4" s="13">
        <v>4</v>
      </c>
      <c r="E4" t="str">
        <f t="shared" ref="E4:E9" si="1">"(" &amp; C3 &amp; ", " &amp; C4 &amp; "]"</f>
        <v>(0.9, 1.4]</v>
      </c>
      <c r="H4" s="3" t="s">
        <v>10</v>
      </c>
      <c r="I4" s="4">
        <f>I3-I2</f>
        <v>3.1663314217665248</v>
      </c>
    </row>
    <row r="5" spans="1:9" ht="17.100000000000001" thickBot="1">
      <c r="A5">
        <v>1920</v>
      </c>
      <c r="B5" s="8">
        <f t="shared" si="0"/>
        <v>3.2833012287035497</v>
      </c>
      <c r="C5" s="12">
        <v>1.9</v>
      </c>
      <c r="D5" s="13">
        <v>3</v>
      </c>
      <c r="E5" t="str">
        <f t="shared" si="1"/>
        <v>(1.4, 1.9]</v>
      </c>
      <c r="H5" s="3" t="s">
        <v>11</v>
      </c>
      <c r="I5" s="4">
        <f>AVERAGE(B2:B27)</f>
        <v>2.1936883936212004</v>
      </c>
    </row>
    <row r="6" spans="1:9" ht="17.100000000000001" thickBot="1">
      <c r="A6">
        <v>4400</v>
      </c>
      <c r="B6" s="8">
        <f t="shared" si="0"/>
        <v>3.6434526764861874</v>
      </c>
      <c r="C6" s="12">
        <v>2.4</v>
      </c>
      <c r="D6" s="13">
        <v>7</v>
      </c>
      <c r="E6" t="str">
        <f t="shared" si="1"/>
        <v>(1.9, 2.4]</v>
      </c>
      <c r="H6" s="3" t="s">
        <v>12</v>
      </c>
      <c r="I6" s="4">
        <f>_xlfn.STDEV.S(B2:B27)</f>
        <v>0.88502361772128124</v>
      </c>
    </row>
    <row r="7" spans="1:9" ht="17.100000000000001" thickBot="1">
      <c r="A7">
        <v>145</v>
      </c>
      <c r="B7" s="8">
        <f t="shared" si="0"/>
        <v>2.1613680022349748</v>
      </c>
      <c r="C7" s="12">
        <v>2.9</v>
      </c>
      <c r="D7" s="13">
        <v>3</v>
      </c>
      <c r="E7" t="str">
        <f t="shared" si="1"/>
        <v>(2.4, 2.9]</v>
      </c>
      <c r="H7" s="3" t="s">
        <v>13</v>
      </c>
      <c r="I7" s="4">
        <f>MEDIAN(B2:B27)</f>
        <v>2.1376556772709057</v>
      </c>
    </row>
    <row r="8" spans="1:9" ht="18.95" thickBot="1">
      <c r="A8">
        <v>25</v>
      </c>
      <c r="B8" s="8">
        <f t="shared" si="0"/>
        <v>1.3979400086720377</v>
      </c>
      <c r="C8" s="12">
        <v>3.4</v>
      </c>
      <c r="D8" s="13">
        <v>5</v>
      </c>
      <c r="E8" t="str">
        <f t="shared" si="1"/>
        <v>(2.9, 3.4]</v>
      </c>
      <c r="H8" s="3" t="s">
        <v>25</v>
      </c>
      <c r="I8" s="4">
        <f>_xlfn.PERCENTILE.EXC(B2:B27,0.9)</f>
        <v>3.391240870071516</v>
      </c>
    </row>
    <row r="9" spans="1:9" ht="17.100000000000001" thickBot="1">
      <c r="A9">
        <v>410</v>
      </c>
      <c r="B9" s="8">
        <f t="shared" si="0"/>
        <v>2.6127838567197355</v>
      </c>
      <c r="C9" s="12">
        <v>3.9</v>
      </c>
      <c r="D9" s="13">
        <v>2</v>
      </c>
      <c r="E9" t="str">
        <f t="shared" si="1"/>
        <v>(3.4, 3.9]</v>
      </c>
      <c r="H9" s="3" t="s">
        <v>26</v>
      </c>
      <c r="I9" s="4">
        <f>_xlfn.NORM.DIST(2,I5,I6,1)</f>
        <v>0.41338301917964015</v>
      </c>
    </row>
    <row r="10" spans="1:9" ht="17.100000000000001" thickBot="1">
      <c r="A10">
        <v>3</v>
      </c>
      <c r="B10" s="8">
        <f t="shared" si="0"/>
        <v>0.47712125471966244</v>
      </c>
      <c r="C10" s="13"/>
      <c r="D10" s="13">
        <v>0</v>
      </c>
      <c r="E10" t="str">
        <f>"&gt;=" &amp; C9</f>
        <v>&gt;=3.9</v>
      </c>
      <c r="H10" s="3" t="s">
        <v>27</v>
      </c>
      <c r="I10" s="4">
        <f>1-_xlfn.NORM.DIST(3.3,I5,I6,2)</f>
        <v>0.10564315234979815</v>
      </c>
    </row>
    <row r="11" spans="1:9" ht="15" customHeight="1" thickBot="1">
      <c r="A11">
        <v>9</v>
      </c>
      <c r="B11" s="8">
        <f t="shared" si="0"/>
        <v>0.95424250943932487</v>
      </c>
      <c r="C11" s="6" t="s">
        <v>17</v>
      </c>
      <c r="D11" s="7">
        <f>SUM(D2:D10)</f>
        <v>26</v>
      </c>
      <c r="H11" s="3" t="s">
        <v>28</v>
      </c>
      <c r="I11" s="4">
        <f>_xlfn.NORM.DIST(3.3,I5,I6,1)+1-_xlfn.NORM.DIST(2,I5,I6,2)-1</f>
        <v>0.48097382847056158</v>
      </c>
    </row>
    <row r="12" spans="1:9">
      <c r="A12">
        <v>200</v>
      </c>
      <c r="B12" s="8">
        <f t="shared" si="0"/>
        <v>2.3010299956639813</v>
      </c>
    </row>
    <row r="13" spans="1:9">
      <c r="A13">
        <v>36</v>
      </c>
      <c r="B13" s="8">
        <f t="shared" si="0"/>
        <v>1.5563025007672873</v>
      </c>
    </row>
    <row r="14" spans="1:9">
      <c r="A14">
        <v>70</v>
      </c>
      <c r="B14" s="8">
        <f t="shared" si="0"/>
        <v>1.8450980400142569</v>
      </c>
    </row>
    <row r="15" spans="1:9">
      <c r="A15">
        <v>330</v>
      </c>
      <c r="B15" s="8">
        <f t="shared" si="0"/>
        <v>2.5185139398778875</v>
      </c>
    </row>
    <row r="16" spans="1:9">
      <c r="A16">
        <v>98</v>
      </c>
      <c r="B16" s="8">
        <f t="shared" si="0"/>
        <v>1.9912260756924949</v>
      </c>
    </row>
    <row r="17" spans="1:2" ht="15" customHeight="1">
      <c r="A17">
        <v>1560</v>
      </c>
      <c r="B17" s="8">
        <f t="shared" si="0"/>
        <v>3.1931245983544616</v>
      </c>
    </row>
    <row r="18" spans="1:2">
      <c r="A18">
        <v>36</v>
      </c>
      <c r="B18" s="8">
        <f t="shared" si="0"/>
        <v>1.5563025007672873</v>
      </c>
    </row>
    <row r="19" spans="1:2" ht="15" customHeight="1">
      <c r="A19">
        <v>1180</v>
      </c>
      <c r="B19" s="8">
        <f t="shared" si="0"/>
        <v>3.0718820073061255</v>
      </c>
    </row>
    <row r="20" spans="1:2">
      <c r="A20">
        <v>3200</v>
      </c>
      <c r="B20" s="8">
        <f t="shared" si="0"/>
        <v>3.5051499783199058</v>
      </c>
    </row>
    <row r="21" spans="1:2" ht="15" customHeight="1">
      <c r="A21">
        <v>2100</v>
      </c>
      <c r="B21" s="8">
        <f t="shared" si="0"/>
        <v>3.3222192947339191</v>
      </c>
    </row>
    <row r="22" spans="1:2">
      <c r="A22">
        <v>18</v>
      </c>
      <c r="B22" s="8">
        <f t="shared" si="0"/>
        <v>1.255272505103306</v>
      </c>
    </row>
    <row r="23" spans="1:2" ht="15" customHeight="1">
      <c r="A23">
        <v>2200</v>
      </c>
      <c r="B23" s="8">
        <f t="shared" si="0"/>
        <v>3.3424226808222062</v>
      </c>
    </row>
    <row r="24" spans="1:2">
      <c r="A24">
        <v>19</v>
      </c>
      <c r="B24" s="8">
        <f t="shared" si="0"/>
        <v>1.2787536009528289</v>
      </c>
    </row>
    <row r="25" spans="1:2">
      <c r="A25">
        <v>88</v>
      </c>
      <c r="B25" s="8">
        <f t="shared" si="0"/>
        <v>1.9444826721501687</v>
      </c>
    </row>
    <row r="26" spans="1:2">
      <c r="A26">
        <v>370</v>
      </c>
      <c r="B26" s="8">
        <f t="shared" si="0"/>
        <v>2.568201724066995</v>
      </c>
    </row>
    <row r="27" spans="1:2">
      <c r="A27">
        <v>130</v>
      </c>
      <c r="B27" s="8">
        <f t="shared" si="0"/>
        <v>2.1139433523068369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Ohio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S. Springer</dc:creator>
  <cp:keywords/>
  <dc:description/>
  <cp:lastModifiedBy>Barkett, Sebastian</cp:lastModifiedBy>
  <cp:revision/>
  <dcterms:created xsi:type="dcterms:W3CDTF">2016-01-07T16:08:58Z</dcterms:created>
  <dcterms:modified xsi:type="dcterms:W3CDTF">2018-10-18T17:16:51Z</dcterms:modified>
  <cp:category/>
  <cp:contentStatus/>
</cp:coreProperties>
</file>