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alinabarmagambetova/Downloads/"/>
    </mc:Choice>
  </mc:AlternateContent>
  <xr:revisionPtr revIDLastSave="0" documentId="13_ncr:1_{B65E84D2-CF1A-B646-B3E3-4999F791F075}" xr6:coauthVersionLast="47" xr6:coauthVersionMax="47" xr10:uidLastSave="{00000000-0000-0000-0000-000000000000}"/>
  <bookViews>
    <workbookView xWindow="14540" yWindow="500" windowWidth="14260" windowHeight="16240" xr2:uid="{B713E093-CF94-46F6-8A26-91E9E6A9463B}"/>
  </bookViews>
  <sheets>
    <sheet name="Ratio Template" sheetId="1" r:id="rId1"/>
    <sheet name="Market Ratio" sheetId="6" r:id="rId2"/>
    <sheet name="NPM" sheetId="7" r:id="rId3"/>
    <sheet name="IS" sheetId="3" r:id="rId4"/>
    <sheet name="BS" sheetId="4" r:id="rId5"/>
    <sheet name="CF" sheetId="5" r:id="rId6"/>
    <sheet name="Formula"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 i="1" l="1"/>
  <c r="C31" i="1"/>
  <c r="D31" i="1"/>
  <c r="G25" i="1" l="1"/>
  <c r="F25" i="1"/>
  <c r="F19" i="1"/>
  <c r="G21" i="1"/>
  <c r="F21" i="1"/>
  <c r="G23" i="1"/>
  <c r="F23" i="1"/>
  <c r="F33" i="1"/>
  <c r="C41" i="1"/>
  <c r="D41" i="1"/>
  <c r="B41" i="1"/>
  <c r="G35" i="1" l="1"/>
  <c r="F35" i="1"/>
  <c r="G33" i="1"/>
  <c r="G31" i="1"/>
  <c r="F31" i="1"/>
  <c r="G29" i="1"/>
  <c r="F29" i="1"/>
  <c r="G27" i="1"/>
  <c r="F27" i="1"/>
  <c r="G19" i="1"/>
  <c r="G17" i="1"/>
  <c r="F17" i="1"/>
  <c r="G15" i="1"/>
  <c r="F15" i="1"/>
  <c r="G13" i="1"/>
  <c r="F13" i="1"/>
  <c r="G11" i="1"/>
  <c r="F11" i="1"/>
  <c r="G9" i="1"/>
  <c r="F9" i="1"/>
  <c r="G7" i="1"/>
  <c r="F7" i="1"/>
  <c r="F5" i="1"/>
  <c r="G5" i="1"/>
  <c r="C35" i="1"/>
  <c r="D35" i="1"/>
  <c r="B35" i="1"/>
  <c r="I5" i="1"/>
  <c r="B21" i="1"/>
  <c r="C21" i="1"/>
  <c r="D21" i="1"/>
  <c r="C19" i="1"/>
  <c r="C23" i="1" s="1"/>
  <c r="C25" i="1" s="1"/>
  <c r="D19" i="1"/>
  <c r="D23" i="1" s="1"/>
  <c r="D25" i="1" s="1"/>
  <c r="B19" i="1"/>
  <c r="B23" i="1" s="1"/>
  <c r="B25" i="1" s="1"/>
  <c r="C17" i="1"/>
  <c r="D17" i="1"/>
  <c r="B17" i="1"/>
  <c r="C15" i="1"/>
  <c r="D15" i="1"/>
  <c r="B15" i="1"/>
  <c r="C18" i="4"/>
  <c r="D18" i="4"/>
  <c r="E18" i="4"/>
  <c r="B18" i="4"/>
  <c r="C13" i="1"/>
  <c r="D13" i="1"/>
  <c r="B13" i="1"/>
  <c r="C33" i="1"/>
  <c r="D33" i="1"/>
  <c r="B33" i="1"/>
  <c r="C29" i="1"/>
  <c r="D29" i="1"/>
  <c r="B29" i="1"/>
  <c r="B27" i="1"/>
  <c r="C27" i="1"/>
  <c r="D27" i="1"/>
  <c r="C11" i="1"/>
  <c r="D11" i="1"/>
  <c r="B11" i="1"/>
  <c r="C9" i="1"/>
  <c r="D9" i="1"/>
  <c r="B9" i="1"/>
  <c r="C7" i="1" l="1"/>
  <c r="D7" i="1"/>
  <c r="C5" i="1"/>
  <c r="D5" i="1"/>
  <c r="B7" i="1"/>
  <c r="B5" i="1"/>
</calcChain>
</file>

<file path=xl/sharedStrings.xml><?xml version="1.0" encoding="utf-8"?>
<sst xmlns="http://schemas.openxmlformats.org/spreadsheetml/2006/main" count="326" uniqueCount="254">
  <si>
    <t>Return on Equity</t>
  </si>
  <si>
    <t>Return on Equity = Net Income/Average Total Stockholders' Equity</t>
  </si>
  <si>
    <t>Return on Assets</t>
  </si>
  <si>
    <t>Return on Assets = Net Income/Average Total Assets</t>
  </si>
  <si>
    <t>Net Profit Margin</t>
  </si>
  <si>
    <t>Net Profit Margin = Net Income/Net Sales Revenue</t>
  </si>
  <si>
    <t>Earnings Quality</t>
  </si>
  <si>
    <t>Earnings Quality = Cash Flows from Operating Activities/Net Income</t>
  </si>
  <si>
    <t>Total Asset Turnover</t>
  </si>
  <si>
    <t>Total Asset Turnover = Net Sales Revenue/Average Total Assets</t>
  </si>
  <si>
    <t>Net Fixed Asset Turnover = Net Sales Revenue/Average Net Fixed Assets</t>
  </si>
  <si>
    <t>Number of Days' Sales in Inventory</t>
  </si>
  <si>
    <t>Number of Days' Sales in Inventory = Number of Days in the Period/Inventory Turnover</t>
  </si>
  <si>
    <t>Average Collection Period</t>
  </si>
  <si>
    <t>Average Collection Period = Number of Days in the Period/Accounts Receivable Turnover</t>
  </si>
  <si>
    <t>Number of Days' Purchase in A/P</t>
  </si>
  <si>
    <t>Number of Days' Purchase in A/P = Number of Days in the Period/(Purchases/Average A/P)</t>
  </si>
  <si>
    <t>Firms' Operating Cycle = Number of Days' Sales in Inventory + Average Collection Period</t>
  </si>
  <si>
    <t>Current Ratio</t>
  </si>
  <si>
    <t>Current Ratio = Current Assets/Current Liabilities</t>
  </si>
  <si>
    <t>Quick Ratio</t>
  </si>
  <si>
    <t>Quick Ratio = (Cash &amp; Cash Equivalents+Net A/R+Marketable Securities)/Current Liabilities</t>
  </si>
  <si>
    <t>Times Interest Earned</t>
  </si>
  <si>
    <t>Times Interest Earned = (Net Income+Interest Expense+Income Tax Expense)/Interest Expense</t>
  </si>
  <si>
    <t>Debt-to-Equity</t>
  </si>
  <si>
    <t>Debt-to-Equity = Total Liabilities/Total Stockholders' Equity</t>
  </si>
  <si>
    <t>Price-Earnings Ratio = Market Price per Share/Earnings per Share</t>
  </si>
  <si>
    <t>Relevant Formulae</t>
  </si>
  <si>
    <t>ROE  = NPM * TAT * FL</t>
  </si>
  <si>
    <t>ROE  = (Net Income/Net Sales)*(Net Sales / Avr. Total Assets) * (Avr. Total Assets / Avr. Total SE)</t>
  </si>
  <si>
    <t>DuPont Decomposition of ROE</t>
  </si>
  <si>
    <t>External Financing Needed = Operating Cycle - Number of Days' Purchase in A/P</t>
  </si>
  <si>
    <t>Profitability</t>
  </si>
  <si>
    <t>Net Asset Turnover</t>
  </si>
  <si>
    <t>Turnover / Efficiency</t>
  </si>
  <si>
    <t>Operating Cycle</t>
  </si>
  <si>
    <t>Liquidity</t>
  </si>
  <si>
    <t>Solvency</t>
  </si>
  <si>
    <t>Market</t>
  </si>
  <si>
    <t>DuPont Decomposition for your company</t>
  </si>
  <si>
    <t>Please expand this space as needed when you type</t>
  </si>
  <si>
    <t>Year (t)</t>
  </si>
  <si>
    <t>mean (t)</t>
  </si>
  <si>
    <t>median (t)</t>
  </si>
  <si>
    <t>NPM Q(t-3)</t>
  </si>
  <si>
    <t>NPM Q(t-4)</t>
  </si>
  <si>
    <t>NPM Q(t-2)</t>
  </si>
  <si>
    <t>NPM Q(t-5)</t>
  </si>
  <si>
    <t>NPM Q(t-6)</t>
  </si>
  <si>
    <t>NPM Q(t-7)</t>
  </si>
  <si>
    <t>Quarter (t), 2023 refers to latest Quarter</t>
  </si>
  <si>
    <t>NPM Quarter (t-1), 2023</t>
  </si>
  <si>
    <t>Please refer to the relevant sections of the lecture slides and the textbook for interpretations and application of the ratios.</t>
  </si>
  <si>
    <t>NPM Quarter (t), 2023</t>
  </si>
  <si>
    <t>Price-Earnings Ratio (for latest FY end)</t>
  </si>
  <si>
    <t>Dupont formula should be in this cell</t>
  </si>
  <si>
    <t>For example, this cell (N9) will include NPM for 12/30/2023 for Amazon</t>
  </si>
  <si>
    <t>Term Project, Spring 2024</t>
  </si>
  <si>
    <t>Costco Wholesale Corporation</t>
  </si>
  <si>
    <t>Retail</t>
  </si>
  <si>
    <t>Year 2021</t>
  </si>
  <si>
    <t>Year 2022</t>
  </si>
  <si>
    <t>Year 2023</t>
  </si>
  <si>
    <t>70-122 InA1:T36troduction to Accounting</t>
  </si>
  <si>
    <t>CONSOLIDATED STATEMENTS OF INCOME</t>
  </si>
  <si>
    <t>(amounts in millions, except per share data)</t>
  </si>
  <si>
    <t>September 3,</t>
  </si>
  <si>
    <t>August 28,</t>
  </si>
  <si>
    <t>August 29,</t>
  </si>
  <si>
    <t>REVENUE</t>
  </si>
  <si>
    <t>Net sales</t>
  </si>
  <si>
    <t>Membership fees</t>
  </si>
  <si>
    <t>Total revenue</t>
  </si>
  <si>
    <t>OPERATING EXPENSES</t>
  </si>
  <si>
    <t>Merchandise costs</t>
  </si>
  <si>
    <t>Selling, general and administrative</t>
  </si>
  <si>
    <t>Operating income</t>
  </si>
  <si>
    <t>OTHER INCOME (EXPENSE)</t>
  </si>
  <si>
    <t>Interest expense</t>
  </si>
  <si>
    <t>Interest income and other, net</t>
  </si>
  <si>
    <t>INCOME BEFORE INCOME TAXES</t>
  </si>
  <si>
    <t>Provision for income taxes</t>
  </si>
  <si>
    <t>Net income including noncontrolling</t>
  </si>
  <si>
    <t>interests</t>
  </si>
  <si>
    <t>Net income attributable to noncontrolling</t>
  </si>
  <si>
    <t xml:space="preserve">                            -  </t>
  </si>
  <si>
    <t>NET INCOME ATTRIBUTABLE TO COSTCO</t>
  </si>
  <si>
    <t>NET INCOME PER COMMON SHARE ATTRIBUTABLE TO</t>
  </si>
  <si>
    <t>COSTCO:</t>
  </si>
  <si>
    <t>Basic</t>
  </si>
  <si>
    <t>Diluted</t>
  </si>
  <si>
    <t>Shares used in calculation (000's)</t>
  </si>
  <si>
    <t/>
  </si>
  <si>
    <t>CONSOLIDATED BALANCE SHEETS</t>
  </si>
  <si>
    <t>(amounts in millions, except par value and share data)</t>
  </si>
  <si>
    <t>ASSETS</t>
  </si>
  <si>
    <t>CURRENT ASSETS</t>
  </si>
  <si>
    <t>Cash and cash equivalents</t>
  </si>
  <si>
    <t>Short-term investments</t>
  </si>
  <si>
    <t>Receivables, net</t>
  </si>
  <si>
    <t>Merchandise inventories</t>
  </si>
  <si>
    <t>Other current assets</t>
  </si>
  <si>
    <t>Total current assets</t>
  </si>
  <si>
    <t>OTHER ASSETS</t>
  </si>
  <si>
    <t>Property and equipment, net</t>
  </si>
  <si>
    <t>Operating lease right-of-use assets</t>
  </si>
  <si>
    <t>Other long-term assets</t>
  </si>
  <si>
    <t>TOTAL ASSETS</t>
  </si>
  <si>
    <t>LIABILITIES AND EQUITY</t>
  </si>
  <si>
    <t>CURRENT LIABILITIES</t>
  </si>
  <si>
    <t>Accounts payable</t>
  </si>
  <si>
    <t>Accrued salaries and benefits</t>
  </si>
  <si>
    <t>Accrued member rewards</t>
  </si>
  <si>
    <t>Deferred membership fees</t>
  </si>
  <si>
    <t>Current portion of long-term debt</t>
  </si>
  <si>
    <t>Other current liabilities</t>
  </si>
  <si>
    <t>Total current liabilities</t>
  </si>
  <si>
    <t>OTHER LIABILITIES</t>
  </si>
  <si>
    <t>Long-term debt, excluding current portion</t>
  </si>
  <si>
    <t>Long-term operating lease liabilities</t>
  </si>
  <si>
    <t>Other long-term liabilities</t>
  </si>
  <si>
    <t>TOTAL LIABILITIES</t>
  </si>
  <si>
    <t>COMMITMENTS AND CONTINGENCIES</t>
  </si>
  <si>
    <t>EQUITY</t>
  </si>
  <si>
    <t>Preferred stock $0.005 par value; 100,000,000 shares</t>
  </si>
  <si>
    <t>authorized; no shares issued and outstanding</t>
  </si>
  <si>
    <t>Common stock $0.005 par value; 900,000,000 shares</t>
  </si>
  <si>
    <t>authorized; 442,793,000 and 442,664,000 shares issued and</t>
  </si>
  <si>
    <t>outstanding</t>
  </si>
  <si>
    <t>Additional paid-in capital</t>
  </si>
  <si>
    <t>Accumulated other comprehensive loss</t>
  </si>
  <si>
    <t>Retained earnings</t>
  </si>
  <si>
    <t>Total Costco stockholders' equity</t>
  </si>
  <si>
    <t>Noncontrolling interests</t>
  </si>
  <si>
    <t>TOTAL EQUITY</t>
  </si>
  <si>
    <t>TOTAL LIABILITIES AND EQUITY</t>
  </si>
  <si>
    <t>August 30,</t>
  </si>
  <si>
    <t>CONSOLIDATED STATEMENTS OF CASH FLOWS</t>
  </si>
  <si>
    <t>(amounts in millions)</t>
  </si>
  <si>
    <t>CASH FLOWS FROM OPERATING ACTIVITIES</t>
  </si>
  <si>
    <t>Net income including noncontrolling interests</t>
  </si>
  <si>
    <t>Adjustments to reconcile net income including</t>
  </si>
  <si>
    <t>noncontrolling interests to net cash provided by</t>
  </si>
  <si>
    <t>operating activities:</t>
  </si>
  <si>
    <t>Depreciation and amortization</t>
  </si>
  <si>
    <t>Non-cash lease expense</t>
  </si>
  <si>
    <t>Stock-based compensation</t>
  </si>
  <si>
    <t>Impairment of assets and other non-cash operating</t>
  </si>
  <si>
    <t>activities, net</t>
  </si>
  <si>
    <t>Changes in operating assets and liabilities:</t>
  </si>
  <si>
    <t>Other operating assets and liabilities, net</t>
  </si>
  <si>
    <t>Net cash provided by operating activities</t>
  </si>
  <si>
    <t>CASH FLOWS FROM INVESTING ACTIVITIES</t>
  </si>
  <si>
    <t>Purchases of short-term investments</t>
  </si>
  <si>
    <t>Maturities and sales of short-term investments</t>
  </si>
  <si>
    <t>Additions to property and equipment</t>
  </si>
  <si>
    <t>Other investing activities, net</t>
  </si>
  <si>
    <t>Net cash used in investing activities</t>
  </si>
  <si>
    <t>CASH FLOWS FROM FINANCING ACTIVITIES</t>
  </si>
  <si>
    <t>Repayments of short-term borrowings</t>
  </si>
  <si>
    <t>Proceeds from short-term borrowings</t>
  </si>
  <si>
    <t>Repayments of long-term debt</t>
  </si>
  <si>
    <t>Tax withholdings on stock-based awards</t>
  </si>
  <si>
    <t>Repurchases of common stock</t>
  </si>
  <si>
    <t>Cash dividend payments</t>
  </si>
  <si>
    <t>Financing lease payments</t>
  </si>
  <si>
    <t>Dividend to noncontrolling interest</t>
  </si>
  <si>
    <t>Acquisition of noncontrolling interest</t>
  </si>
  <si>
    <t>Other financing activities, net</t>
  </si>
  <si>
    <t>Net cash used in financing activities</t>
  </si>
  <si>
    <t>EFFECT OF EXCHANGE RATE CHANGES ON CASH AND CASH</t>
  </si>
  <si>
    <t>EQUIVALENTS</t>
  </si>
  <si>
    <t>Net change in cash and cash equivalents</t>
  </si>
  <si>
    <t>CASH AND CASH EQUIVALENTS BEGINNING OF YEAR</t>
  </si>
  <si>
    <t>CASH AND CASH EQUIVALENTS END OF YEAR</t>
  </si>
  <si>
    <t>SUPPLEMENTAL DISCLOSURE OF CASH FLOW INFORMATION:</t>
  </si>
  <si>
    <t>Cash paid during the year for:</t>
  </si>
  <si>
    <t>Interest</t>
  </si>
  <si>
    <t>Income taxes, net</t>
  </si>
  <si>
    <t>SUPPLEMENTAL DISCLOSURE OF NON-CASH ACTIVITIES:</t>
  </si>
  <si>
    <t>Cash dividend declared, but not yet paid</t>
  </si>
  <si>
    <t>Capital expenditures included in liabilities</t>
  </si>
  <si>
    <t>Fixed Assets</t>
  </si>
  <si>
    <t>Adjusted close price</t>
  </si>
  <si>
    <t>Name</t>
  </si>
  <si>
    <t>Ticker</t>
  </si>
  <si>
    <t>Mkt Cap (USD)</t>
  </si>
  <si>
    <t>ROE:Y</t>
  </si>
  <si>
    <t>ROA:Y</t>
  </si>
  <si>
    <t>PM:Y</t>
  </si>
  <si>
    <t>CF/NI:Y</t>
  </si>
  <si>
    <t>Ast TO:Y</t>
  </si>
  <si>
    <t>Net Fixed Asset Turnover:Y</t>
  </si>
  <si>
    <t>Inv Days:Y</t>
  </si>
  <si>
    <t>A/R Days:Y</t>
  </si>
  <si>
    <t>A/P Turnover Days:Y</t>
  </si>
  <si>
    <t>Curr Ratio:Y</t>
  </si>
  <si>
    <t>Quick Ratio:Y</t>
  </si>
  <si>
    <t>EBIT/Tot Int Exp:Y</t>
  </si>
  <si>
    <t>P/E:Y</t>
  </si>
  <si>
    <t>Tot Liab / CE:Y</t>
  </si>
  <si>
    <t>Inv/Cash - Days:Y</t>
  </si>
  <si>
    <t>Median</t>
  </si>
  <si>
    <t>COSTCO WHOLESALE CORP</t>
  </si>
  <si>
    <t>COST US</t>
  </si>
  <si>
    <t>BJ'S WHOLESALE CLUB HOLDINGS</t>
  </si>
  <si>
    <t>BJ US</t>
  </si>
  <si>
    <t>N.A.</t>
  </si>
  <si>
    <t>WALMART INC</t>
  </si>
  <si>
    <t>WMT US</t>
  </si>
  <si>
    <t>TARGET CORP</t>
  </si>
  <si>
    <t>TGT US</t>
  </si>
  <si>
    <t>DOLLAR TREE INC</t>
  </si>
  <si>
    <t>DLTR US</t>
  </si>
  <si>
    <t>CANADIAN TIRE CORP-CLASS A</t>
  </si>
  <si>
    <t>CTC/A CN</t>
  </si>
  <si>
    <t>DOLLAR GENERAL CORP</t>
  </si>
  <si>
    <t>DG US</t>
  </si>
  <si>
    <t>DOLLARAMA INC</t>
  </si>
  <si>
    <t>DOL CN</t>
  </si>
  <si>
    <t>BIG LOTS INC</t>
  </si>
  <si>
    <t>BIG US</t>
  </si>
  <si>
    <t>FIVE BELOW</t>
  </si>
  <si>
    <t>FIVE US</t>
  </si>
  <si>
    <t>Mean</t>
  </si>
  <si>
    <t xml:space="preserve">  2.74</t>
  </si>
  <si>
    <t xml:space="preserve"> 2.43</t>
  </si>
  <si>
    <t xml:space="preserve"> 2.65</t>
  </si>
  <si>
    <t xml:space="preserve"> 2.51</t>
  </si>
  <si>
    <t xml:space="preserve"> 2.59</t>
  </si>
  <si>
    <t xml:space="preserve"> 2.57</t>
  </si>
  <si>
    <t xml:space="preserve"> 2.50</t>
  </si>
  <si>
    <t xml:space="preserve"> 2.63</t>
  </si>
  <si>
    <r>
      <t xml:space="preserve">Comment: </t>
    </r>
    <r>
      <rPr>
        <sz val="14"/>
        <color theme="1"/>
        <rFont val="Calibri (Body)"/>
      </rPr>
      <t>This number represents</t>
    </r>
    <r>
      <rPr>
        <sz val="14"/>
        <color theme="1"/>
        <rFont val="Calibri"/>
        <family val="2"/>
        <scheme val="minor"/>
      </rPr>
      <t xml:space="preserve"> efficiency of the company in relation to ass</t>
    </r>
    <r>
      <rPr>
        <sz val="14"/>
        <color theme="1"/>
        <rFont val="Calibri (Body)"/>
      </rPr>
      <t xml:space="preserve">ets. The number initially rapidly went up from 8,72% to 9,47% because of growing net income - from 5007 mil to 5884 mil. </t>
    </r>
    <r>
      <rPr>
        <sz val="14"/>
        <color theme="1"/>
        <rFont val="Calibri"/>
        <family val="2"/>
        <scheme val="minor"/>
      </rPr>
      <t>This means that the company managed to use its assets more efficiently to generate profits. Then it slightly decreased to by 0,02% due to increased total assets number. The number in 2023 became 68994 mil compared to previous year number 64166 mil. So net income failed to increase at the same rate as the number of assets.  Comparing to market's mean and median the company is doing better than the other companies which indicates better asset managment.</t>
    </r>
  </si>
  <si>
    <r>
      <t xml:space="preserve">Comment: </t>
    </r>
    <r>
      <rPr>
        <sz val="14"/>
        <color theme="1"/>
        <rFont val="Calibri (Body)"/>
      </rPr>
      <t xml:space="preserve">Net Profit Margin demonstrates a percentage of net income generated by each dollar of revenue. Here the number increases across time which is mostly contributed by a greater speed of growth of net income compared to growth of net revenue. Net income increased from 2021 to 2023 by 25% and net revenue increased by 23%. </t>
    </r>
    <r>
      <rPr>
        <sz val="14"/>
        <color theme="1"/>
        <rFont val="Calibri"/>
        <family val="2"/>
        <scheme val="minor"/>
      </rPr>
      <t>This indicates that the company improved its profitability by increasing its earnings. Nevertheles</t>
    </r>
    <r>
      <rPr>
        <sz val="14"/>
        <color theme="1"/>
        <rFont val="Calibri (Body)"/>
      </rPr>
      <t>s, the mean and median of the market is still higher compared to COSTCO numbers. Market's ratio number is higher by approximately 1% than company's indicators.</t>
    </r>
    <r>
      <rPr>
        <sz val="14"/>
        <color theme="1"/>
        <rFont val="Calibri"/>
        <family val="2"/>
        <scheme val="minor"/>
      </rPr>
      <t xml:space="preserve"> This demonstrates worse performance of the company compared to its competitors.</t>
    </r>
  </si>
  <si>
    <r>
      <t xml:space="preserve">Comment: </t>
    </r>
    <r>
      <rPr>
        <sz val="14"/>
        <color theme="1"/>
        <rFont val="Calibri (Body)"/>
      </rPr>
      <t xml:space="preserve">This ratio demonstrates ability to pay its current short-term debts as they mature which is generally within one year or less. The number increased throughout three years from 1,00 to 1,02 and 1,07. </t>
    </r>
    <r>
      <rPr>
        <sz val="14"/>
        <color theme="1"/>
        <rFont val="Calibri"/>
        <family val="2"/>
        <scheme val="minor"/>
      </rPr>
      <t>Both total current assets and total current liabilities increased, however, by increased ratio we can conclude that the rate of growth in total current assets is higher than the rate of growth in total current liabilities. However, the number is less than the market's ratio which is 1,25. This can indicate an increased risk of crisis or default.</t>
    </r>
  </si>
  <si>
    <r>
      <t xml:space="preserve">Comment: </t>
    </r>
    <r>
      <rPr>
        <sz val="14"/>
        <color theme="1"/>
        <rFont val="Calibri (Body)"/>
      </rPr>
      <t xml:space="preserve">This number indicates short term liquidity and ability to pay its debts with near-cash assets. The ratio decreased from 0,44 to 0,39 in Year 2022 due to decreased cash and cash equivalents number. </t>
    </r>
    <r>
      <rPr>
        <sz val="14"/>
        <color theme="1"/>
        <rFont val="Calibri"/>
        <family val="2"/>
        <scheme val="minor"/>
      </rPr>
      <t>In Year 2022 it became 10203 compared to previous 11258 and 12277 respectively in Year 2021 and 2020. In Year 2023 quick ratio inreased to 0,48 because of the rapid growth on cash and cash equivalents indicator. It went up by 34% from 10203 to 13700. This rise demonstrated improved liquidity and financial health. In addition, the number is higher than market's mean which is 0,27 which additionally indicates better position.</t>
    </r>
  </si>
  <si>
    <r>
      <t xml:space="preserve">Comment: </t>
    </r>
    <r>
      <rPr>
        <sz val="14"/>
        <color theme="1"/>
        <rFont val="Calibri (Body)"/>
      </rPr>
      <t xml:space="preserve">Times Interest Earned ratio shows ability to pay its obligations based on its current earnings and specifically a </t>
    </r>
    <r>
      <rPr>
        <sz val="14"/>
        <color theme="1"/>
        <rFont val="Calibri"/>
        <family val="2"/>
        <scheme val="minor"/>
      </rPr>
      <t>number of times a company can pay its debt using current income. Company should aim to have a higher number. Based on the given numbers the ratio is negative and decreased over time. Even though both net income and income tax expense increases, its interest expense firstly increased in Year 2022 and then slightly decreased in Year 2023. The number is negative which can indicate that the company earned higher interest amount than they paid. Compared to markets' mean and median, 14,1 and 11,57,  the ratio is significantly lower. While in general lower times interest earned ratio dictates worse performance, in our case it states better ability to pay its debts.</t>
    </r>
  </si>
  <si>
    <r>
      <t xml:space="preserve">Comment: </t>
    </r>
    <r>
      <rPr>
        <sz val="14"/>
        <color theme="1"/>
        <rFont val="Calibri (Body)"/>
      </rPr>
      <t>Operating cycle is equal to average collection period plus inventory days.
An operating cycle refers to the time it takes a compang to buy goods, sell them and recieve cash from the sale of said goods.
A low operating cycle is preferred since it shows us that the company’s operations are more efficient and successful.
In 2021 Costco operating cycle was 31.47 then in 2022 it was 32.72 and finally in 2023 it was 33.14. We see that Costco operating cycle has a slow increase throughout 2021 to 2023 showcasing that the company’s operations is slowly getting less efficient over those three years.</t>
    </r>
  </si>
  <si>
    <r>
      <t xml:space="preserve">Comment: </t>
    </r>
    <r>
      <rPr>
        <sz val="14"/>
        <color theme="1"/>
        <rFont val="Calibri (Body)"/>
      </rPr>
      <t>External Financing Needed is equal to operating cycle minus account payable days 
External Financing Needed is the amount of financing the business requires from outside sources to remain profitable.
A negative External Financing Needed is preferred since it indicates that the firm has a surplus of funds that it can use to reduce current liabilities and long-term debt. They can also buy back common stock and increase dividends.
We can see that Costco External Financing Needed is low but not negative (in general), this may indicate that their surplus in their funds is much lower/not high since there External Financing Needed is not negative.</t>
    </r>
  </si>
  <si>
    <r>
      <t xml:space="preserve">Comment: </t>
    </r>
    <r>
      <rPr>
        <sz val="14"/>
        <color theme="1"/>
        <rFont val="Calibri (Body)"/>
      </rPr>
      <t>This ratio demonstrates the amount of income generated by each dollar invested by its stockholders. For the company it is favorable for this number to be high. Through these 3 years we can see that the ratio fluctuated and increased from 2021 to 2022 by approximately 3% and then decreased in Year 2023 to 27,53%. Both net income and</t>
    </r>
    <r>
      <rPr>
        <sz val="14"/>
        <color theme="1"/>
        <rFont val="Calibri"/>
        <family val="2"/>
        <scheme val="minor"/>
      </rPr>
      <t xml:space="preserve"> total stockholders' equity went up throughout 3 years. Since the total stockholders' equity drastically increased from year 2022 (20647 mil) to 2023 (25058 mil) even with the growth of net income the ratio decreased by 3%. By decomposing the equation we can also notice that the ratio consist of Net Profit Margin, Total Asset Turnover, Financial Leverage. While NPM increased, TAT and FL initially went up in 2022 and then decreased in 2023. This means that company improved its profitability while worsening eficciency and leverage. </t>
    </r>
  </si>
  <si>
    <r>
      <t xml:space="preserve">Comment: </t>
    </r>
    <r>
      <rPr>
        <sz val="14"/>
        <color theme="1"/>
        <rFont val="Calibri (Body)"/>
      </rPr>
      <t>Debt to equity ratio demonstrates financial leverage and indicates the amount of debt for each dollar invested by its stockholders. A higher ratio means that it will be more difficult for a company to cover its debts which leads to a higher risks. The number decreased over time from 227,85% to 210,78% and then to 175,34%. This is caused by a higher increase rate in total number of equity compared to liabilities.</t>
    </r>
    <r>
      <rPr>
        <sz val="14"/>
        <color theme="1"/>
        <rFont val="Calibri"/>
        <family val="2"/>
        <scheme val="minor"/>
      </rPr>
      <t xml:space="preserve"> Equity increased by 14,2% from 2021 to 2022 and then by 21,4% from 2022 to 2023. The number of liabilities started from 41190 in 2021 and ended with 43936 in 2023 which is 6,67% higher and lower than equity growth. Compared to market's mean the number is significantly lower which can indicate lower risks.</t>
    </r>
  </si>
  <si>
    <t xml:space="preserve">Firms' Operating Cycle </t>
  </si>
  <si>
    <t xml:space="preserve">External Financing Needed </t>
  </si>
  <si>
    <t>NPM Q(t)</t>
  </si>
  <si>
    <t>NPM Q(t-1)</t>
  </si>
  <si>
    <t>Comments: The net profit margin has fluctuated over time. It initially was 2.63, but gradually increased to 2.74 by the end of 2023. While this upward trend indicates that the company's profitability is improving, the variability indicates difficulties in maintaining stability.</t>
  </si>
  <si>
    <r>
      <rPr>
        <sz val="14"/>
        <color rgb="FF0070C0"/>
        <rFont val="Calibri (Body)"/>
      </rPr>
      <t>Comment</t>
    </r>
    <r>
      <rPr>
        <sz val="14"/>
        <color theme="1"/>
        <rFont val="Calibri"/>
        <family val="2"/>
        <scheme val="minor"/>
      </rPr>
      <t xml:space="preserve">: </t>
    </r>
    <r>
      <rPr>
        <sz val="14"/>
        <color theme="1"/>
        <rFont val="Calibri (Body)"/>
      </rPr>
      <t>This ratio indicates the proportion of net income allocated to operating expenses.</t>
    </r>
    <r>
      <rPr>
        <sz val="14"/>
        <color theme="1"/>
        <rFont val="Calibri"/>
        <family val="2"/>
        <scheme val="minor"/>
      </rPr>
      <t xml:space="preserve"> The number dropped from being 1,79 in 2021 to 1,26 in 2022. This happened due to decreased net cash provided by operating activities - from 8958 mil to 7392 mil. However, ratio increased to 1,76 by Year 2023 which is still less than beginning number (1,79). Even though the net cash provided by operating activities increased to 11068 the net income had a growth as well. Moreover, across all three years the ratio still stayed over 1 which indicates high-quality earnings. Compared to the markets' mean value the number of company is lower which states the worse performance.</t>
    </r>
  </si>
  <si>
    <r>
      <t xml:space="preserve">Comment: </t>
    </r>
    <r>
      <rPr>
        <sz val="14"/>
        <color theme="1"/>
        <rFont val="Calibri (Body)"/>
      </rPr>
      <t>This ratio measures how quickly a company collects its accounts receivable.
A lower average collection period is prefered since it showcases that they are that there is an efficient collection process, good credit policies which may decrease the amount of customers who are unwilling or unable to pay. Also, a company may be seeing more of customers who are financially viable or creditworthy.
The average collection period in 2021 for Costco was 3.18 then in 2022 it was 3.31 and finally in 2023 it was 3.47. We see that there is a slow increase in the average collection period from 2021 to 2023, which indicates that COSTCO collection process is slowly becoming more inefficient throughout the three years from 2021 to 2023.</t>
    </r>
    <r>
      <rPr>
        <sz val="14"/>
        <color theme="1"/>
        <rFont val="Calibri"/>
        <family val="2"/>
        <scheme val="minor"/>
      </rPr>
      <t xml:space="preserve"> We can see that Costco Average Collection Period is lower than the market which would suggest that they are better compared to the market.</t>
    </r>
  </si>
  <si>
    <r>
      <t>Comment: T</t>
    </r>
    <r>
      <rPr>
        <sz val="14"/>
        <color theme="1"/>
        <rFont val="Calibri (Body)"/>
      </rPr>
      <t>The price/earnings ratio reflects the stock market’s assessment of a company’s future performance. 
A high price/earning ratio could mean that a stock is high relative to earnings and is overvalued. A low price/earning ratio could mean that a stock is low relative to earnings and is undervalued. A low price/earning means that a stock is cheap and its price may rise in the future. In general, the lower the price/earning ratio is, the better it is for both the business and potential investors.
This ratio increassed in 2022 from 38,3 to 39 due to the growth of earnings per share and decreased to 37,3 in 2023 because of decreased market price per share. Also, we can see that Costco Price/Earning Ratio is higher than the market which would suggest that they are worse compared to the market.</t>
    </r>
  </si>
  <si>
    <r>
      <t xml:space="preserve">Comment: </t>
    </r>
    <r>
      <rPr>
        <sz val="14"/>
        <color theme="1"/>
        <rFont val="Calibri (Body)"/>
      </rPr>
      <t>This ratio captures how well a company uses its assets to generate revenue. 
A higher asset ratio turnover is preferred since it showcases that the company is more effiecient at generating revenue from its assets. This ratio initially increased to 3,61. This growth is contributed by the increase in net sales. Then it slightly wend down becayse if the growth in total ampunt of sales. We can see that Costco Total Asset Turnover is higher than the market which would suggest that they are better compared to the market</t>
    </r>
  </si>
  <si>
    <r>
      <t xml:space="preserve">Comment: </t>
    </r>
    <r>
      <rPr>
        <sz val="14"/>
        <color theme="1"/>
        <rFont val="Calibri (Body)"/>
      </rPr>
      <t>This ratio measures a company’s ability to generate sales given an investment in fixed assets. 
A higher net fixed asset turnover tends to be favored since it shows that a company is earning more money for every dollar they’ve invested in fixed assets. The ratio increased overtime from initial 6,72 to 7,36 because of the higher growth rate in net sales compared to fixed asstes.
We can see that Costco Net Fixed Asset Turnover is higher than the market which would suggest that they are better compared to the market</t>
    </r>
  </si>
  <si>
    <r>
      <t xml:space="preserve">Comment: </t>
    </r>
    <r>
      <rPr>
        <sz val="14"/>
        <color theme="1"/>
        <rFont val="Calibri (Body)"/>
      </rPr>
      <t>This ratio reflects the average time in days it takes a company to pay its suppliers for inventory purchase.
A higher account payable days is preferable since the company is holding cash for a longer period of time, which means they have extra cash on hand that could be used for short-term investments.
We can see that over the three years from 2021 to 2023 that there is a small decrease in COSTCO account payable days, in 2021 the accounts payable days was 32.56, in 2022 it was 31.24 days and finally it was 30.33 days in 2023. This shows us that they are not holding cash for a longer period of time.
We can see that Costco Number of Days' Purchase in A/P is lower than the market which would suggest that they are worse compared to the market.</t>
    </r>
  </si>
  <si>
    <r>
      <t>Comment:</t>
    </r>
    <r>
      <rPr>
        <sz val="14"/>
        <color theme="1"/>
        <rFont val="Calibri (Body)"/>
      </rPr>
      <t>This ratio reflects the average time in days it takes a company to produce and deliver inventory
to its customers.
A lower inventory days is preferable since it showcases that the company is able to sell its inventory quicker. This showcases that they are properly managing their inventory and they have inventory that is not difficult to sell.
The number gradually increases due to increase in merchandise inventories. We can see that Costco Number of Days' Sales in Inventory is lower than the market which would suggest that company performs better compared to the market.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</si>
</sst>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quot;$&quot;* #,##0_);_(&quot;$&quot;* \(#,##0\);_(&quot;$&quot;* &quot;-&quot;_);_(@_)"/>
    <numFmt numFmtId="165" formatCode="_(&quot;$&quot;* #,##0.00_);_(&quot;$&quot;* \(#,##0.00\);_(&quot;$&quot;* &quot;-&quot;??_);_(@_)"/>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0"/>
      <name val="Arial"/>
      <family val="2"/>
    </font>
    <font>
      <sz val="10"/>
      <name val="Arial"/>
      <family val="2"/>
    </font>
    <font>
      <sz val="10"/>
      <color theme="1"/>
      <name val="Arial"/>
      <family val="2"/>
    </font>
    <font>
      <sz val="8"/>
      <name val="Calibri"/>
      <family val="2"/>
      <scheme val="minor"/>
    </font>
    <font>
      <b/>
      <sz val="10"/>
      <color theme="1"/>
      <name val="Arial"/>
      <family val="2"/>
    </font>
    <font>
      <sz val="14"/>
      <color rgb="FF232A31"/>
      <name val="Calibri"/>
      <family val="2"/>
      <scheme val="minor"/>
    </font>
    <font>
      <b/>
      <sz val="11"/>
      <color indexed="9"/>
      <name val="Calibri"/>
      <family val="2"/>
    </font>
    <font>
      <sz val="14"/>
      <color rgb="FF0432FF"/>
      <name val="Calibri"/>
      <family val="2"/>
      <scheme val="minor"/>
    </font>
    <font>
      <sz val="14"/>
      <color theme="1"/>
      <name val="Calibri (Body)"/>
    </font>
    <font>
      <sz val="14"/>
      <color theme="1"/>
      <name val="Calibri"/>
      <family val="2"/>
      <scheme val="minor"/>
    </font>
    <font>
      <b/>
      <sz val="14"/>
      <color theme="1"/>
      <name val="Calibri"/>
      <family val="2"/>
      <scheme val="minor"/>
    </font>
    <font>
      <sz val="14"/>
      <color theme="4"/>
      <name val="Calibri"/>
      <family val="2"/>
      <scheme val="minor"/>
    </font>
    <font>
      <sz val="14"/>
      <color rgb="FFFF0000"/>
      <name val="Calibri (Body)"/>
    </font>
    <font>
      <b/>
      <sz val="14"/>
      <color rgb="FFFF0000"/>
      <name val="Calibri"/>
      <family val="2"/>
      <scheme val="minor"/>
    </font>
    <font>
      <sz val="14"/>
      <color rgb="FF0070C0"/>
      <name val="Calibri (Body)"/>
    </font>
  </fonts>
  <fills count="11">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4F81BD"/>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44" fontId="1" fillId="0" borderId="0" applyFont="0" applyFill="0" applyBorder="0" applyAlignment="0" applyProtection="0"/>
    <xf numFmtId="0" fontId="11" fillId="10" borderId="0"/>
  </cellStyleXfs>
  <cellXfs count="48">
    <xf numFmtId="0" fontId="0" fillId="0" borderId="0" xfId="0"/>
    <xf numFmtId="0" fontId="2" fillId="0" borderId="0" xfId="0" applyFont="1"/>
    <xf numFmtId="0" fontId="3" fillId="0" borderId="0" xfId="0" applyFont="1"/>
    <xf numFmtId="0" fontId="4" fillId="0" borderId="0" xfId="0" applyFont="1"/>
    <xf numFmtId="0" fontId="0" fillId="0" borderId="0" xfId="0" applyAlignment="1">
      <alignment vertical="top"/>
    </xf>
    <xf numFmtId="0" fontId="6" fillId="0" borderId="0" xfId="0" applyFont="1" applyAlignment="1">
      <alignment vertical="top"/>
    </xf>
    <xf numFmtId="37" fontId="6" fillId="0" borderId="0" xfId="0" applyNumberFormat="1" applyFont="1" applyAlignment="1">
      <alignment vertical="top"/>
    </xf>
    <xf numFmtId="164" fontId="6" fillId="0" borderId="0" xfId="0" applyNumberFormat="1" applyFont="1" applyAlignment="1">
      <alignment vertical="top"/>
    </xf>
    <xf numFmtId="43" fontId="6" fillId="0" borderId="0" xfId="0" applyNumberFormat="1" applyFont="1" applyAlignment="1">
      <alignment vertical="top"/>
    </xf>
    <xf numFmtId="165" fontId="6" fillId="0" borderId="0" xfId="0" applyNumberFormat="1" applyFont="1" applyAlignment="1">
      <alignment vertical="top"/>
    </xf>
    <xf numFmtId="0" fontId="5" fillId="0" borderId="0" xfId="0" applyFont="1" applyAlignment="1">
      <alignment vertical="top"/>
    </xf>
    <xf numFmtId="2" fontId="6" fillId="0" borderId="0" xfId="0" applyNumberFormat="1" applyFont="1" applyAlignment="1">
      <alignment vertical="top"/>
    </xf>
    <xf numFmtId="2" fontId="6" fillId="0" borderId="0" xfId="0" applyNumberFormat="1" applyFont="1" applyAlignment="1">
      <alignment horizontal="right" vertical="top"/>
    </xf>
    <xf numFmtId="1" fontId="6" fillId="0" borderId="0" xfId="0" applyNumberFormat="1" applyFont="1" applyAlignment="1">
      <alignment horizontal="right" vertical="top"/>
    </xf>
    <xf numFmtId="2" fontId="0" fillId="0" borderId="0" xfId="0" applyNumberFormat="1" applyAlignment="1">
      <alignment vertical="top"/>
    </xf>
    <xf numFmtId="2" fontId="6" fillId="0" borderId="0" xfId="2" applyNumberFormat="1" applyFont="1" applyAlignment="1">
      <alignment vertical="top"/>
    </xf>
    <xf numFmtId="0" fontId="7" fillId="0" borderId="0" xfId="0" applyFont="1" applyAlignment="1">
      <alignment vertical="top"/>
    </xf>
    <xf numFmtId="2" fontId="0" fillId="0" borderId="0" xfId="0" applyNumberFormat="1"/>
    <xf numFmtId="0" fontId="9" fillId="0" borderId="0" xfId="0" applyFont="1" applyAlignment="1">
      <alignment vertical="top"/>
    </xf>
    <xf numFmtId="2" fontId="10" fillId="0" borderId="0" xfId="0" applyNumberFormat="1" applyFont="1"/>
    <xf numFmtId="0" fontId="10" fillId="0" borderId="0" xfId="0" applyFont="1"/>
    <xf numFmtId="0" fontId="11" fillId="10" borderId="0" xfId="3"/>
    <xf numFmtId="0" fontId="15" fillId="0" borderId="0" xfId="0" applyFont="1"/>
    <xf numFmtId="0" fontId="14" fillId="0" borderId="0" xfId="0" applyFont="1"/>
    <xf numFmtId="0" fontId="14" fillId="9" borderId="0" xfId="0" applyFont="1" applyFill="1"/>
    <xf numFmtId="0" fontId="15" fillId="0" borderId="0" xfId="0" applyFont="1" applyAlignment="1">
      <alignment horizontal="center"/>
    </xf>
    <xf numFmtId="10" fontId="14" fillId="0" borderId="0" xfId="1" applyNumberFormat="1" applyFont="1" applyFill="1" applyAlignment="1">
      <alignment horizontal="center"/>
    </xf>
    <xf numFmtId="10" fontId="14" fillId="0" borderId="0" xfId="1" applyNumberFormat="1" applyFont="1"/>
    <xf numFmtId="2" fontId="16" fillId="0" borderId="0" xfId="0" applyNumberFormat="1" applyFont="1" applyAlignment="1">
      <alignment horizontal="right" vertical="top"/>
    </xf>
    <xf numFmtId="0" fontId="16" fillId="0" borderId="0" xfId="0" applyFont="1" applyAlignment="1">
      <alignment horizontal="left"/>
    </xf>
    <xf numFmtId="0" fontId="16" fillId="0" borderId="0" xfId="0" applyFont="1" applyAlignment="1">
      <alignment horizontal="left" vertical="top"/>
    </xf>
    <xf numFmtId="2" fontId="14" fillId="0" borderId="0" xfId="1" applyNumberFormat="1" applyFont="1" applyFill="1" applyAlignment="1">
      <alignment horizontal="center"/>
    </xf>
    <xf numFmtId="2" fontId="16" fillId="0" borderId="0" xfId="0" applyNumberFormat="1" applyFont="1" applyAlignment="1">
      <alignment horizontal="right"/>
    </xf>
    <xf numFmtId="2" fontId="14" fillId="0" borderId="0" xfId="0" applyNumberFormat="1" applyFont="1" applyAlignment="1">
      <alignment horizontal="center"/>
    </xf>
    <xf numFmtId="0" fontId="17" fillId="0" borderId="0" xfId="0" applyFont="1"/>
    <xf numFmtId="0" fontId="18" fillId="0" borderId="0" xfId="0" applyFont="1"/>
    <xf numFmtId="0" fontId="14" fillId="0" borderId="0" xfId="0" applyFont="1" applyAlignment="1">
      <alignment vertical="top"/>
    </xf>
    <xf numFmtId="0" fontId="14" fillId="4" borderId="0" xfId="0" applyFont="1" applyFill="1" applyAlignment="1">
      <alignment horizontal="center" vertical="center"/>
    </xf>
    <xf numFmtId="0" fontId="14" fillId="2" borderId="0" xfId="0" applyFont="1" applyFill="1" applyAlignment="1">
      <alignment horizontal="center"/>
    </xf>
    <xf numFmtId="0" fontId="12" fillId="0" borderId="0" xfId="0" applyFont="1" applyAlignment="1">
      <alignment horizontal="left" vertical="top" wrapText="1"/>
    </xf>
    <xf numFmtId="0" fontId="14" fillId="0" borderId="0" xfId="0" applyFont="1" applyAlignment="1">
      <alignment horizontal="left" vertical="top" wrapText="1"/>
    </xf>
    <xf numFmtId="0" fontId="14" fillId="8" borderId="0" xfId="0" applyFont="1" applyFill="1" applyAlignment="1">
      <alignment horizontal="center" vertical="center"/>
    </xf>
    <xf numFmtId="0" fontId="14" fillId="7" borderId="0" xfId="0" applyFont="1" applyFill="1" applyAlignment="1">
      <alignment horizontal="center" vertical="center"/>
    </xf>
    <xf numFmtId="0" fontId="14" fillId="5" borderId="0" xfId="0" applyFont="1" applyFill="1" applyAlignment="1">
      <alignment horizontal="center" vertical="center"/>
    </xf>
    <xf numFmtId="0" fontId="14" fillId="6" borderId="0" xfId="0" applyFont="1" applyFill="1" applyAlignment="1">
      <alignment horizontal="center" vertical="center"/>
    </xf>
    <xf numFmtId="0" fontId="14" fillId="3" borderId="0" xfId="0" applyFont="1" applyFill="1" applyAlignment="1">
      <alignment horizontal="center" vertical="center"/>
    </xf>
    <xf numFmtId="0" fontId="6" fillId="0" borderId="0" xfId="0" applyFont="1" applyAlignment="1">
      <alignment horizontal="left" vertical="top" shrinkToFit="1"/>
    </xf>
    <xf numFmtId="0" fontId="0" fillId="2" borderId="0" xfId="0" applyFill="1" applyAlignment="1">
      <alignment horizontal="left" vertical="top" wrapText="1"/>
    </xf>
  </cellXfs>
  <cellStyles count="4">
    <cellStyle name="blp_column_header" xfId="3" xr:uid="{9F5CE5E9-120B-7F47-9B98-D2B9D8242C43}"/>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Profit Margin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Z"/>
        </a:p>
      </c:txPr>
    </c:title>
    <c:autoTitleDeleted val="0"/>
    <c:plotArea>
      <c:layout/>
      <c:lineChart>
        <c:grouping val="standard"/>
        <c:varyColors val="0"/>
        <c:ser>
          <c:idx val="0"/>
          <c:order val="0"/>
          <c:spPr>
            <a:ln w="28575" cap="rnd">
              <a:solidFill>
                <a:schemeClr val="accent1"/>
              </a:solidFill>
              <a:round/>
            </a:ln>
            <a:effectLst/>
          </c:spPr>
          <c:marker>
            <c:symbol val="none"/>
          </c:marker>
          <c:cat>
            <c:strRef>
              <c:f>NPM!$A$1:$A$8</c:f>
              <c:strCache>
                <c:ptCount val="8"/>
                <c:pt idx="0">
                  <c:v>NPM Q(t)</c:v>
                </c:pt>
                <c:pt idx="1">
                  <c:v>NPM Q(t-1)</c:v>
                </c:pt>
                <c:pt idx="2">
                  <c:v>NPM Q(t-2)</c:v>
                </c:pt>
                <c:pt idx="3">
                  <c:v>NPM Q(t-3)</c:v>
                </c:pt>
                <c:pt idx="4">
                  <c:v>NPM Q(t-4)</c:v>
                </c:pt>
                <c:pt idx="5">
                  <c:v>NPM Q(t-5)</c:v>
                </c:pt>
                <c:pt idx="6">
                  <c:v>NPM Q(t-6)</c:v>
                </c:pt>
                <c:pt idx="7">
                  <c:v>NPM Q(t-7)</c:v>
                </c:pt>
              </c:strCache>
            </c:strRef>
          </c:cat>
          <c:val>
            <c:numRef>
              <c:f>NPM!$B$1:$B$8</c:f>
              <c:numCache>
                <c:formatCode>0.00</c:formatCode>
                <c:ptCount val="8"/>
                <c:pt idx="0">
                  <c:v>2.74</c:v>
                </c:pt>
                <c:pt idx="1">
                  <c:v>2.4300000000000002</c:v>
                </c:pt>
                <c:pt idx="2">
                  <c:v>2.65</c:v>
                </c:pt>
                <c:pt idx="3">
                  <c:v>2.5099999999999998</c:v>
                </c:pt>
                <c:pt idx="4">
                  <c:v>2.59</c:v>
                </c:pt>
                <c:pt idx="5">
                  <c:v>2.57</c:v>
                </c:pt>
                <c:pt idx="6">
                  <c:v>2.5</c:v>
                </c:pt>
                <c:pt idx="7">
                  <c:v>2.63</c:v>
                </c:pt>
              </c:numCache>
            </c:numRef>
          </c:val>
          <c:smooth val="0"/>
          <c:extLst>
            <c:ext xmlns:c16="http://schemas.microsoft.com/office/drawing/2014/chart" uri="{C3380CC4-5D6E-409C-BE32-E72D297353CC}">
              <c16:uniqueId val="{00000000-F5D9-7D47-A43D-A046EC587133}"/>
            </c:ext>
          </c:extLst>
        </c:ser>
        <c:dLbls>
          <c:showLegendKey val="0"/>
          <c:showVal val="0"/>
          <c:showCatName val="0"/>
          <c:showSerName val="0"/>
          <c:showPercent val="0"/>
          <c:showBubbleSize val="0"/>
        </c:dLbls>
        <c:smooth val="0"/>
        <c:axId val="2108467696"/>
        <c:axId val="2108299648"/>
      </c:lineChart>
      <c:catAx>
        <c:axId val="210846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crossAx val="2108299648"/>
        <c:crosses val="autoZero"/>
        <c:auto val="1"/>
        <c:lblAlgn val="ctr"/>
        <c:lblOffset val="100"/>
        <c:noMultiLvlLbl val="0"/>
      </c:catAx>
      <c:valAx>
        <c:axId val="21082996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crossAx val="210846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Z"/>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Net Profit Margin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Z"/>
        </a:p>
      </c:txPr>
    </c:title>
    <c:autoTitleDeleted val="0"/>
    <c:plotArea>
      <c:layout/>
      <c:barChart>
        <c:barDir val="col"/>
        <c:grouping val="clustered"/>
        <c:varyColors val="0"/>
        <c:ser>
          <c:idx val="0"/>
          <c:order val="0"/>
          <c:spPr>
            <a:solidFill>
              <a:schemeClr val="accent1"/>
            </a:solidFill>
            <a:ln>
              <a:noFill/>
            </a:ln>
            <a:effectLst/>
          </c:spPr>
          <c:invertIfNegative val="0"/>
          <c:cat>
            <c:strRef>
              <c:f>NPM!$A$1:$A$8</c:f>
              <c:strCache>
                <c:ptCount val="8"/>
                <c:pt idx="0">
                  <c:v>NPM Q(t)</c:v>
                </c:pt>
                <c:pt idx="1">
                  <c:v>NPM Q(t-1)</c:v>
                </c:pt>
                <c:pt idx="2">
                  <c:v>NPM Q(t-2)</c:v>
                </c:pt>
                <c:pt idx="3">
                  <c:v>NPM Q(t-3)</c:v>
                </c:pt>
                <c:pt idx="4">
                  <c:v>NPM Q(t-4)</c:v>
                </c:pt>
                <c:pt idx="5">
                  <c:v>NPM Q(t-5)</c:v>
                </c:pt>
                <c:pt idx="6">
                  <c:v>NPM Q(t-6)</c:v>
                </c:pt>
                <c:pt idx="7">
                  <c:v>NPM Q(t-7)</c:v>
                </c:pt>
              </c:strCache>
            </c:strRef>
          </c:cat>
          <c:val>
            <c:numRef>
              <c:f>NPM!$B$1:$B$8</c:f>
              <c:numCache>
                <c:formatCode>0.00</c:formatCode>
                <c:ptCount val="8"/>
                <c:pt idx="0">
                  <c:v>2.74</c:v>
                </c:pt>
                <c:pt idx="1">
                  <c:v>2.4300000000000002</c:v>
                </c:pt>
                <c:pt idx="2">
                  <c:v>2.65</c:v>
                </c:pt>
                <c:pt idx="3">
                  <c:v>2.5099999999999998</c:v>
                </c:pt>
                <c:pt idx="4">
                  <c:v>2.59</c:v>
                </c:pt>
                <c:pt idx="5">
                  <c:v>2.57</c:v>
                </c:pt>
                <c:pt idx="6">
                  <c:v>2.5</c:v>
                </c:pt>
                <c:pt idx="7">
                  <c:v>2.63</c:v>
                </c:pt>
              </c:numCache>
            </c:numRef>
          </c:val>
          <c:extLst>
            <c:ext xmlns:c16="http://schemas.microsoft.com/office/drawing/2014/chart" uri="{C3380CC4-5D6E-409C-BE32-E72D297353CC}">
              <c16:uniqueId val="{00000000-7BFD-C14E-B9C5-502A4854CA4F}"/>
            </c:ext>
          </c:extLst>
        </c:ser>
        <c:dLbls>
          <c:showLegendKey val="0"/>
          <c:showVal val="0"/>
          <c:showCatName val="0"/>
          <c:showSerName val="0"/>
          <c:showPercent val="0"/>
          <c:showBubbleSize val="0"/>
        </c:dLbls>
        <c:gapWidth val="219"/>
        <c:overlap val="-27"/>
        <c:axId val="849345535"/>
        <c:axId val="311667279"/>
      </c:barChart>
      <c:catAx>
        <c:axId val="84934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crossAx val="311667279"/>
        <c:crosses val="autoZero"/>
        <c:auto val="1"/>
        <c:lblAlgn val="ctr"/>
        <c:lblOffset val="100"/>
        <c:noMultiLvlLbl val="0"/>
      </c:catAx>
      <c:valAx>
        <c:axId val="3116672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crossAx val="84934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Z"/>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Profit Margin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Z"/>
        </a:p>
      </c:txPr>
    </c:title>
    <c:autoTitleDeleted val="0"/>
    <c:plotArea>
      <c:layout/>
      <c:lineChart>
        <c:grouping val="standard"/>
        <c:varyColors val="0"/>
        <c:ser>
          <c:idx val="0"/>
          <c:order val="0"/>
          <c:spPr>
            <a:ln w="28575" cap="rnd">
              <a:solidFill>
                <a:schemeClr val="accent1"/>
              </a:solidFill>
              <a:round/>
            </a:ln>
            <a:effectLst/>
          </c:spPr>
          <c:marker>
            <c:symbol val="none"/>
          </c:marker>
          <c:cat>
            <c:strRef>
              <c:f>NPM!$A$1:$A$8</c:f>
              <c:strCache>
                <c:ptCount val="8"/>
                <c:pt idx="0">
                  <c:v>NPM Q(t)</c:v>
                </c:pt>
                <c:pt idx="1">
                  <c:v>NPM Q(t-1)</c:v>
                </c:pt>
                <c:pt idx="2">
                  <c:v>NPM Q(t-2)</c:v>
                </c:pt>
                <c:pt idx="3">
                  <c:v>NPM Q(t-3)</c:v>
                </c:pt>
                <c:pt idx="4">
                  <c:v>NPM Q(t-4)</c:v>
                </c:pt>
                <c:pt idx="5">
                  <c:v>NPM Q(t-5)</c:v>
                </c:pt>
                <c:pt idx="6">
                  <c:v>NPM Q(t-6)</c:v>
                </c:pt>
                <c:pt idx="7">
                  <c:v>NPM Q(t-7)</c:v>
                </c:pt>
              </c:strCache>
            </c:strRef>
          </c:cat>
          <c:val>
            <c:numRef>
              <c:f>NPM!$B$1:$B$8</c:f>
              <c:numCache>
                <c:formatCode>0.00</c:formatCode>
                <c:ptCount val="8"/>
                <c:pt idx="0">
                  <c:v>2.74</c:v>
                </c:pt>
                <c:pt idx="1">
                  <c:v>2.4300000000000002</c:v>
                </c:pt>
                <c:pt idx="2">
                  <c:v>2.65</c:v>
                </c:pt>
                <c:pt idx="3">
                  <c:v>2.5099999999999998</c:v>
                </c:pt>
                <c:pt idx="4">
                  <c:v>2.59</c:v>
                </c:pt>
                <c:pt idx="5">
                  <c:v>2.57</c:v>
                </c:pt>
                <c:pt idx="6">
                  <c:v>2.5</c:v>
                </c:pt>
                <c:pt idx="7">
                  <c:v>2.63</c:v>
                </c:pt>
              </c:numCache>
            </c:numRef>
          </c:val>
          <c:smooth val="0"/>
          <c:extLst>
            <c:ext xmlns:c16="http://schemas.microsoft.com/office/drawing/2014/chart" uri="{C3380CC4-5D6E-409C-BE32-E72D297353CC}">
              <c16:uniqueId val="{00000000-18B4-5648-AFE0-79ABF665E953}"/>
            </c:ext>
          </c:extLst>
        </c:ser>
        <c:dLbls>
          <c:showLegendKey val="0"/>
          <c:showVal val="0"/>
          <c:showCatName val="0"/>
          <c:showSerName val="0"/>
          <c:showPercent val="0"/>
          <c:showBubbleSize val="0"/>
        </c:dLbls>
        <c:smooth val="0"/>
        <c:axId val="2108467696"/>
        <c:axId val="2108299648"/>
      </c:lineChart>
      <c:catAx>
        <c:axId val="210846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crossAx val="2108299648"/>
        <c:crosses val="autoZero"/>
        <c:auto val="1"/>
        <c:lblAlgn val="ctr"/>
        <c:lblOffset val="100"/>
        <c:noMultiLvlLbl val="0"/>
      </c:catAx>
      <c:valAx>
        <c:axId val="21082996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crossAx val="210846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Z"/>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Net Profit Margin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Z"/>
        </a:p>
      </c:txPr>
    </c:title>
    <c:autoTitleDeleted val="0"/>
    <c:plotArea>
      <c:layout/>
      <c:barChart>
        <c:barDir val="col"/>
        <c:grouping val="clustered"/>
        <c:varyColors val="0"/>
        <c:ser>
          <c:idx val="0"/>
          <c:order val="0"/>
          <c:spPr>
            <a:solidFill>
              <a:schemeClr val="accent1"/>
            </a:solidFill>
            <a:ln>
              <a:noFill/>
            </a:ln>
            <a:effectLst/>
          </c:spPr>
          <c:invertIfNegative val="0"/>
          <c:cat>
            <c:strRef>
              <c:f>NPM!$A$1:$A$8</c:f>
              <c:strCache>
                <c:ptCount val="8"/>
                <c:pt idx="0">
                  <c:v>NPM Q(t)</c:v>
                </c:pt>
                <c:pt idx="1">
                  <c:v>NPM Q(t-1)</c:v>
                </c:pt>
                <c:pt idx="2">
                  <c:v>NPM Q(t-2)</c:v>
                </c:pt>
                <c:pt idx="3">
                  <c:v>NPM Q(t-3)</c:v>
                </c:pt>
                <c:pt idx="4">
                  <c:v>NPM Q(t-4)</c:v>
                </c:pt>
                <c:pt idx="5">
                  <c:v>NPM Q(t-5)</c:v>
                </c:pt>
                <c:pt idx="6">
                  <c:v>NPM Q(t-6)</c:v>
                </c:pt>
                <c:pt idx="7">
                  <c:v>NPM Q(t-7)</c:v>
                </c:pt>
              </c:strCache>
            </c:strRef>
          </c:cat>
          <c:val>
            <c:numRef>
              <c:f>NPM!$B$1:$B$8</c:f>
              <c:numCache>
                <c:formatCode>0.00</c:formatCode>
                <c:ptCount val="8"/>
                <c:pt idx="0">
                  <c:v>2.74</c:v>
                </c:pt>
                <c:pt idx="1">
                  <c:v>2.4300000000000002</c:v>
                </c:pt>
                <c:pt idx="2">
                  <c:v>2.65</c:v>
                </c:pt>
                <c:pt idx="3">
                  <c:v>2.5099999999999998</c:v>
                </c:pt>
                <c:pt idx="4">
                  <c:v>2.59</c:v>
                </c:pt>
                <c:pt idx="5">
                  <c:v>2.57</c:v>
                </c:pt>
                <c:pt idx="6">
                  <c:v>2.5</c:v>
                </c:pt>
                <c:pt idx="7">
                  <c:v>2.63</c:v>
                </c:pt>
              </c:numCache>
            </c:numRef>
          </c:val>
          <c:extLst>
            <c:ext xmlns:c16="http://schemas.microsoft.com/office/drawing/2014/chart" uri="{C3380CC4-5D6E-409C-BE32-E72D297353CC}">
              <c16:uniqueId val="{00000000-8995-6E48-A0BD-A97F73E41C47}"/>
            </c:ext>
          </c:extLst>
        </c:ser>
        <c:dLbls>
          <c:showLegendKey val="0"/>
          <c:showVal val="0"/>
          <c:showCatName val="0"/>
          <c:showSerName val="0"/>
          <c:showPercent val="0"/>
          <c:showBubbleSize val="0"/>
        </c:dLbls>
        <c:gapWidth val="219"/>
        <c:overlap val="-27"/>
        <c:axId val="849345535"/>
        <c:axId val="311667279"/>
      </c:barChart>
      <c:catAx>
        <c:axId val="84934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crossAx val="311667279"/>
        <c:crosses val="autoZero"/>
        <c:auto val="1"/>
        <c:lblAlgn val="ctr"/>
        <c:lblOffset val="100"/>
        <c:noMultiLvlLbl val="0"/>
      </c:catAx>
      <c:valAx>
        <c:axId val="3116672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crossAx val="84934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Z"/>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2078935</xdr:colOff>
      <xdr:row>1</xdr:row>
      <xdr:rowOff>167640</xdr:rowOff>
    </xdr:from>
    <xdr:to>
      <xdr:col>10</xdr:col>
      <xdr:colOff>480060</xdr:colOff>
      <xdr:row>5</xdr:row>
      <xdr:rowOff>306457</xdr:rowOff>
    </xdr:to>
    <xdr:cxnSp macro="">
      <xdr:nvCxnSpPr>
        <xdr:cNvPr id="3" name="Straight Arrow Connector 2">
          <a:extLst>
            <a:ext uri="{FF2B5EF4-FFF2-40B4-BE49-F238E27FC236}">
              <a16:creationId xmlns:a16="http://schemas.microsoft.com/office/drawing/2014/main" id="{65D99680-26E8-4C59-8E28-F45F545576C9}"/>
            </a:ext>
          </a:extLst>
        </xdr:cNvPr>
        <xdr:cNvCxnSpPr/>
      </xdr:nvCxnSpPr>
      <xdr:spPr>
        <a:xfrm flipV="1">
          <a:off x="9086022" y="358140"/>
          <a:ext cx="1540234" cy="9008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405185</xdr:colOff>
      <xdr:row>7</xdr:row>
      <xdr:rowOff>85145</xdr:rowOff>
    </xdr:from>
    <xdr:to>
      <xdr:col>12</xdr:col>
      <xdr:colOff>530087</xdr:colOff>
      <xdr:row>7</xdr:row>
      <xdr:rowOff>463826</xdr:rowOff>
    </xdr:to>
    <xdr:cxnSp macro="">
      <xdr:nvCxnSpPr>
        <xdr:cNvPr id="4" name="Straight Arrow Connector 3">
          <a:extLst>
            <a:ext uri="{FF2B5EF4-FFF2-40B4-BE49-F238E27FC236}">
              <a16:creationId xmlns:a16="http://schemas.microsoft.com/office/drawing/2014/main" id="{2DB4C0E7-7DFC-4CE2-B66E-E3246B395E9F}"/>
            </a:ext>
          </a:extLst>
        </xdr:cNvPr>
        <xdr:cNvCxnSpPr/>
      </xdr:nvCxnSpPr>
      <xdr:spPr>
        <a:xfrm flipH="1" flipV="1">
          <a:off x="11669533" y="1865906"/>
          <a:ext cx="124902" cy="3786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330973</xdr:colOff>
      <xdr:row>0</xdr:row>
      <xdr:rowOff>173935</xdr:rowOff>
    </xdr:from>
    <xdr:to>
      <xdr:col>8</xdr:col>
      <xdr:colOff>670891</xdr:colOff>
      <xdr:row>4</xdr:row>
      <xdr:rowOff>122141</xdr:rowOff>
    </xdr:to>
    <xdr:cxnSp macro="">
      <xdr:nvCxnSpPr>
        <xdr:cNvPr id="5" name="Straight Arrow Connector 4">
          <a:extLst>
            <a:ext uri="{FF2B5EF4-FFF2-40B4-BE49-F238E27FC236}">
              <a16:creationId xmlns:a16="http://schemas.microsoft.com/office/drawing/2014/main" id="{AB89D9D6-5D5B-470C-BC95-10012B6793CE}"/>
            </a:ext>
          </a:extLst>
        </xdr:cNvPr>
        <xdr:cNvCxnSpPr/>
      </xdr:nvCxnSpPr>
      <xdr:spPr>
        <a:xfrm flipV="1">
          <a:off x="7338060" y="173935"/>
          <a:ext cx="339918" cy="7102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1336261</xdr:colOff>
      <xdr:row>6</xdr:row>
      <xdr:rowOff>124241</xdr:rowOff>
    </xdr:from>
    <xdr:to>
      <xdr:col>13</xdr:col>
      <xdr:colOff>1499152</xdr:colOff>
      <xdr:row>8</xdr:row>
      <xdr:rowOff>71783</xdr:rowOff>
    </xdr:to>
    <xdr:cxnSp macro="">
      <xdr:nvCxnSpPr>
        <xdr:cNvPr id="8" name="Straight Arrow Connector 7">
          <a:extLst>
            <a:ext uri="{FF2B5EF4-FFF2-40B4-BE49-F238E27FC236}">
              <a16:creationId xmlns:a16="http://schemas.microsoft.com/office/drawing/2014/main" id="{B6671821-2F93-4805-996D-01CF429FEB0D}"/>
            </a:ext>
          </a:extLst>
        </xdr:cNvPr>
        <xdr:cNvCxnSpPr/>
      </xdr:nvCxnSpPr>
      <xdr:spPr>
        <a:xfrm flipV="1">
          <a:off x="12976087" y="1675850"/>
          <a:ext cx="1824935" cy="7647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303067</xdr:colOff>
      <xdr:row>9</xdr:row>
      <xdr:rowOff>346363</xdr:rowOff>
    </xdr:from>
    <xdr:to>
      <xdr:col>15</xdr:col>
      <xdr:colOff>418522</xdr:colOff>
      <xdr:row>15</xdr:row>
      <xdr:rowOff>418521</xdr:rowOff>
    </xdr:to>
    <xdr:graphicFrame macro="">
      <xdr:nvGraphicFramePr>
        <xdr:cNvPr id="20" name="Chart 19">
          <a:extLst>
            <a:ext uri="{FF2B5EF4-FFF2-40B4-BE49-F238E27FC236}">
              <a16:creationId xmlns:a16="http://schemas.microsoft.com/office/drawing/2014/main" id="{69180759-D75E-594B-B9F7-4FF0539B1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577271</xdr:colOff>
      <xdr:row>9</xdr:row>
      <xdr:rowOff>202046</xdr:rowOff>
    </xdr:from>
    <xdr:to>
      <xdr:col>22</xdr:col>
      <xdr:colOff>476249</xdr:colOff>
      <xdr:row>15</xdr:row>
      <xdr:rowOff>360795</xdr:rowOff>
    </xdr:to>
    <xdr:graphicFrame macro="">
      <xdr:nvGraphicFramePr>
        <xdr:cNvPr id="21" name="Chart 20">
          <a:extLst>
            <a:ext uri="{FF2B5EF4-FFF2-40B4-BE49-F238E27FC236}">
              <a16:creationId xmlns:a16="http://schemas.microsoft.com/office/drawing/2014/main" id="{1635C817-3A99-6D4B-B33B-FC369480A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xdr:colOff>
      <xdr:row>0</xdr:row>
      <xdr:rowOff>137160</xdr:rowOff>
    </xdr:from>
    <xdr:to>
      <xdr:col>8</xdr:col>
      <xdr:colOff>487680</xdr:colOff>
      <xdr:row>14</xdr:row>
      <xdr:rowOff>177800</xdr:rowOff>
    </xdr:to>
    <xdr:graphicFrame macro="">
      <xdr:nvGraphicFramePr>
        <xdr:cNvPr id="4" name="Chart 3">
          <a:extLst>
            <a:ext uri="{FF2B5EF4-FFF2-40B4-BE49-F238E27FC236}">
              <a16:creationId xmlns:a16="http://schemas.microsoft.com/office/drawing/2014/main" id="{05FB9DFE-50E5-0CB1-55A7-6B1BFABDC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172720</xdr:colOff>
      <xdr:row>1</xdr:row>
      <xdr:rowOff>45720</xdr:rowOff>
    </xdr:from>
    <xdr:to>
      <xdr:col>14</xdr:col>
      <xdr:colOff>629920</xdr:colOff>
      <xdr:row>15</xdr:row>
      <xdr:rowOff>86360</xdr:rowOff>
    </xdr:to>
    <xdr:graphicFrame macro="">
      <xdr:nvGraphicFramePr>
        <xdr:cNvPr id="5" name="Chart 4">
          <a:extLst>
            <a:ext uri="{FF2B5EF4-FFF2-40B4-BE49-F238E27FC236}">
              <a16:creationId xmlns:a16="http://schemas.microsoft.com/office/drawing/2014/main" id="{B49E4B4B-1D35-DEBE-97E8-0F1A8FD08B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93C5A-5DDE-4CF1-AC3C-0B80F1F04866}">
  <dimension ref="A1:T43"/>
  <sheetViews>
    <sheetView tabSelected="1" topLeftCell="A26" zoomScale="83" zoomScaleNormal="115" workbookViewId="0">
      <selection activeCell="F31" sqref="F31"/>
    </sheetView>
  </sheetViews>
  <sheetFormatPr baseColWidth="10" defaultColWidth="8.83203125" defaultRowHeight="15" x14ac:dyDescent="0.2"/>
  <cols>
    <col min="1" max="1" width="41" customWidth="1"/>
    <col min="2" max="2" width="12.6640625" customWidth="1"/>
    <col min="3" max="4" width="13.6640625" bestFit="1" customWidth="1"/>
    <col min="6" max="7" width="11.83203125" customWidth="1"/>
    <col min="9" max="9" width="37.83203125" customWidth="1"/>
    <col min="11" max="11" width="13.83203125" customWidth="1"/>
    <col min="13" max="13" width="23.83203125" customWidth="1"/>
    <col min="14" max="14" width="22.83203125" customWidth="1"/>
    <col min="15" max="16" width="13" customWidth="1"/>
    <col min="17" max="18" width="12.1640625" customWidth="1"/>
    <col min="19" max="20" width="12.5" customWidth="1"/>
  </cols>
  <sheetData>
    <row r="1" spans="1:20" ht="19" x14ac:dyDescent="0.25">
      <c r="A1" s="22" t="s">
        <v>63</v>
      </c>
      <c r="B1" s="23"/>
      <c r="C1" s="23"/>
      <c r="D1" s="24"/>
      <c r="E1" s="24"/>
      <c r="F1" s="24"/>
      <c r="G1" s="23"/>
      <c r="H1" s="23"/>
      <c r="I1" s="23" t="s">
        <v>55</v>
      </c>
      <c r="J1" s="23"/>
      <c r="K1" s="23"/>
      <c r="L1" s="23"/>
      <c r="M1" s="23"/>
      <c r="N1" s="23"/>
      <c r="O1" s="23"/>
      <c r="P1" s="23"/>
      <c r="Q1" s="23"/>
      <c r="R1" s="23"/>
      <c r="S1" s="23"/>
      <c r="T1" s="23"/>
    </row>
    <row r="2" spans="1:20" ht="19" x14ac:dyDescent="0.25">
      <c r="A2" s="22" t="s">
        <v>57</v>
      </c>
      <c r="B2" s="23"/>
      <c r="C2" s="23"/>
      <c r="D2" s="23"/>
      <c r="E2" s="23"/>
      <c r="F2" s="23"/>
      <c r="G2" s="23"/>
      <c r="H2" s="23"/>
      <c r="I2" s="23"/>
      <c r="J2" s="23"/>
      <c r="K2" s="23"/>
      <c r="L2" s="22" t="s">
        <v>40</v>
      </c>
      <c r="M2" s="23"/>
      <c r="N2" s="23"/>
      <c r="O2" s="23"/>
      <c r="P2" s="23"/>
      <c r="Q2" s="23"/>
      <c r="R2" s="23"/>
      <c r="S2" s="23"/>
      <c r="T2" s="23"/>
    </row>
    <row r="3" spans="1:20" ht="19" x14ac:dyDescent="0.25">
      <c r="A3" s="23"/>
      <c r="B3" s="38" t="s">
        <v>58</v>
      </c>
      <c r="C3" s="38"/>
      <c r="D3" s="38"/>
      <c r="E3" s="23"/>
      <c r="F3" s="38" t="s">
        <v>59</v>
      </c>
      <c r="G3" s="38"/>
      <c r="H3" s="23"/>
      <c r="I3" s="23" t="s">
        <v>39</v>
      </c>
      <c r="J3" s="23"/>
      <c r="K3" s="23"/>
      <c r="L3" s="23"/>
      <c r="M3" s="23"/>
      <c r="N3" s="23"/>
      <c r="O3" s="23"/>
      <c r="P3" s="23"/>
      <c r="Q3" s="23"/>
      <c r="R3" s="23"/>
      <c r="S3" s="23"/>
      <c r="T3" s="23"/>
    </row>
    <row r="4" spans="1:20" ht="19" x14ac:dyDescent="0.25">
      <c r="A4" s="23"/>
      <c r="B4" s="25" t="s">
        <v>60</v>
      </c>
      <c r="C4" s="25" t="s">
        <v>61</v>
      </c>
      <c r="D4" s="25" t="s">
        <v>62</v>
      </c>
      <c r="E4" s="23"/>
      <c r="F4" s="25" t="s">
        <v>42</v>
      </c>
      <c r="G4" s="25" t="s">
        <v>43</v>
      </c>
      <c r="H4" s="23"/>
      <c r="I4" s="25" t="s">
        <v>41</v>
      </c>
      <c r="J4" s="23"/>
      <c r="K4" s="23"/>
      <c r="L4" s="23"/>
      <c r="M4" s="23"/>
      <c r="N4" s="23"/>
      <c r="O4" s="23"/>
      <c r="P4" s="23"/>
      <c r="Q4" s="23"/>
      <c r="R4" s="23"/>
      <c r="S4" s="23"/>
      <c r="T4" s="23"/>
    </row>
    <row r="5" spans="1:20" ht="19" x14ac:dyDescent="0.25">
      <c r="A5" s="35" t="s">
        <v>0</v>
      </c>
      <c r="B5" s="26">
        <f>IS!B23/AVERAGE(BS!B46:C46)</f>
        <v>0.27224533072343204</v>
      </c>
      <c r="C5" s="26">
        <f>IS!C23/AVERAGE(BS!C46:D46)</f>
        <v>0.30182052937378956</v>
      </c>
      <c r="D5" s="26">
        <f>IS!D23/AVERAGE(BS!D46:E46)</f>
        <v>0.27533092659446451</v>
      </c>
      <c r="E5" s="23"/>
      <c r="F5" s="23">
        <f>'Market Ratio'!D3</f>
        <v>58.4</v>
      </c>
      <c r="G5" s="23">
        <f>'Market Ratio'!D2</f>
        <v>24.71</v>
      </c>
      <c r="H5" s="23"/>
      <c r="I5" s="27">
        <f>(IS!D23/IS!D7)*(IS!D7/AVERAGE(BS!D19:E19))*(AVERAGE(BS!D19:E19)/AVERAGE(BS!D46:E46))</f>
        <v>0.27533092659446451</v>
      </c>
      <c r="J5" s="23"/>
      <c r="K5" s="23"/>
      <c r="L5" s="23"/>
      <c r="M5" s="23"/>
      <c r="N5" s="23"/>
      <c r="O5" s="23"/>
      <c r="P5" s="23"/>
      <c r="Q5" s="23"/>
      <c r="R5" s="23"/>
      <c r="S5" s="23"/>
      <c r="T5" s="23"/>
    </row>
    <row r="6" spans="1:20" ht="127" customHeight="1" x14ac:dyDescent="0.25">
      <c r="A6" s="39" t="s">
        <v>240</v>
      </c>
      <c r="B6" s="39"/>
      <c r="C6" s="39"/>
      <c r="D6" s="39"/>
      <c r="E6" s="39"/>
      <c r="F6" s="39"/>
      <c r="G6" s="39"/>
      <c r="H6" s="39"/>
      <c r="I6" s="39"/>
      <c r="J6" s="45" t="s">
        <v>32</v>
      </c>
      <c r="K6" s="45"/>
      <c r="L6" s="23"/>
      <c r="M6" s="23"/>
      <c r="N6" s="23"/>
      <c r="O6" s="23"/>
      <c r="P6" s="23"/>
      <c r="Q6" s="23"/>
      <c r="R6" s="23"/>
      <c r="S6" s="23"/>
      <c r="T6" s="23"/>
    </row>
    <row r="7" spans="1:20" ht="19" x14ac:dyDescent="0.25">
      <c r="A7" s="35" t="s">
        <v>2</v>
      </c>
      <c r="B7" s="26">
        <f>IS!B23/AVERAGE(BS!B19:C19)</f>
        <v>8.7211732738800257E-2</v>
      </c>
      <c r="C7" s="26">
        <f>IS!C23/AVERAGE(BS!C19:D19)</f>
        <v>9.469027982565581E-2</v>
      </c>
      <c r="D7" s="26">
        <f>IS!D23/AVERAGE(BS!D19:E19)</f>
        <v>9.4502853709822768E-2</v>
      </c>
      <c r="E7" s="23"/>
      <c r="F7" s="23">
        <f>'Market Ratio'!E3</f>
        <v>5.79</v>
      </c>
      <c r="G7" s="23">
        <f>'Market Ratio'!E2</f>
        <v>7.51</v>
      </c>
      <c r="H7" s="23"/>
      <c r="I7" s="23"/>
      <c r="J7" s="45"/>
      <c r="K7" s="45"/>
      <c r="L7" s="23"/>
      <c r="M7" s="23" t="s">
        <v>50</v>
      </c>
      <c r="N7" s="23"/>
      <c r="O7" s="23" t="s">
        <v>56</v>
      </c>
      <c r="P7" s="23"/>
      <c r="Q7" s="23"/>
      <c r="R7" s="23"/>
      <c r="S7" s="23"/>
      <c r="T7" s="23"/>
    </row>
    <row r="8" spans="1:20" ht="102" customHeight="1" x14ac:dyDescent="0.25">
      <c r="A8" s="39" t="s">
        <v>233</v>
      </c>
      <c r="B8" s="39"/>
      <c r="C8" s="39"/>
      <c r="D8" s="39"/>
      <c r="E8" s="39"/>
      <c r="F8" s="39"/>
      <c r="G8" s="39"/>
      <c r="H8" s="39"/>
      <c r="I8" s="39"/>
      <c r="J8" s="45"/>
      <c r="K8" s="45"/>
      <c r="L8" s="23"/>
      <c r="M8" s="23" t="s">
        <v>53</v>
      </c>
      <c r="N8" s="23" t="s">
        <v>51</v>
      </c>
      <c r="O8" s="23" t="s">
        <v>46</v>
      </c>
      <c r="P8" s="23" t="s">
        <v>44</v>
      </c>
      <c r="Q8" s="23" t="s">
        <v>45</v>
      </c>
      <c r="R8" s="23" t="s">
        <v>47</v>
      </c>
      <c r="S8" s="23" t="s">
        <v>48</v>
      </c>
      <c r="T8" s="23" t="s">
        <v>49</v>
      </c>
    </row>
    <row r="9" spans="1:20" ht="19" x14ac:dyDescent="0.25">
      <c r="A9" s="35" t="s">
        <v>4</v>
      </c>
      <c r="B9" s="26">
        <f>IS!B23/IS!B7</f>
        <v>2.6071064086809821E-2</v>
      </c>
      <c r="C9" s="26">
        <f>IS!C23/IS!C7</f>
        <v>2.6238046064742063E-2</v>
      </c>
      <c r="D9" s="26">
        <f>IS!D23/IS!D7</f>
        <v>2.6469227209625173E-2</v>
      </c>
      <c r="E9" s="23"/>
      <c r="F9" s="23">
        <f>'Market Ratio'!F3</f>
        <v>3.58</v>
      </c>
      <c r="G9" s="23">
        <f>'Market Ratio'!F2</f>
        <v>3.35</v>
      </c>
      <c r="H9" s="23"/>
      <c r="I9" s="23"/>
      <c r="J9" s="45"/>
      <c r="K9" s="45"/>
      <c r="L9" s="23"/>
      <c r="M9" s="28" t="s">
        <v>225</v>
      </c>
      <c r="N9" s="28" t="s">
        <v>226</v>
      </c>
      <c r="O9" s="28" t="s">
        <v>227</v>
      </c>
      <c r="P9" s="28" t="s">
        <v>228</v>
      </c>
      <c r="Q9" s="28" t="s">
        <v>229</v>
      </c>
      <c r="R9" s="28" t="s">
        <v>230</v>
      </c>
      <c r="S9" s="28" t="s">
        <v>231</v>
      </c>
      <c r="T9" s="28" t="s">
        <v>232</v>
      </c>
    </row>
    <row r="10" spans="1:20" ht="108" customHeight="1" x14ac:dyDescent="0.25">
      <c r="A10" s="39" t="s">
        <v>234</v>
      </c>
      <c r="B10" s="39"/>
      <c r="C10" s="39"/>
      <c r="D10" s="39"/>
      <c r="E10" s="39"/>
      <c r="F10" s="39"/>
      <c r="G10" s="39"/>
      <c r="H10" s="39"/>
      <c r="I10" s="39"/>
      <c r="J10" s="45"/>
      <c r="K10" s="45"/>
      <c r="L10" s="23"/>
      <c r="M10" s="23"/>
      <c r="N10" s="29"/>
      <c r="O10" s="30"/>
      <c r="P10" s="30"/>
      <c r="Q10" s="30"/>
      <c r="R10" s="30"/>
      <c r="S10" s="30"/>
      <c r="T10" s="30"/>
    </row>
    <row r="11" spans="1:20" ht="19" x14ac:dyDescent="0.25">
      <c r="A11" s="35" t="s">
        <v>6</v>
      </c>
      <c r="B11" s="31">
        <f>CF!B21/IS!B23</f>
        <v>1.7890952666267226</v>
      </c>
      <c r="C11" s="31">
        <f>CF!C21/IS!C23</f>
        <v>1.2648870636550309</v>
      </c>
      <c r="D11" s="31">
        <f>CF!D21/IS!D23</f>
        <v>1.7590591226954864</v>
      </c>
      <c r="E11" s="23"/>
      <c r="F11" s="23">
        <f>'Market Ratio'!G3</f>
        <v>2.2999999999999998</v>
      </c>
      <c r="G11" s="23">
        <f>'Market Ratio'!G2</f>
        <v>1.71</v>
      </c>
      <c r="H11" s="23"/>
      <c r="I11" s="23"/>
      <c r="J11" s="45"/>
      <c r="K11" s="45"/>
      <c r="L11" s="23"/>
      <c r="M11" s="23"/>
      <c r="N11" s="32"/>
      <c r="O11" s="23"/>
      <c r="P11" s="23"/>
      <c r="Q11" s="23"/>
      <c r="R11" s="23"/>
      <c r="S11" s="23"/>
      <c r="T11" s="23"/>
    </row>
    <row r="12" spans="1:20" ht="111" customHeight="1" x14ac:dyDescent="0.25">
      <c r="A12" s="40" t="s">
        <v>247</v>
      </c>
      <c r="B12" s="40"/>
      <c r="C12" s="40"/>
      <c r="D12" s="40"/>
      <c r="E12" s="40"/>
      <c r="F12" s="40"/>
      <c r="G12" s="40"/>
      <c r="H12" s="40"/>
      <c r="I12" s="40"/>
      <c r="J12" s="45"/>
      <c r="K12" s="45"/>
      <c r="L12" s="23"/>
      <c r="M12" s="23"/>
      <c r="N12" s="32"/>
      <c r="O12" s="23"/>
      <c r="P12" s="23"/>
      <c r="Q12" s="23"/>
      <c r="R12" s="23"/>
      <c r="S12" s="23"/>
      <c r="T12" s="23"/>
    </row>
    <row r="13" spans="1:20" ht="19" x14ac:dyDescent="0.25">
      <c r="A13" s="35" t="s">
        <v>8</v>
      </c>
      <c r="B13" s="31">
        <f>IS!B7/AVERAGE(BS!B19:C19)</f>
        <v>3.3451543231380199</v>
      </c>
      <c r="C13" s="31">
        <f>IS!C7/AVERAGE(BS!C19:D19)</f>
        <v>3.6088922015003968</v>
      </c>
      <c r="D13" s="31">
        <f>IS!D7/AVERAGE(BS!D19:E19)</f>
        <v>3.57029137879243</v>
      </c>
      <c r="E13" s="23"/>
      <c r="F13" s="23">
        <f>'Market Ratio'!H3</f>
        <v>1.82</v>
      </c>
      <c r="G13" s="23">
        <f>'Market Ratio'!H2</f>
        <v>1.35</v>
      </c>
      <c r="H13" s="23"/>
      <c r="I13" s="23"/>
      <c r="J13" s="37" t="s">
        <v>34</v>
      </c>
      <c r="K13" s="37"/>
      <c r="L13" s="23"/>
      <c r="M13" s="23"/>
      <c r="N13" s="32"/>
      <c r="O13" s="23"/>
      <c r="P13" s="23"/>
      <c r="Q13" s="23"/>
      <c r="R13" s="23"/>
      <c r="S13" s="23"/>
      <c r="T13" s="23"/>
    </row>
    <row r="14" spans="1:20" ht="90" customHeight="1" x14ac:dyDescent="0.25">
      <c r="A14" s="39" t="s">
        <v>250</v>
      </c>
      <c r="B14" s="39"/>
      <c r="C14" s="39"/>
      <c r="D14" s="39"/>
      <c r="E14" s="39"/>
      <c r="F14" s="39"/>
      <c r="G14" s="39"/>
      <c r="H14" s="39"/>
      <c r="I14" s="39"/>
      <c r="J14" s="37"/>
      <c r="K14" s="37"/>
      <c r="L14" s="23"/>
      <c r="M14" s="23"/>
      <c r="N14" s="32"/>
      <c r="O14" s="23"/>
      <c r="P14" s="23"/>
      <c r="Q14" s="23"/>
      <c r="R14" s="23"/>
      <c r="S14" s="23"/>
      <c r="T14" s="23"/>
    </row>
    <row r="15" spans="1:20" ht="19" x14ac:dyDescent="0.25">
      <c r="A15" s="35" t="s">
        <v>33</v>
      </c>
      <c r="B15" s="31">
        <f>IS!B7/AVERAGE(BS!B18:C18)</f>
        <v>6.7152222940960504</v>
      </c>
      <c r="C15" s="31">
        <f>IS!C7/AVERAGE(BS!C18:D18)</f>
        <v>7.2748354645370963</v>
      </c>
      <c r="D15" s="31">
        <f>IS!D7/AVERAGE(BS!D18:E18)</f>
        <v>7.3611519702717345</v>
      </c>
      <c r="E15" s="23"/>
      <c r="F15" s="23">
        <f>'Market Ratio'!I3</f>
        <v>3.53</v>
      </c>
      <c r="G15" s="23">
        <f>'Market Ratio'!I2</f>
        <v>2.4500000000000002</v>
      </c>
      <c r="H15" s="23"/>
      <c r="I15" s="23"/>
      <c r="J15" s="37"/>
      <c r="K15" s="37"/>
      <c r="L15" s="23"/>
      <c r="M15" s="23"/>
      <c r="N15" s="32"/>
      <c r="O15" s="23"/>
      <c r="P15" s="23"/>
      <c r="Q15" s="23"/>
      <c r="R15" s="23"/>
      <c r="S15" s="23"/>
      <c r="T15" s="23"/>
    </row>
    <row r="16" spans="1:20" ht="87" customHeight="1" x14ac:dyDescent="0.25">
      <c r="A16" s="39" t="s">
        <v>251</v>
      </c>
      <c r="B16" s="39"/>
      <c r="C16" s="39"/>
      <c r="D16" s="39"/>
      <c r="E16" s="39"/>
      <c r="F16" s="39"/>
      <c r="G16" s="39"/>
      <c r="H16" s="39"/>
      <c r="I16" s="39"/>
      <c r="J16" s="37"/>
      <c r="K16" s="37"/>
      <c r="L16" s="23"/>
      <c r="M16" s="23"/>
      <c r="N16" s="32"/>
      <c r="O16" s="23"/>
      <c r="P16" s="23"/>
      <c r="Q16" s="23"/>
      <c r="R16" s="23"/>
      <c r="S16" s="23"/>
      <c r="T16" s="23"/>
    </row>
    <row r="17" spans="1:20" ht="19" x14ac:dyDescent="0.25">
      <c r="A17" s="35" t="s">
        <v>11</v>
      </c>
      <c r="B17" s="33">
        <f>365/IS!B11*AVERAGE(BS!B11:C11)</f>
        <v>28.288547842797215</v>
      </c>
      <c r="C17" s="33">
        <f>365/IS!C11*AVERAGE(BS!C11:D11)</f>
        <v>29.402177729183176</v>
      </c>
      <c r="D17" s="33">
        <f>365/IS!D11*AVERAGE(BS!D11:E11)</f>
        <v>29.667217032165809</v>
      </c>
      <c r="E17" s="23"/>
      <c r="F17" s="23">
        <f>'Market Ratio'!J3</f>
        <v>76.98</v>
      </c>
      <c r="G17" s="23">
        <f>'Market Ratio'!J2</f>
        <v>90.58</v>
      </c>
      <c r="H17" s="23"/>
      <c r="I17" s="23"/>
      <c r="J17" s="43" t="s">
        <v>35</v>
      </c>
      <c r="K17" s="43"/>
      <c r="L17" s="23"/>
      <c r="M17" s="23"/>
      <c r="N17" s="32"/>
      <c r="O17" s="23"/>
      <c r="P17" s="23"/>
      <c r="Q17" s="23"/>
      <c r="R17" s="23"/>
      <c r="S17" s="23"/>
      <c r="T17" s="23"/>
    </row>
    <row r="18" spans="1:20" ht="117" customHeight="1" x14ac:dyDescent="0.25">
      <c r="A18" s="39" t="s">
        <v>253</v>
      </c>
      <c r="B18" s="39"/>
      <c r="C18" s="39"/>
      <c r="D18" s="39"/>
      <c r="E18" s="39"/>
      <c r="F18" s="39"/>
      <c r="G18" s="39"/>
      <c r="H18" s="39"/>
      <c r="I18" s="39"/>
      <c r="J18" s="43"/>
      <c r="K18" s="43"/>
      <c r="L18" s="23"/>
      <c r="M18" s="36" t="s">
        <v>246</v>
      </c>
      <c r="N18" s="32"/>
      <c r="O18" s="23"/>
      <c r="P18" s="23"/>
      <c r="Q18" s="23"/>
      <c r="R18" s="23"/>
      <c r="S18" s="23"/>
      <c r="T18" s="23"/>
    </row>
    <row r="19" spans="1:20" ht="19" x14ac:dyDescent="0.25">
      <c r="A19" s="35" t="s">
        <v>13</v>
      </c>
      <c r="B19" s="33">
        <f>365/IS!B7*AVERAGE(BS!B10:C10)</f>
        <v>3.1862334159498467</v>
      </c>
      <c r="C19" s="33">
        <f>365/IS!C7*AVERAGE(BS!C10:D10)</f>
        <v>3.313563507385624</v>
      </c>
      <c r="D19" s="33">
        <f>365/IS!D7*AVERAGE(BS!D10:E10)</f>
        <v>3.4748012283875309</v>
      </c>
      <c r="E19" s="23"/>
      <c r="F19" s="23">
        <f>'Market Ratio'!K3</f>
        <v>6.8</v>
      </c>
      <c r="G19" s="23">
        <f>'Market Ratio'!K2</f>
        <v>4.41</v>
      </c>
      <c r="H19" s="23"/>
      <c r="I19" s="23"/>
      <c r="J19" s="43"/>
      <c r="K19" s="43"/>
      <c r="L19" s="23"/>
      <c r="M19" s="23"/>
      <c r="N19" s="23"/>
      <c r="O19" s="23"/>
      <c r="P19" s="23"/>
      <c r="Q19" s="23"/>
      <c r="R19" s="23"/>
      <c r="S19" s="23"/>
      <c r="T19" s="23"/>
    </row>
    <row r="20" spans="1:20" ht="157" customHeight="1" x14ac:dyDescent="0.25">
      <c r="A20" s="39" t="s">
        <v>248</v>
      </c>
      <c r="B20" s="39"/>
      <c r="C20" s="39"/>
      <c r="D20" s="39"/>
      <c r="E20" s="39"/>
      <c r="F20" s="39"/>
      <c r="G20" s="39"/>
      <c r="H20" s="39"/>
      <c r="I20" s="39"/>
      <c r="J20" s="43"/>
      <c r="K20" s="43"/>
      <c r="L20" s="23"/>
      <c r="M20" s="23"/>
      <c r="N20" s="23"/>
      <c r="O20" s="23"/>
      <c r="P20" s="23"/>
      <c r="Q20" s="23"/>
      <c r="R20" s="23"/>
      <c r="S20" s="23"/>
      <c r="T20" s="23"/>
    </row>
    <row r="21" spans="1:20" ht="19" x14ac:dyDescent="0.25">
      <c r="A21" s="35" t="s">
        <v>15</v>
      </c>
      <c r="B21" s="33">
        <f>365/IS!B11*AVERAGE(BS!B22:C22)</f>
        <v>32.557972627779989</v>
      </c>
      <c r="C21" s="33">
        <f>365/IS!C11*AVERAGE(BS!C22:D22)</f>
        <v>31.236495771935282</v>
      </c>
      <c r="D21" s="33">
        <f>365/IS!D11*AVERAGE(BS!D22:E22)</f>
        <v>30.330819056758209</v>
      </c>
      <c r="E21" s="23"/>
      <c r="F21" s="23">
        <f>'Market Ratio'!L3</f>
        <v>38.03</v>
      </c>
      <c r="G21" s="23">
        <f>'Market Ratio'!L2</f>
        <v>37.299999999999997</v>
      </c>
      <c r="H21" s="23"/>
      <c r="I21" s="23"/>
      <c r="J21" s="43"/>
      <c r="K21" s="43"/>
      <c r="L21" s="23"/>
      <c r="M21" s="23"/>
      <c r="N21" s="23"/>
      <c r="O21" s="23"/>
      <c r="P21" s="23"/>
      <c r="Q21" s="23"/>
      <c r="R21" s="23"/>
      <c r="S21" s="23"/>
      <c r="T21" s="23"/>
    </row>
    <row r="22" spans="1:20" ht="145" customHeight="1" x14ac:dyDescent="0.25">
      <c r="A22" s="39" t="s">
        <v>252</v>
      </c>
      <c r="B22" s="39"/>
      <c r="C22" s="39"/>
      <c r="D22" s="39"/>
      <c r="E22" s="39"/>
      <c r="F22" s="39"/>
      <c r="G22" s="39"/>
      <c r="H22" s="39"/>
      <c r="I22" s="39"/>
      <c r="J22" s="43"/>
      <c r="K22" s="43"/>
      <c r="L22" s="23"/>
      <c r="M22" s="23"/>
      <c r="N22" s="23"/>
      <c r="O22" s="23"/>
      <c r="P22" s="23"/>
      <c r="Q22" s="23"/>
      <c r="R22" s="23"/>
      <c r="S22" s="23"/>
      <c r="T22" s="23"/>
    </row>
    <row r="23" spans="1:20" ht="19" x14ac:dyDescent="0.25">
      <c r="A23" s="35" t="s">
        <v>242</v>
      </c>
      <c r="B23" s="33">
        <f>B19+B17</f>
        <v>31.474781258747061</v>
      </c>
      <c r="C23" s="33">
        <f t="shared" ref="C23:D23" si="0">C19+C17</f>
        <v>32.715741236568803</v>
      </c>
      <c r="D23" s="33">
        <f t="shared" si="0"/>
        <v>33.142018260553343</v>
      </c>
      <c r="E23" s="23"/>
      <c r="F23" s="23">
        <f>'Market Ratio'!R3</f>
        <v>68.180000000000007</v>
      </c>
      <c r="G23" s="23">
        <f>'Market Ratio'!R2</f>
        <v>46.21</v>
      </c>
      <c r="H23" s="23"/>
      <c r="I23" s="23"/>
      <c r="J23" s="43"/>
      <c r="K23" s="43"/>
      <c r="L23" s="23"/>
      <c r="M23" s="23"/>
      <c r="N23" s="23"/>
      <c r="O23" s="23"/>
      <c r="P23" s="23"/>
      <c r="Q23" s="23"/>
      <c r="R23" s="23"/>
      <c r="S23" s="23"/>
      <c r="T23" s="23"/>
    </row>
    <row r="24" spans="1:20" ht="107" customHeight="1" x14ac:dyDescent="0.25">
      <c r="A24" s="39" t="s">
        <v>238</v>
      </c>
      <c r="B24" s="39"/>
      <c r="C24" s="39"/>
      <c r="D24" s="39"/>
      <c r="E24" s="39"/>
      <c r="F24" s="39"/>
      <c r="G24" s="39"/>
      <c r="H24" s="39"/>
      <c r="I24" s="39"/>
      <c r="J24" s="43"/>
      <c r="K24" s="43"/>
      <c r="L24" s="23"/>
      <c r="M24" s="23"/>
      <c r="N24" s="23"/>
      <c r="O24" s="23"/>
      <c r="P24" s="23"/>
      <c r="Q24" s="23"/>
      <c r="R24" s="23"/>
      <c r="S24" s="23"/>
      <c r="T24" s="23"/>
    </row>
    <row r="25" spans="1:20" ht="19" x14ac:dyDescent="0.25">
      <c r="A25" s="35" t="s">
        <v>243</v>
      </c>
      <c r="B25" s="33">
        <f>B23-B21</f>
        <v>-1.083191369032928</v>
      </c>
      <c r="C25" s="33">
        <f t="shared" ref="C25:D25" si="1">C23-C21</f>
        <v>1.4792454646335216</v>
      </c>
      <c r="D25" s="33">
        <f t="shared" si="1"/>
        <v>2.8111992037951339</v>
      </c>
      <c r="E25" s="23"/>
      <c r="F25" s="23">
        <f>F23-F21</f>
        <v>30.150000000000006</v>
      </c>
      <c r="G25" s="23">
        <f>G23-G21</f>
        <v>8.9100000000000037</v>
      </c>
      <c r="H25" s="23"/>
      <c r="I25" s="23"/>
      <c r="J25" s="43"/>
      <c r="K25" s="43"/>
      <c r="L25" s="23"/>
      <c r="M25" s="23"/>
      <c r="N25" s="23"/>
      <c r="O25" s="23"/>
      <c r="P25" s="23"/>
      <c r="Q25" s="23"/>
      <c r="R25" s="23"/>
      <c r="S25" s="23"/>
      <c r="T25" s="23"/>
    </row>
    <row r="26" spans="1:20" ht="129" customHeight="1" x14ac:dyDescent="0.25">
      <c r="A26" s="39" t="s">
        <v>239</v>
      </c>
      <c r="B26" s="39"/>
      <c r="C26" s="39"/>
      <c r="D26" s="39"/>
      <c r="E26" s="39"/>
      <c r="F26" s="39"/>
      <c r="G26" s="39"/>
      <c r="H26" s="39"/>
      <c r="I26" s="39"/>
      <c r="J26" s="43"/>
      <c r="K26" s="43"/>
      <c r="L26" s="23"/>
      <c r="M26" s="23"/>
      <c r="N26" s="23"/>
      <c r="O26" s="23"/>
      <c r="P26" s="23"/>
      <c r="Q26" s="23"/>
      <c r="R26" s="23"/>
      <c r="S26" s="23"/>
      <c r="T26" s="23"/>
    </row>
    <row r="27" spans="1:20" ht="19" x14ac:dyDescent="0.25">
      <c r="A27" s="35" t="s">
        <v>18</v>
      </c>
      <c r="B27" s="33">
        <f>BS!C13/BS!C28</f>
        <v>1.0021738392038313</v>
      </c>
      <c r="C27" s="33">
        <f>BS!D13/BS!D28</f>
        <v>1.0218138633664604</v>
      </c>
      <c r="D27" s="33">
        <f>BS!E13/BS!E28</f>
        <v>1.0683679242473871</v>
      </c>
      <c r="E27" s="23"/>
      <c r="F27" s="23">
        <f>'Market Ratio'!M3</f>
        <v>1.27</v>
      </c>
      <c r="G27" s="23">
        <f>'Market Ratio'!M2</f>
        <v>1.25</v>
      </c>
      <c r="H27" s="23"/>
      <c r="I27" s="23"/>
      <c r="J27" s="44" t="s">
        <v>36</v>
      </c>
      <c r="K27" s="44"/>
      <c r="L27" s="23"/>
      <c r="M27" s="23"/>
      <c r="N27" s="23"/>
      <c r="O27" s="23"/>
      <c r="P27" s="23"/>
      <c r="Q27" s="23"/>
      <c r="R27" s="23"/>
      <c r="S27" s="23"/>
      <c r="T27" s="23"/>
    </row>
    <row r="28" spans="1:20" ht="83" customHeight="1" x14ac:dyDescent="0.25">
      <c r="A28" s="39" t="s">
        <v>235</v>
      </c>
      <c r="B28" s="39"/>
      <c r="C28" s="39"/>
      <c r="D28" s="39"/>
      <c r="E28" s="39"/>
      <c r="F28" s="39"/>
      <c r="G28" s="39"/>
      <c r="H28" s="39"/>
      <c r="I28" s="39"/>
      <c r="J28" s="44"/>
      <c r="K28" s="44"/>
      <c r="L28" s="23"/>
      <c r="M28" s="23"/>
      <c r="N28" s="23"/>
      <c r="O28" s="23"/>
      <c r="P28" s="23"/>
      <c r="Q28" s="23"/>
      <c r="R28" s="23"/>
      <c r="S28" s="23"/>
      <c r="T28" s="23"/>
    </row>
    <row r="29" spans="1:20" ht="19" x14ac:dyDescent="0.25">
      <c r="A29" s="35" t="s">
        <v>20</v>
      </c>
      <c r="B29" s="33">
        <f>(BS!C8+BS!C10)/BS!C28</f>
        <v>0.44363302876940319</v>
      </c>
      <c r="C29" s="33">
        <f>(BS!D8+BS!D10)/BS!D28</f>
        <v>0.38889930620663793</v>
      </c>
      <c r="D29" s="33">
        <f>(BS!E8+BS!E10)/BS!E28</f>
        <v>0.47598487329899059</v>
      </c>
      <c r="E29" s="23"/>
      <c r="F29" s="23">
        <f>'Market Ratio'!N3</f>
        <v>0.27</v>
      </c>
      <c r="G29" s="23">
        <f>'Market Ratio'!N2</f>
        <v>0.2</v>
      </c>
      <c r="H29" s="23"/>
      <c r="I29" s="23"/>
      <c r="J29" s="44"/>
      <c r="K29" s="44"/>
      <c r="L29" s="23"/>
      <c r="M29" s="23"/>
      <c r="N29" s="23"/>
      <c r="O29" s="23"/>
      <c r="P29" s="23"/>
      <c r="Q29" s="23"/>
      <c r="R29" s="23"/>
      <c r="S29" s="23"/>
      <c r="T29" s="23"/>
    </row>
    <row r="30" spans="1:20" ht="115" customHeight="1" x14ac:dyDescent="0.25">
      <c r="A30" s="39" t="s">
        <v>236</v>
      </c>
      <c r="B30" s="39"/>
      <c r="C30" s="39"/>
      <c r="D30" s="39"/>
      <c r="E30" s="39"/>
      <c r="F30" s="39"/>
      <c r="G30" s="39"/>
      <c r="H30" s="39"/>
      <c r="I30" s="39"/>
      <c r="J30" s="44"/>
      <c r="K30" s="44"/>
      <c r="L30" s="23"/>
      <c r="M30" s="23"/>
      <c r="N30" s="23"/>
      <c r="O30" s="23"/>
      <c r="P30" s="23"/>
      <c r="Q30" s="23"/>
      <c r="R30" s="23"/>
      <c r="S30" s="23"/>
      <c r="T30" s="23"/>
    </row>
    <row r="31" spans="1:20" ht="19" x14ac:dyDescent="0.25">
      <c r="A31" s="35" t="s">
        <v>22</v>
      </c>
      <c r="B31" s="33">
        <f>(IS!B18+IS!B23-IS!B15)/-IS!B15</f>
        <v>39.643274853801167</v>
      </c>
      <c r="C31" s="33">
        <f>(IS!C18+IS!C23-IS!C15)/-IS!C15</f>
        <v>50.170886075949369</v>
      </c>
      <c r="D31" s="33">
        <f>(IS!D18+IS!D23-IS!D15)/-IS!D15</f>
        <v>54.043750000000003</v>
      </c>
      <c r="E31" s="23"/>
      <c r="F31" s="23">
        <f>'Market Ratio'!O3</f>
        <v>14.1</v>
      </c>
      <c r="G31" s="23">
        <f>'Market Ratio'!O2</f>
        <v>11.57</v>
      </c>
      <c r="H31" s="23"/>
      <c r="I31" s="23"/>
      <c r="J31" s="42" t="s">
        <v>37</v>
      </c>
      <c r="K31" s="42"/>
      <c r="L31" s="23"/>
      <c r="M31" s="23"/>
      <c r="N31" s="23"/>
      <c r="O31" s="23"/>
      <c r="P31" s="23"/>
      <c r="Q31" s="23"/>
      <c r="R31" s="23"/>
      <c r="S31" s="23"/>
      <c r="T31" s="23"/>
    </row>
    <row r="32" spans="1:20" ht="132" customHeight="1" x14ac:dyDescent="0.25">
      <c r="A32" s="39" t="s">
        <v>237</v>
      </c>
      <c r="B32" s="39"/>
      <c r="C32" s="39"/>
      <c r="D32" s="39"/>
      <c r="E32" s="39"/>
      <c r="F32" s="39"/>
      <c r="G32" s="39"/>
      <c r="H32" s="39"/>
      <c r="I32" s="39"/>
      <c r="J32" s="42"/>
      <c r="K32" s="42"/>
      <c r="L32" s="23"/>
      <c r="M32" s="23"/>
      <c r="N32" s="23"/>
      <c r="O32" s="23"/>
      <c r="P32" s="23"/>
      <c r="Q32" s="23"/>
      <c r="R32" s="23"/>
      <c r="S32" s="23"/>
      <c r="T32" s="23"/>
    </row>
    <row r="33" spans="1:20" ht="19" x14ac:dyDescent="0.25">
      <c r="A33" s="35" t="s">
        <v>24</v>
      </c>
      <c r="B33" s="26">
        <f>BS!C33/BS!C46</f>
        <v>2.2784600066379026</v>
      </c>
      <c r="C33" s="26">
        <f>BS!D33/BS!D46</f>
        <v>2.1077638397830194</v>
      </c>
      <c r="D33" s="26">
        <f>BS!E33/BS!E46</f>
        <v>1.7533721765504031</v>
      </c>
      <c r="E33" s="23"/>
      <c r="F33" s="23">
        <f>'Market Ratio'!Q3</f>
        <v>437.08</v>
      </c>
      <c r="G33" s="23">
        <f>'Market Ratio'!Q2</f>
        <v>296.05</v>
      </c>
      <c r="H33" s="23"/>
      <c r="I33" s="23"/>
      <c r="J33" s="42"/>
      <c r="K33" s="42"/>
      <c r="L33" s="23"/>
      <c r="M33" s="23"/>
      <c r="N33" s="23"/>
      <c r="O33" s="23"/>
      <c r="P33" s="23"/>
      <c r="Q33" s="23"/>
      <c r="R33" s="23"/>
      <c r="S33" s="23"/>
      <c r="T33" s="23"/>
    </row>
    <row r="34" spans="1:20" ht="116" customHeight="1" x14ac:dyDescent="0.25">
      <c r="A34" s="39" t="s">
        <v>241</v>
      </c>
      <c r="B34" s="39"/>
      <c r="C34" s="39"/>
      <c r="D34" s="39"/>
      <c r="E34" s="39"/>
      <c r="F34" s="39"/>
      <c r="G34" s="39"/>
      <c r="H34" s="39"/>
      <c r="I34" s="39"/>
      <c r="J34" s="42"/>
      <c r="K34" s="42"/>
      <c r="L34" s="23"/>
      <c r="M34" s="23"/>
      <c r="N34" s="23"/>
      <c r="O34" s="23"/>
      <c r="P34" s="23"/>
      <c r="Q34" s="23"/>
      <c r="R34" s="23"/>
      <c r="S34" s="23"/>
      <c r="T34" s="23"/>
    </row>
    <row r="35" spans="1:20" ht="19" x14ac:dyDescent="0.25">
      <c r="A35" s="35" t="s">
        <v>54</v>
      </c>
      <c r="B35" s="33">
        <f>B39/IS!B26</f>
        <v>38.299115044247785</v>
      </c>
      <c r="C35" s="33">
        <f>C39/IS!C26</f>
        <v>39.003037205770688</v>
      </c>
      <c r="D35" s="33">
        <f>D39/IS!D26</f>
        <v>37.302538787023984</v>
      </c>
      <c r="E35" s="34"/>
      <c r="F35" s="23">
        <f>'Market Ratio'!P3</f>
        <v>26.08</v>
      </c>
      <c r="G35" s="23">
        <f>'Market Ratio'!P2</f>
        <v>24.89</v>
      </c>
      <c r="H35" s="23"/>
      <c r="I35" s="23"/>
      <c r="J35" s="41" t="s">
        <v>38</v>
      </c>
      <c r="K35" s="41"/>
      <c r="L35" s="23"/>
      <c r="M35" s="23"/>
      <c r="N35" s="23"/>
      <c r="O35" s="23"/>
      <c r="P35" s="23"/>
      <c r="Q35" s="23"/>
      <c r="R35" s="23"/>
      <c r="S35" s="23"/>
      <c r="T35" s="23"/>
    </row>
    <row r="36" spans="1:20" ht="122" customHeight="1" x14ac:dyDescent="0.25">
      <c r="A36" s="39" t="s">
        <v>249</v>
      </c>
      <c r="B36" s="39"/>
      <c r="C36" s="39"/>
      <c r="D36" s="39"/>
      <c r="E36" s="39"/>
      <c r="F36" s="39"/>
      <c r="G36" s="39"/>
      <c r="H36" s="39"/>
      <c r="I36" s="39"/>
      <c r="J36" s="41"/>
      <c r="K36" s="41"/>
      <c r="L36" s="23"/>
      <c r="M36" s="23"/>
      <c r="N36" s="23"/>
      <c r="O36" s="23"/>
      <c r="P36" s="23"/>
      <c r="Q36" s="23"/>
      <c r="R36" s="23"/>
      <c r="S36" s="23"/>
      <c r="T36" s="23"/>
    </row>
    <row r="37" spans="1:20" ht="19" x14ac:dyDescent="0.25">
      <c r="A37" s="23"/>
      <c r="B37" s="23"/>
      <c r="C37" s="23"/>
      <c r="D37" s="23"/>
      <c r="E37" s="23"/>
      <c r="F37" s="23"/>
      <c r="G37" s="23"/>
      <c r="H37" s="23"/>
      <c r="I37" s="23"/>
      <c r="J37" s="23"/>
      <c r="K37" s="23"/>
      <c r="L37" s="23"/>
      <c r="M37" s="23"/>
      <c r="N37" s="23"/>
      <c r="O37" s="23"/>
      <c r="P37" s="23"/>
      <c r="Q37" s="23"/>
      <c r="R37" s="23"/>
      <c r="S37" s="23"/>
      <c r="T37" s="23"/>
    </row>
    <row r="38" spans="1:20" ht="19" x14ac:dyDescent="0.25">
      <c r="A38" s="23"/>
      <c r="B38" s="23"/>
      <c r="C38" s="23"/>
      <c r="D38" s="23"/>
      <c r="E38" s="23"/>
      <c r="F38" s="23"/>
      <c r="G38" s="23"/>
      <c r="H38" s="23"/>
      <c r="I38" s="23"/>
      <c r="J38" s="23"/>
      <c r="K38" s="23"/>
      <c r="L38" s="23"/>
      <c r="M38" s="23"/>
      <c r="N38" s="23"/>
      <c r="O38" s="23"/>
      <c r="P38" s="23"/>
      <c r="Q38" s="23"/>
      <c r="R38" s="23"/>
      <c r="S38" s="23"/>
      <c r="T38" s="23"/>
    </row>
    <row r="39" spans="1:20" ht="19" x14ac:dyDescent="0.25">
      <c r="A39" s="23" t="s">
        <v>183</v>
      </c>
      <c r="B39" s="19">
        <v>432.78</v>
      </c>
      <c r="C39" s="20">
        <v>513.66999999999996</v>
      </c>
      <c r="D39" s="20">
        <v>528.95000000000005</v>
      </c>
      <c r="E39" s="23"/>
      <c r="F39" s="23"/>
      <c r="G39" s="23"/>
      <c r="H39" s="23"/>
      <c r="I39" s="23"/>
      <c r="J39" s="23"/>
      <c r="K39" s="23"/>
      <c r="L39" s="23"/>
      <c r="M39" s="23"/>
      <c r="N39" s="23"/>
      <c r="O39" s="23"/>
      <c r="P39" s="23"/>
      <c r="Q39" s="23"/>
      <c r="R39" s="23"/>
      <c r="S39" s="23"/>
      <c r="T39" s="23"/>
    </row>
    <row r="40" spans="1:20" ht="19" x14ac:dyDescent="0.25">
      <c r="A40" s="23"/>
      <c r="B40" s="23"/>
      <c r="C40" s="23"/>
      <c r="D40" s="23"/>
      <c r="E40" s="23"/>
      <c r="F40" s="23"/>
      <c r="G40" s="23"/>
      <c r="H40" s="23"/>
      <c r="I40" s="23"/>
      <c r="J40" s="23"/>
      <c r="K40" s="23"/>
      <c r="L40" s="23"/>
      <c r="M40" s="23"/>
      <c r="N40" s="23"/>
      <c r="O40" s="23"/>
      <c r="P40" s="23"/>
      <c r="Q40" s="23"/>
      <c r="R40" s="23"/>
      <c r="S40" s="23"/>
      <c r="T40" s="23"/>
    </row>
    <row r="41" spans="1:20" ht="19" x14ac:dyDescent="0.25">
      <c r="A41" s="23"/>
      <c r="B41" s="23">
        <f>AVERAGE(BS!B19:C19)/AVERAGE(BS!B46:C46)</f>
        <v>3.1216594622515834</v>
      </c>
      <c r="C41" s="23">
        <f>AVERAGE(BS!C19:D19)/AVERAGE(BS!C46:D46)</f>
        <v>3.1874499677211103</v>
      </c>
      <c r="D41" s="23">
        <f>AVERAGE(BS!D19:E19)/AVERAGE(BS!D46:E46)</f>
        <v>2.9134667979433324</v>
      </c>
      <c r="E41" s="23"/>
      <c r="F41" s="23"/>
      <c r="G41" s="23"/>
      <c r="H41" s="23"/>
      <c r="I41" s="23"/>
      <c r="J41" s="23"/>
      <c r="K41" s="23"/>
      <c r="L41" s="23"/>
      <c r="M41" s="23"/>
      <c r="N41" s="23"/>
      <c r="O41" s="23"/>
      <c r="P41" s="23"/>
      <c r="Q41" s="23"/>
      <c r="R41" s="23"/>
      <c r="S41" s="23"/>
      <c r="T41" s="23"/>
    </row>
    <row r="42" spans="1:20" ht="19" x14ac:dyDescent="0.25">
      <c r="A42" s="23"/>
      <c r="B42" s="23"/>
      <c r="C42" s="23"/>
      <c r="D42" s="23"/>
      <c r="E42" s="23"/>
      <c r="F42" s="23"/>
      <c r="G42" s="23"/>
      <c r="H42" s="23"/>
      <c r="I42" s="23"/>
      <c r="J42" s="23"/>
      <c r="K42" s="23"/>
      <c r="L42" s="23"/>
      <c r="M42" s="23"/>
      <c r="N42" s="23"/>
      <c r="O42" s="23"/>
      <c r="P42" s="23"/>
      <c r="Q42" s="23"/>
      <c r="R42" s="23"/>
      <c r="S42" s="23"/>
      <c r="T42" s="23"/>
    </row>
    <row r="43" spans="1:20" ht="19" x14ac:dyDescent="0.25">
      <c r="A43" s="23"/>
      <c r="B43" s="23"/>
      <c r="C43" s="23"/>
      <c r="D43" s="23"/>
      <c r="E43" s="23"/>
      <c r="F43" s="23"/>
      <c r="G43" s="23"/>
      <c r="H43" s="23"/>
      <c r="I43" s="23"/>
      <c r="J43" s="23"/>
      <c r="K43" s="23"/>
      <c r="L43" s="23"/>
      <c r="M43" s="23"/>
      <c r="N43" s="23"/>
      <c r="O43" s="23"/>
      <c r="P43" s="23"/>
      <c r="Q43" s="23"/>
      <c r="R43" s="23"/>
      <c r="S43" s="23"/>
      <c r="T43" s="23"/>
    </row>
  </sheetData>
  <mergeCells count="24">
    <mergeCell ref="A26:I26"/>
    <mergeCell ref="J17:K26"/>
    <mergeCell ref="J27:K30"/>
    <mergeCell ref="A14:I14"/>
    <mergeCell ref="A18:I18"/>
    <mergeCell ref="A20:I20"/>
    <mergeCell ref="A22:I22"/>
    <mergeCell ref="J35:K36"/>
    <mergeCell ref="A36:I36"/>
    <mergeCell ref="A28:I28"/>
    <mergeCell ref="A30:I30"/>
    <mergeCell ref="A32:I32"/>
    <mergeCell ref="A34:I34"/>
    <mergeCell ref="J31:K34"/>
    <mergeCell ref="J13:K16"/>
    <mergeCell ref="F3:G3"/>
    <mergeCell ref="A24:I24"/>
    <mergeCell ref="B3:D3"/>
    <mergeCell ref="A6:I6"/>
    <mergeCell ref="A8:I8"/>
    <mergeCell ref="A10:I10"/>
    <mergeCell ref="A12:I12"/>
    <mergeCell ref="A16:I16"/>
    <mergeCell ref="J6:K12"/>
  </mergeCells>
  <phoneticPr fontId="8"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69C2F-7723-934D-BB6E-6ABA5805D6AD}">
  <dimension ref="A1:R13"/>
  <sheetViews>
    <sheetView topLeftCell="F1" workbookViewId="0">
      <selection activeCell="C11" sqref="C11"/>
    </sheetView>
  </sheetViews>
  <sheetFormatPr baseColWidth="10" defaultRowHeight="15" x14ac:dyDescent="0.2"/>
  <cols>
    <col min="1" max="1" width="34.1640625" customWidth="1"/>
    <col min="2" max="2" width="12.5" customWidth="1"/>
    <col min="3" max="3" width="20.1640625" customWidth="1"/>
    <col min="9" max="9" width="25.33203125" customWidth="1"/>
    <col min="10" max="10" width="11.5" customWidth="1"/>
    <col min="11" max="11" width="16.5" customWidth="1"/>
    <col min="12" max="12" width="19.1640625" customWidth="1"/>
    <col min="13" max="13" width="13.6640625" customWidth="1"/>
    <col min="15" max="15" width="17.5" customWidth="1"/>
    <col min="17" max="17" width="16.1640625" customWidth="1"/>
    <col min="18" max="18" width="22.5" customWidth="1"/>
  </cols>
  <sheetData>
    <row r="1" spans="1:18" x14ac:dyDescent="0.2">
      <c r="A1" s="21" t="s">
        <v>184</v>
      </c>
      <c r="B1" s="21" t="s">
        <v>185</v>
      </c>
      <c r="C1" s="21" t="s">
        <v>186</v>
      </c>
      <c r="D1" s="21" t="s">
        <v>187</v>
      </c>
      <c r="E1" s="21" t="s">
        <v>188</v>
      </c>
      <c r="F1" s="21" t="s">
        <v>189</v>
      </c>
      <c r="G1" s="21" t="s">
        <v>190</v>
      </c>
      <c r="H1" s="21" t="s">
        <v>191</v>
      </c>
      <c r="I1" s="21" t="s">
        <v>192</v>
      </c>
      <c r="J1" s="21" t="s">
        <v>193</v>
      </c>
      <c r="K1" s="21" t="s">
        <v>194</v>
      </c>
      <c r="L1" s="21" t="s">
        <v>195</v>
      </c>
      <c r="M1" s="21" t="s">
        <v>196</v>
      </c>
      <c r="N1" s="21" t="s">
        <v>197</v>
      </c>
      <c r="O1" s="21" t="s">
        <v>198</v>
      </c>
      <c r="P1" s="21" t="s">
        <v>199</v>
      </c>
      <c r="Q1" s="21" t="s">
        <v>200</v>
      </c>
      <c r="R1" s="21" t="s">
        <v>201</v>
      </c>
    </row>
    <row r="2" spans="1:18" x14ac:dyDescent="0.2">
      <c r="A2" t="s">
        <v>202</v>
      </c>
      <c r="B2">
        <v>0</v>
      </c>
      <c r="C2">
        <v>24895005930.439999</v>
      </c>
      <c r="D2">
        <v>24.71</v>
      </c>
      <c r="E2">
        <v>7.51</v>
      </c>
      <c r="F2">
        <v>3.35</v>
      </c>
      <c r="G2">
        <v>1.71</v>
      </c>
      <c r="H2">
        <v>1.35</v>
      </c>
      <c r="I2">
        <v>2.4500000000000002</v>
      </c>
      <c r="J2">
        <v>90.58</v>
      </c>
      <c r="K2">
        <v>4.41</v>
      </c>
      <c r="L2">
        <v>37.299999999999997</v>
      </c>
      <c r="M2">
        <v>1.25</v>
      </c>
      <c r="N2">
        <v>0.2</v>
      </c>
      <c r="O2">
        <v>11.57</v>
      </c>
      <c r="P2">
        <v>24.89</v>
      </c>
      <c r="Q2">
        <v>296.05</v>
      </c>
      <c r="R2">
        <v>46.21</v>
      </c>
    </row>
    <row r="3" spans="1:18" x14ac:dyDescent="0.2">
      <c r="A3" t="s">
        <v>224</v>
      </c>
      <c r="B3">
        <v>0</v>
      </c>
      <c r="C3">
        <v>98983628346.309998</v>
      </c>
      <c r="D3">
        <v>58.4</v>
      </c>
      <c r="E3">
        <v>5.79</v>
      </c>
      <c r="F3">
        <v>3.58</v>
      </c>
      <c r="G3">
        <v>2.2999999999999998</v>
      </c>
      <c r="H3">
        <v>1.82</v>
      </c>
      <c r="I3">
        <v>3.53</v>
      </c>
      <c r="J3">
        <v>76.98</v>
      </c>
      <c r="K3">
        <v>6.8</v>
      </c>
      <c r="L3">
        <v>38.03</v>
      </c>
      <c r="M3">
        <v>1.27</v>
      </c>
      <c r="N3">
        <v>0.27</v>
      </c>
      <c r="O3">
        <v>14.1</v>
      </c>
      <c r="P3">
        <v>26.08</v>
      </c>
      <c r="Q3">
        <v>437.08</v>
      </c>
      <c r="R3">
        <v>68.180000000000007</v>
      </c>
    </row>
    <row r="4" spans="1:18" x14ac:dyDescent="0.2">
      <c r="A4" t="s">
        <v>203</v>
      </c>
      <c r="B4" t="s">
        <v>204</v>
      </c>
      <c r="C4">
        <v>319965986772.20001</v>
      </c>
      <c r="D4">
        <v>28.89</v>
      </c>
      <c r="E4">
        <v>9.91</v>
      </c>
      <c r="F4">
        <v>2.72</v>
      </c>
      <c r="G4">
        <v>1.76</v>
      </c>
      <c r="H4">
        <v>3.64</v>
      </c>
      <c r="I4">
        <v>8.5299999999999994</v>
      </c>
      <c r="J4">
        <v>30.15</v>
      </c>
      <c r="K4">
        <v>3.47</v>
      </c>
      <c r="L4">
        <v>31.01</v>
      </c>
      <c r="M4">
        <v>1.07</v>
      </c>
      <c r="N4">
        <v>0.52</v>
      </c>
      <c r="O4">
        <v>53.16</v>
      </c>
      <c r="P4">
        <v>36.64</v>
      </c>
      <c r="Q4">
        <v>175.34</v>
      </c>
      <c r="R4">
        <v>33.619999999999997</v>
      </c>
    </row>
    <row r="5" spans="1:18" x14ac:dyDescent="0.2">
      <c r="A5" t="s">
        <v>205</v>
      </c>
      <c r="B5" t="s">
        <v>206</v>
      </c>
      <c r="C5">
        <v>10172858504.620001</v>
      </c>
      <c r="D5">
        <v>42.66</v>
      </c>
      <c r="E5">
        <v>8.1999999999999993</v>
      </c>
      <c r="F5">
        <v>2.68</v>
      </c>
      <c r="G5">
        <v>1.37</v>
      </c>
      <c r="H5">
        <v>3.07</v>
      </c>
      <c r="I5">
        <v>5.55</v>
      </c>
      <c r="J5">
        <v>32.19</v>
      </c>
      <c r="K5">
        <v>4.41</v>
      </c>
      <c r="L5">
        <v>26.9</v>
      </c>
      <c r="M5">
        <v>0.73</v>
      </c>
      <c r="N5">
        <v>0.11</v>
      </c>
      <c r="O5" t="s">
        <v>207</v>
      </c>
      <c r="P5">
        <v>16.29</v>
      </c>
      <c r="Q5">
        <v>357.73</v>
      </c>
      <c r="R5">
        <v>36.6</v>
      </c>
    </row>
    <row r="6" spans="1:18" x14ac:dyDescent="0.2">
      <c r="A6" t="s">
        <v>208</v>
      </c>
      <c r="B6" t="s">
        <v>209</v>
      </c>
      <c r="C6">
        <v>486867300883.08002</v>
      </c>
      <c r="D6">
        <v>22.39</v>
      </c>
      <c r="E6">
        <v>7.25</v>
      </c>
      <c r="F6">
        <v>2.77</v>
      </c>
      <c r="G6">
        <v>2.2999999999999998</v>
      </c>
      <c r="H6">
        <v>2.62</v>
      </c>
      <c r="I6">
        <v>5.19</v>
      </c>
      <c r="J6">
        <v>41.5</v>
      </c>
      <c r="K6">
        <v>4.71</v>
      </c>
      <c r="L6">
        <v>41.31</v>
      </c>
      <c r="M6">
        <v>0.83</v>
      </c>
      <c r="N6">
        <v>0.2</v>
      </c>
      <c r="O6">
        <v>12</v>
      </c>
      <c r="P6">
        <v>24.89</v>
      </c>
      <c r="Q6">
        <v>192.97</v>
      </c>
      <c r="R6">
        <v>46.21</v>
      </c>
    </row>
    <row r="7" spans="1:18" x14ac:dyDescent="0.2">
      <c r="A7" t="s">
        <v>210</v>
      </c>
      <c r="B7" t="s">
        <v>211</v>
      </c>
      <c r="C7">
        <v>77097647499.940002</v>
      </c>
      <c r="D7">
        <v>34.21</v>
      </c>
      <c r="E7">
        <v>7.76</v>
      </c>
      <c r="F7">
        <v>3.93</v>
      </c>
      <c r="G7">
        <v>2.08</v>
      </c>
      <c r="H7">
        <v>1.98</v>
      </c>
      <c r="I7">
        <v>3.04</v>
      </c>
      <c r="J7">
        <v>60.58</v>
      </c>
      <c r="K7" t="s">
        <v>207</v>
      </c>
      <c r="L7">
        <v>62.35</v>
      </c>
      <c r="M7">
        <v>0.91</v>
      </c>
      <c r="N7">
        <v>0.2</v>
      </c>
      <c r="O7">
        <v>11.57</v>
      </c>
      <c r="P7">
        <v>15.96</v>
      </c>
      <c r="Q7">
        <v>312.12</v>
      </c>
      <c r="R7" t="s">
        <v>207</v>
      </c>
    </row>
    <row r="8" spans="1:18" x14ac:dyDescent="0.2">
      <c r="A8" t="s">
        <v>212</v>
      </c>
      <c r="B8" t="s">
        <v>213</v>
      </c>
      <c r="C8">
        <v>27274035212.16</v>
      </c>
      <c r="D8">
        <v>15.29</v>
      </c>
      <c r="E8">
        <v>5.45</v>
      </c>
      <c r="F8">
        <v>4.01</v>
      </c>
      <c r="G8" t="s">
        <v>207</v>
      </c>
      <c r="H8">
        <v>1.36</v>
      </c>
      <c r="I8">
        <v>2.54</v>
      </c>
      <c r="J8">
        <v>92.11</v>
      </c>
      <c r="K8" t="s">
        <v>207</v>
      </c>
      <c r="L8">
        <v>35.119999999999997</v>
      </c>
      <c r="M8">
        <v>1.31</v>
      </c>
      <c r="N8">
        <v>0.15</v>
      </c>
      <c r="O8" t="s">
        <v>207</v>
      </c>
      <c r="P8">
        <v>24.79</v>
      </c>
      <c r="Q8">
        <v>201.15</v>
      </c>
      <c r="R8" t="s">
        <v>207</v>
      </c>
    </row>
    <row r="9" spans="1:18" x14ac:dyDescent="0.2">
      <c r="A9" t="s">
        <v>214</v>
      </c>
      <c r="B9" t="s">
        <v>215</v>
      </c>
      <c r="C9">
        <v>5474921518.5</v>
      </c>
      <c r="D9">
        <v>3.87</v>
      </c>
      <c r="E9">
        <v>0.98</v>
      </c>
      <c r="F9">
        <v>1.3</v>
      </c>
      <c r="G9">
        <v>6.35</v>
      </c>
      <c r="H9">
        <v>0.76</v>
      </c>
      <c r="I9">
        <v>2.37</v>
      </c>
      <c r="J9">
        <v>98.2</v>
      </c>
      <c r="K9">
        <v>18.670000000000002</v>
      </c>
      <c r="L9" t="s">
        <v>207</v>
      </c>
      <c r="M9">
        <v>1.77</v>
      </c>
      <c r="N9">
        <v>0.21</v>
      </c>
      <c r="O9">
        <v>3.39</v>
      </c>
      <c r="P9">
        <v>36.770000000000003</v>
      </c>
      <c r="Q9">
        <v>279.98</v>
      </c>
      <c r="R9">
        <v>116.87</v>
      </c>
    </row>
    <row r="10" spans="1:18" x14ac:dyDescent="0.2">
      <c r="A10" t="s">
        <v>216</v>
      </c>
      <c r="B10" t="s">
        <v>217</v>
      </c>
      <c r="C10">
        <v>32008307454.360001</v>
      </c>
      <c r="D10">
        <v>27.03</v>
      </c>
      <c r="E10">
        <v>5.55</v>
      </c>
      <c r="F10">
        <v>4.29</v>
      </c>
      <c r="G10">
        <v>1.44</v>
      </c>
      <c r="H10">
        <v>1.29</v>
      </c>
      <c r="I10">
        <v>2.34</v>
      </c>
      <c r="J10">
        <v>92.81</v>
      </c>
      <c r="K10" t="s">
        <v>207</v>
      </c>
      <c r="L10">
        <v>47.77</v>
      </c>
      <c r="M10">
        <v>1.19</v>
      </c>
      <c r="N10">
        <v>0.08</v>
      </c>
      <c r="O10">
        <v>7.49</v>
      </c>
      <c r="P10">
        <v>18.03</v>
      </c>
      <c r="Q10">
        <v>356.29</v>
      </c>
      <c r="R10" t="s">
        <v>207</v>
      </c>
    </row>
    <row r="11" spans="1:18" x14ac:dyDescent="0.2">
      <c r="A11" t="s">
        <v>218</v>
      </c>
      <c r="B11" t="s">
        <v>219</v>
      </c>
      <c r="C11">
        <v>22515976648.720001</v>
      </c>
      <c r="D11">
        <v>493.8</v>
      </c>
      <c r="E11">
        <v>20.04</v>
      </c>
      <c r="F11">
        <v>17.22</v>
      </c>
      <c r="G11">
        <v>1.42</v>
      </c>
      <c r="H11">
        <v>1.1599999999999999</v>
      </c>
      <c r="I11">
        <v>2.2400000000000002</v>
      </c>
      <c r="J11">
        <v>104.82</v>
      </c>
      <c r="K11">
        <v>2.75</v>
      </c>
      <c r="L11">
        <v>12.02</v>
      </c>
      <c r="M11">
        <v>1.93</v>
      </c>
      <c r="N11">
        <v>0.55000000000000004</v>
      </c>
      <c r="O11">
        <v>21.62</v>
      </c>
      <c r="P11">
        <v>27.88</v>
      </c>
      <c r="Q11">
        <v>1282.08</v>
      </c>
      <c r="R11">
        <v>107.57</v>
      </c>
    </row>
    <row r="12" spans="1:18" x14ac:dyDescent="0.2">
      <c r="A12" t="s">
        <v>220</v>
      </c>
      <c r="B12" t="s">
        <v>221</v>
      </c>
      <c r="C12">
        <v>105763932.72</v>
      </c>
      <c r="D12">
        <v>-104.6</v>
      </c>
      <c r="E12">
        <v>-15.63</v>
      </c>
      <c r="F12">
        <v>-11.61</v>
      </c>
      <c r="G12" t="s">
        <v>207</v>
      </c>
      <c r="H12">
        <v>1.35</v>
      </c>
      <c r="I12">
        <v>2.09</v>
      </c>
      <c r="J12">
        <v>128.41</v>
      </c>
      <c r="K12" t="s">
        <v>207</v>
      </c>
      <c r="L12">
        <v>48.47</v>
      </c>
      <c r="M12">
        <v>1.31</v>
      </c>
      <c r="N12">
        <v>0.06</v>
      </c>
      <c r="O12">
        <v>-10.53</v>
      </c>
      <c r="P12" t="s">
        <v>207</v>
      </c>
      <c r="Q12">
        <v>1068.8499999999999</v>
      </c>
      <c r="R12" t="s">
        <v>207</v>
      </c>
    </row>
    <row r="13" spans="1:18" x14ac:dyDescent="0.2">
      <c r="A13" t="s">
        <v>222</v>
      </c>
      <c r="B13" t="s">
        <v>223</v>
      </c>
      <c r="C13">
        <v>8353485036.79</v>
      </c>
      <c r="D13">
        <v>20.440000000000001</v>
      </c>
      <c r="E13">
        <v>8.3699999999999992</v>
      </c>
      <c r="F13">
        <v>8.4600000000000009</v>
      </c>
      <c r="G13">
        <v>1.66</v>
      </c>
      <c r="H13">
        <v>0.99</v>
      </c>
      <c r="I13">
        <v>1.46</v>
      </c>
      <c r="J13">
        <v>89.06</v>
      </c>
      <c r="K13" t="s">
        <v>207</v>
      </c>
      <c r="L13">
        <v>37.299999999999997</v>
      </c>
      <c r="M13">
        <v>1.68</v>
      </c>
      <c r="N13">
        <v>0.64</v>
      </c>
      <c r="O13" t="s">
        <v>207</v>
      </c>
      <c r="P13">
        <v>33.479999999999997</v>
      </c>
      <c r="Q13">
        <v>144.30000000000001</v>
      </c>
      <c r="R13" t="s">
        <v>207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6716A-DE19-9E45-838F-38F936C75355}">
  <dimension ref="A1:B8"/>
  <sheetViews>
    <sheetView zoomScale="65" workbookViewId="0">
      <selection activeCell="E21" sqref="E21"/>
    </sheetView>
  </sheetViews>
  <sheetFormatPr baseColWidth="10" defaultRowHeight="15" x14ac:dyDescent="0.2"/>
  <sheetData>
    <row r="1" spans="1:2" x14ac:dyDescent="0.2">
      <c r="A1" t="s">
        <v>244</v>
      </c>
      <c r="B1" s="17">
        <v>2.74</v>
      </c>
    </row>
    <row r="2" spans="1:2" x14ac:dyDescent="0.2">
      <c r="A2" t="s">
        <v>245</v>
      </c>
      <c r="B2" s="17">
        <v>2.4300000000000002</v>
      </c>
    </row>
    <row r="3" spans="1:2" x14ac:dyDescent="0.2">
      <c r="A3" t="s">
        <v>46</v>
      </c>
      <c r="B3" s="17">
        <v>2.65</v>
      </c>
    </row>
    <row r="4" spans="1:2" x14ac:dyDescent="0.2">
      <c r="A4" t="s">
        <v>44</v>
      </c>
      <c r="B4" s="17">
        <v>2.5099999999999998</v>
      </c>
    </row>
    <row r="5" spans="1:2" x14ac:dyDescent="0.2">
      <c r="A5" t="s">
        <v>45</v>
      </c>
      <c r="B5" s="17">
        <v>2.59</v>
      </c>
    </row>
    <row r="6" spans="1:2" x14ac:dyDescent="0.2">
      <c r="A6" t="s">
        <v>47</v>
      </c>
      <c r="B6" s="17">
        <v>2.57</v>
      </c>
    </row>
    <row r="7" spans="1:2" x14ac:dyDescent="0.2">
      <c r="A7" t="s">
        <v>48</v>
      </c>
      <c r="B7" s="17">
        <v>2.5</v>
      </c>
    </row>
    <row r="8" spans="1:2" x14ac:dyDescent="0.2">
      <c r="A8" t="s">
        <v>49</v>
      </c>
      <c r="B8" s="17">
        <v>2.63</v>
      </c>
    </row>
  </sheetData>
  <phoneticPr fontId="8"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F6F53-1023-6E44-93E7-A5F683A4F43E}">
  <dimension ref="A1:H30"/>
  <sheetViews>
    <sheetView workbookViewId="0">
      <selection activeCell="B15" sqref="B15"/>
    </sheetView>
  </sheetViews>
  <sheetFormatPr baseColWidth="10" defaultRowHeight="15" x14ac:dyDescent="0.2"/>
  <cols>
    <col min="1" max="1" width="56.1640625" customWidth="1"/>
    <col min="2" max="3" width="19.83203125" customWidth="1"/>
    <col min="4" max="4" width="17.33203125" customWidth="1"/>
    <col min="6" max="6" width="16.83203125" customWidth="1"/>
    <col min="8" max="8" width="18" customWidth="1"/>
  </cols>
  <sheetData>
    <row r="1" spans="1:8" x14ac:dyDescent="0.2">
      <c r="A1" s="5" t="s">
        <v>64</v>
      </c>
      <c r="B1" s="5"/>
      <c r="C1" s="5"/>
      <c r="D1" s="5"/>
      <c r="E1" s="5"/>
      <c r="F1" s="5"/>
      <c r="G1" s="5"/>
      <c r="H1" s="5"/>
    </row>
    <row r="2" spans="1:8" x14ac:dyDescent="0.2">
      <c r="A2" s="46" t="s">
        <v>65</v>
      </c>
      <c r="B2" s="46"/>
      <c r="C2" s="46"/>
      <c r="D2" s="46"/>
      <c r="E2" s="5"/>
      <c r="F2" s="5"/>
      <c r="G2" s="5"/>
      <c r="H2" s="5"/>
    </row>
    <row r="3" spans="1:8" x14ac:dyDescent="0.2">
      <c r="A3" s="5"/>
      <c r="B3" s="5"/>
      <c r="C3" s="5"/>
      <c r="D3" s="5"/>
      <c r="E3" s="5"/>
      <c r="F3" s="5"/>
      <c r="G3" s="5"/>
      <c r="H3" s="5"/>
    </row>
    <row r="4" spans="1:8" x14ac:dyDescent="0.2">
      <c r="A4" s="5"/>
      <c r="B4" s="5" t="s">
        <v>68</v>
      </c>
      <c r="C4" s="5" t="s">
        <v>67</v>
      </c>
      <c r="D4" s="5" t="s">
        <v>66</v>
      </c>
      <c r="E4" s="5"/>
      <c r="F4" s="5"/>
      <c r="G4" s="5"/>
      <c r="H4" s="5"/>
    </row>
    <row r="5" spans="1:8" x14ac:dyDescent="0.2">
      <c r="A5" s="5"/>
      <c r="B5" s="13">
        <v>2021</v>
      </c>
      <c r="C5" s="13">
        <v>2022</v>
      </c>
      <c r="D5" s="13">
        <v>2023</v>
      </c>
      <c r="E5" s="13"/>
      <c r="F5" s="13"/>
      <c r="G5" s="13"/>
      <c r="H5" s="13"/>
    </row>
    <row r="6" spans="1:8" x14ac:dyDescent="0.2">
      <c r="A6" s="5" t="s">
        <v>69</v>
      </c>
      <c r="B6" s="12"/>
      <c r="C6" s="12"/>
      <c r="D6" s="12"/>
      <c r="E6" s="12"/>
      <c r="F6" s="12"/>
      <c r="G6" s="12"/>
      <c r="H6" s="12"/>
    </row>
    <row r="7" spans="1:8" x14ac:dyDescent="0.2">
      <c r="A7" s="10" t="s">
        <v>70</v>
      </c>
      <c r="B7" s="12">
        <v>192052</v>
      </c>
      <c r="C7" s="12">
        <v>222730</v>
      </c>
      <c r="D7" s="12">
        <v>237710</v>
      </c>
      <c r="E7" s="12"/>
      <c r="F7" s="12"/>
      <c r="G7" s="12"/>
      <c r="H7" s="12"/>
    </row>
    <row r="8" spans="1:8" x14ac:dyDescent="0.2">
      <c r="A8" s="5" t="s">
        <v>71</v>
      </c>
      <c r="B8" s="12">
        <v>3877</v>
      </c>
      <c r="C8" s="12">
        <v>4224</v>
      </c>
      <c r="D8" s="12">
        <v>4580</v>
      </c>
      <c r="E8" s="12"/>
      <c r="F8" s="12"/>
      <c r="G8" s="12"/>
      <c r="H8" s="12"/>
    </row>
    <row r="9" spans="1:8" x14ac:dyDescent="0.2">
      <c r="A9" s="10" t="s">
        <v>72</v>
      </c>
      <c r="B9" s="12">
        <v>195929</v>
      </c>
      <c r="C9" s="12">
        <v>226954</v>
      </c>
      <c r="D9" s="12">
        <v>242290</v>
      </c>
      <c r="E9" s="12"/>
      <c r="F9" s="12"/>
      <c r="G9" s="12"/>
      <c r="H9" s="12"/>
    </row>
    <row r="10" spans="1:8" x14ac:dyDescent="0.2">
      <c r="A10" s="5" t="s">
        <v>73</v>
      </c>
      <c r="B10" s="12"/>
      <c r="C10" s="12"/>
      <c r="D10" s="12"/>
      <c r="E10" s="12"/>
      <c r="F10" s="12"/>
      <c r="G10" s="12"/>
      <c r="H10" s="12"/>
    </row>
    <row r="11" spans="1:8" x14ac:dyDescent="0.2">
      <c r="A11" s="5" t="s">
        <v>74</v>
      </c>
      <c r="B11" s="12">
        <v>170684</v>
      </c>
      <c r="C11" s="12">
        <v>199382</v>
      </c>
      <c r="D11" s="12">
        <v>212586</v>
      </c>
      <c r="E11" s="12"/>
      <c r="F11" s="12"/>
      <c r="G11" s="12"/>
      <c r="H11" s="12"/>
    </row>
    <row r="12" spans="1:8" x14ac:dyDescent="0.2">
      <c r="A12" s="5" t="s">
        <v>75</v>
      </c>
      <c r="B12" s="12">
        <v>18537</v>
      </c>
      <c r="C12" s="12">
        <v>19779</v>
      </c>
      <c r="D12" s="12">
        <v>21590</v>
      </c>
      <c r="E12" s="12"/>
      <c r="F12" s="12"/>
      <c r="G12" s="12"/>
      <c r="H12" s="12"/>
    </row>
    <row r="13" spans="1:8" x14ac:dyDescent="0.2">
      <c r="A13" s="5" t="s">
        <v>76</v>
      </c>
      <c r="B13" s="12">
        <v>6708</v>
      </c>
      <c r="C13" s="12">
        <v>7793</v>
      </c>
      <c r="D13" s="12">
        <v>8114</v>
      </c>
      <c r="E13" s="12"/>
      <c r="F13" s="12"/>
      <c r="G13" s="12"/>
      <c r="H13" s="12"/>
    </row>
    <row r="14" spans="1:8" x14ac:dyDescent="0.2">
      <c r="A14" s="5" t="s">
        <v>77</v>
      </c>
      <c r="B14" s="12"/>
      <c r="C14" s="12"/>
      <c r="D14" s="12"/>
      <c r="E14" s="12"/>
      <c r="F14" s="12"/>
      <c r="G14" s="12"/>
      <c r="H14" s="12"/>
    </row>
    <row r="15" spans="1:8" x14ac:dyDescent="0.2">
      <c r="A15" s="16" t="s">
        <v>78</v>
      </c>
      <c r="B15" s="12">
        <v>-171</v>
      </c>
      <c r="C15" s="12">
        <v>-158</v>
      </c>
      <c r="D15" s="12">
        <v>-160</v>
      </c>
      <c r="E15" s="12"/>
      <c r="F15" s="12"/>
      <c r="G15" s="12"/>
      <c r="H15" s="12"/>
    </row>
    <row r="16" spans="1:8" x14ac:dyDescent="0.2">
      <c r="A16" s="16" t="s">
        <v>79</v>
      </c>
      <c r="B16" s="12">
        <v>143</v>
      </c>
      <c r="C16" s="12">
        <v>205</v>
      </c>
      <c r="D16" s="12">
        <v>533</v>
      </c>
      <c r="E16" s="12"/>
      <c r="F16" s="12"/>
      <c r="G16" s="12"/>
      <c r="H16" s="12"/>
    </row>
    <row r="17" spans="1:8" x14ac:dyDescent="0.2">
      <c r="A17" s="16" t="s">
        <v>80</v>
      </c>
      <c r="B17" s="12">
        <v>6680</v>
      </c>
      <c r="C17" s="12">
        <v>7840</v>
      </c>
      <c r="D17" s="12">
        <v>8487</v>
      </c>
      <c r="E17" s="12"/>
      <c r="F17" s="12"/>
      <c r="G17" s="12"/>
      <c r="H17" s="12"/>
    </row>
    <row r="18" spans="1:8" x14ac:dyDescent="0.2">
      <c r="A18" s="16" t="s">
        <v>81</v>
      </c>
      <c r="B18" s="12">
        <v>1601</v>
      </c>
      <c r="C18" s="12">
        <v>1925</v>
      </c>
      <c r="D18" s="12">
        <v>2195</v>
      </c>
      <c r="E18" s="12"/>
      <c r="F18" s="12"/>
      <c r="G18" s="12"/>
      <c r="H18" s="12"/>
    </row>
    <row r="19" spans="1:8" x14ac:dyDescent="0.2">
      <c r="A19" s="16" t="s">
        <v>82</v>
      </c>
      <c r="B19" s="12"/>
      <c r="C19" s="12"/>
      <c r="D19" s="12"/>
      <c r="E19" s="12"/>
      <c r="F19" s="12"/>
      <c r="G19" s="12"/>
      <c r="H19" s="12"/>
    </row>
    <row r="20" spans="1:8" x14ac:dyDescent="0.2">
      <c r="A20" s="16" t="s">
        <v>83</v>
      </c>
      <c r="B20" s="12">
        <v>5079</v>
      </c>
      <c r="C20" s="12">
        <v>5915</v>
      </c>
      <c r="D20" s="12">
        <v>6292</v>
      </c>
      <c r="E20" s="12"/>
      <c r="F20" s="12"/>
      <c r="G20" s="12"/>
      <c r="H20" s="12"/>
    </row>
    <row r="21" spans="1:8" x14ac:dyDescent="0.2">
      <c r="A21" s="16" t="s">
        <v>84</v>
      </c>
      <c r="B21" s="12"/>
      <c r="C21" s="12"/>
      <c r="D21" s="12"/>
      <c r="E21" s="12"/>
      <c r="F21" s="12"/>
      <c r="G21" s="12"/>
      <c r="H21" s="12"/>
    </row>
    <row r="22" spans="1:8" x14ac:dyDescent="0.2">
      <c r="A22" s="16" t="s">
        <v>83</v>
      </c>
      <c r="B22" s="12">
        <v>-72</v>
      </c>
      <c r="C22" s="12">
        <v>-71</v>
      </c>
      <c r="D22" s="12" t="s">
        <v>85</v>
      </c>
      <c r="E22" s="12"/>
      <c r="F22" s="12"/>
      <c r="G22" s="12"/>
      <c r="H22" s="12"/>
    </row>
    <row r="23" spans="1:8" x14ac:dyDescent="0.2">
      <c r="A23" s="18" t="s">
        <v>86</v>
      </c>
      <c r="B23" s="12">
        <v>5007</v>
      </c>
      <c r="C23" s="12">
        <v>5844</v>
      </c>
      <c r="D23" s="12">
        <v>6292</v>
      </c>
      <c r="E23" s="12"/>
      <c r="F23" s="12"/>
      <c r="G23" s="12"/>
      <c r="H23" s="12"/>
    </row>
    <row r="24" spans="1:8" x14ac:dyDescent="0.2">
      <c r="A24" s="5" t="s">
        <v>87</v>
      </c>
      <c r="B24" s="12"/>
      <c r="C24" s="12"/>
      <c r="D24" s="12"/>
      <c r="E24" s="12"/>
      <c r="F24" s="12"/>
      <c r="G24" s="12"/>
      <c r="H24" s="12"/>
    </row>
    <row r="25" spans="1:8" x14ac:dyDescent="0.2">
      <c r="A25" s="5" t="s">
        <v>88</v>
      </c>
      <c r="B25" s="12"/>
      <c r="C25" s="12"/>
      <c r="D25" s="12"/>
      <c r="E25" s="12"/>
      <c r="F25" s="12"/>
      <c r="G25" s="12"/>
      <c r="H25" s="12"/>
    </row>
    <row r="26" spans="1:8" x14ac:dyDescent="0.2">
      <c r="A26" s="16" t="s">
        <v>89</v>
      </c>
      <c r="B26" s="12">
        <v>11.3</v>
      </c>
      <c r="C26" s="12">
        <v>13.17</v>
      </c>
      <c r="D26" s="12">
        <v>14.18</v>
      </c>
      <c r="E26" s="12"/>
      <c r="F26" s="12"/>
      <c r="G26" s="12"/>
      <c r="H26" s="12"/>
    </row>
    <row r="27" spans="1:8" x14ac:dyDescent="0.2">
      <c r="A27" s="5" t="s">
        <v>90</v>
      </c>
      <c r="B27" s="12">
        <v>11.27</v>
      </c>
      <c r="C27" s="12">
        <v>13.14</v>
      </c>
      <c r="D27" s="12">
        <v>14.16</v>
      </c>
      <c r="E27" s="12"/>
      <c r="F27" s="12"/>
      <c r="G27" s="12"/>
      <c r="H27" s="12"/>
    </row>
    <row r="28" spans="1:8" x14ac:dyDescent="0.2">
      <c r="A28" s="5" t="s">
        <v>91</v>
      </c>
      <c r="B28" s="12"/>
      <c r="C28" s="12"/>
      <c r="D28" s="12"/>
      <c r="E28" s="12"/>
      <c r="F28" s="12"/>
      <c r="G28" s="12"/>
      <c r="H28" s="12"/>
    </row>
    <row r="29" spans="1:8" x14ac:dyDescent="0.2">
      <c r="A29" s="5" t="s">
        <v>89</v>
      </c>
      <c r="B29" s="12">
        <v>443089</v>
      </c>
      <c r="C29" s="12">
        <v>443651</v>
      </c>
      <c r="D29" s="12">
        <v>443854</v>
      </c>
      <c r="E29" s="12"/>
      <c r="F29" s="12"/>
      <c r="G29" s="12"/>
      <c r="H29" s="12"/>
    </row>
    <row r="30" spans="1:8" x14ac:dyDescent="0.2">
      <c r="A30" s="5" t="s">
        <v>90</v>
      </c>
      <c r="B30" s="12">
        <v>444346</v>
      </c>
      <c r="C30" s="12">
        <v>444757</v>
      </c>
      <c r="D30" s="12">
        <v>444452</v>
      </c>
      <c r="E30" s="12"/>
      <c r="F30" s="12"/>
      <c r="G30" s="12"/>
      <c r="H30" s="12"/>
    </row>
  </sheetData>
  <mergeCells count="1">
    <mergeCell ref="A2:D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87605-E1C4-244D-8F7C-268506F69A50}">
  <dimension ref="A1:J50"/>
  <sheetViews>
    <sheetView topLeftCell="A3" zoomScale="125" workbookViewId="0">
      <selection activeCell="C10" sqref="C10"/>
    </sheetView>
  </sheetViews>
  <sheetFormatPr baseColWidth="10" defaultRowHeight="15" x14ac:dyDescent="0.2"/>
  <cols>
    <col min="1" max="1" width="57.83203125" customWidth="1"/>
    <col min="2" max="5" width="11.1640625" bestFit="1" customWidth="1"/>
  </cols>
  <sheetData>
    <row r="1" spans="1:10" x14ac:dyDescent="0.2">
      <c r="A1" s="4" t="s">
        <v>93</v>
      </c>
      <c r="B1" s="4"/>
      <c r="C1" s="4"/>
      <c r="D1" s="4"/>
      <c r="H1" s="5"/>
      <c r="I1" s="4"/>
      <c r="J1" s="4"/>
    </row>
    <row r="2" spans="1:10" x14ac:dyDescent="0.2">
      <c r="A2" s="5" t="s">
        <v>94</v>
      </c>
      <c r="B2" s="5"/>
      <c r="C2" s="5"/>
      <c r="D2" s="4"/>
      <c r="H2" s="5"/>
      <c r="I2" s="4"/>
      <c r="J2" s="4"/>
    </row>
    <row r="3" spans="1:10" x14ac:dyDescent="0.2">
      <c r="A3" s="5"/>
      <c r="B3" s="5"/>
      <c r="C3" s="5"/>
      <c r="D3" s="4"/>
      <c r="H3" s="5"/>
      <c r="I3" s="4"/>
      <c r="J3" s="4"/>
    </row>
    <row r="4" spans="1:10" x14ac:dyDescent="0.2">
      <c r="A4" s="4"/>
      <c r="B4" s="5" t="s">
        <v>136</v>
      </c>
      <c r="C4" s="5" t="s">
        <v>68</v>
      </c>
      <c r="D4" s="5" t="s">
        <v>67</v>
      </c>
      <c r="E4" s="5" t="s">
        <v>66</v>
      </c>
      <c r="H4" s="5" t="s">
        <v>92</v>
      </c>
      <c r="I4" s="5"/>
      <c r="J4" s="5"/>
    </row>
    <row r="5" spans="1:10" x14ac:dyDescent="0.2">
      <c r="A5" s="5"/>
      <c r="B5" s="5">
        <v>2020</v>
      </c>
      <c r="C5" s="5">
        <v>2021</v>
      </c>
      <c r="D5" s="5">
        <v>2022</v>
      </c>
      <c r="E5" s="5">
        <v>2023</v>
      </c>
      <c r="H5" s="5" t="s">
        <v>92</v>
      </c>
      <c r="I5" s="5"/>
      <c r="J5" s="5"/>
    </row>
    <row r="6" spans="1:10" x14ac:dyDescent="0.2">
      <c r="A6" s="10" t="s">
        <v>95</v>
      </c>
      <c r="B6" s="4"/>
      <c r="C6" s="4"/>
      <c r="D6" s="4"/>
      <c r="E6" s="4"/>
      <c r="H6" s="5"/>
      <c r="I6" s="4"/>
      <c r="J6" s="4"/>
    </row>
    <row r="7" spans="1:10" x14ac:dyDescent="0.2">
      <c r="A7" s="5" t="s">
        <v>96</v>
      </c>
      <c r="B7" s="4"/>
      <c r="C7" s="4"/>
      <c r="D7" s="4"/>
      <c r="E7" s="4"/>
      <c r="H7" s="5"/>
      <c r="I7" s="4"/>
      <c r="J7" s="4"/>
    </row>
    <row r="8" spans="1:10" x14ac:dyDescent="0.2">
      <c r="A8" s="16" t="s">
        <v>97</v>
      </c>
      <c r="B8" s="11">
        <v>12277</v>
      </c>
      <c r="C8" s="11">
        <v>11258</v>
      </c>
      <c r="D8" s="11">
        <v>10203</v>
      </c>
      <c r="E8" s="11">
        <v>13700</v>
      </c>
      <c r="H8" s="5"/>
      <c r="I8" s="7"/>
      <c r="J8" s="7"/>
    </row>
    <row r="9" spans="1:10" x14ac:dyDescent="0.2">
      <c r="A9" s="16" t="s">
        <v>98</v>
      </c>
      <c r="B9" s="11">
        <v>1028</v>
      </c>
      <c r="C9" s="11">
        <v>917</v>
      </c>
      <c r="D9" s="11">
        <v>846</v>
      </c>
      <c r="E9" s="11">
        <v>1534</v>
      </c>
      <c r="H9" s="5"/>
      <c r="I9" s="6"/>
      <c r="J9" s="6"/>
    </row>
    <row r="10" spans="1:10" x14ac:dyDescent="0.2">
      <c r="A10" s="16" t="s">
        <v>99</v>
      </c>
      <c r="B10" s="11">
        <v>1550</v>
      </c>
      <c r="C10" s="11">
        <v>1803</v>
      </c>
      <c r="D10" s="11">
        <v>2241</v>
      </c>
      <c r="E10" s="11">
        <v>2285</v>
      </c>
      <c r="H10" s="5"/>
      <c r="I10" s="6"/>
      <c r="J10" s="6"/>
    </row>
    <row r="11" spans="1:10" x14ac:dyDescent="0.2">
      <c r="A11" s="5" t="s">
        <v>100</v>
      </c>
      <c r="B11" s="11">
        <v>12242</v>
      </c>
      <c r="C11" s="11">
        <v>14215</v>
      </c>
      <c r="D11" s="11">
        <v>17907</v>
      </c>
      <c r="E11" s="11">
        <v>16651</v>
      </c>
      <c r="H11" s="5"/>
      <c r="I11" s="6"/>
      <c r="J11" s="6"/>
    </row>
    <row r="12" spans="1:10" x14ac:dyDescent="0.2">
      <c r="A12" s="5" t="s">
        <v>101</v>
      </c>
      <c r="B12" s="11">
        <v>1023</v>
      </c>
      <c r="C12" s="11">
        <v>1312</v>
      </c>
      <c r="D12" s="11">
        <v>1499</v>
      </c>
      <c r="E12" s="11">
        <v>1709</v>
      </c>
      <c r="H12" s="5"/>
      <c r="I12" s="6"/>
      <c r="J12" s="6"/>
    </row>
    <row r="13" spans="1:10" x14ac:dyDescent="0.2">
      <c r="A13" s="10" t="s">
        <v>102</v>
      </c>
      <c r="B13" s="11">
        <v>28120</v>
      </c>
      <c r="C13" s="11">
        <v>29505</v>
      </c>
      <c r="D13" s="11">
        <v>32696</v>
      </c>
      <c r="E13" s="11">
        <v>35879</v>
      </c>
      <c r="H13" s="5"/>
      <c r="I13" s="6"/>
      <c r="J13" s="6"/>
    </row>
    <row r="14" spans="1:10" x14ac:dyDescent="0.2">
      <c r="A14" s="5" t="s">
        <v>103</v>
      </c>
      <c r="B14" s="14"/>
      <c r="C14" s="14"/>
      <c r="D14" s="14"/>
      <c r="E14" s="14"/>
      <c r="H14" s="5"/>
      <c r="I14" s="4"/>
      <c r="J14" s="4"/>
    </row>
    <row r="15" spans="1:10" x14ac:dyDescent="0.2">
      <c r="A15" s="5" t="s">
        <v>104</v>
      </c>
      <c r="B15" s="11">
        <v>21807</v>
      </c>
      <c r="C15" s="11">
        <v>23492</v>
      </c>
      <c r="D15" s="11">
        <v>24646</v>
      </c>
      <c r="E15" s="11">
        <v>26684</v>
      </c>
      <c r="H15" s="5"/>
      <c r="I15" s="6"/>
      <c r="J15" s="6"/>
    </row>
    <row r="16" spans="1:10" x14ac:dyDescent="0.2">
      <c r="A16" s="5" t="s">
        <v>105</v>
      </c>
      <c r="B16" s="11">
        <v>2788</v>
      </c>
      <c r="C16" s="11">
        <v>2890</v>
      </c>
      <c r="D16" s="11">
        <v>2774</v>
      </c>
      <c r="E16" s="11">
        <v>2713</v>
      </c>
      <c r="H16" s="5"/>
      <c r="I16" s="6"/>
      <c r="J16" s="6"/>
    </row>
    <row r="17" spans="1:10" x14ac:dyDescent="0.2">
      <c r="A17" s="5" t="s">
        <v>106</v>
      </c>
      <c r="B17" s="11">
        <v>2841</v>
      </c>
      <c r="C17" s="11">
        <v>3381</v>
      </c>
      <c r="D17" s="11">
        <v>4050</v>
      </c>
      <c r="E17" s="11">
        <v>3718</v>
      </c>
      <c r="H17" s="5"/>
      <c r="I17" s="6"/>
      <c r="J17" s="6"/>
    </row>
    <row r="18" spans="1:10" x14ac:dyDescent="0.2">
      <c r="A18" s="5" t="s">
        <v>182</v>
      </c>
      <c r="B18" s="11">
        <f>B15+B16+B17</f>
        <v>27436</v>
      </c>
      <c r="C18" s="11">
        <f t="shared" ref="C18:E18" si="0">C15+C16+C17</f>
        <v>29763</v>
      </c>
      <c r="D18" s="11">
        <f t="shared" si="0"/>
        <v>31470</v>
      </c>
      <c r="E18" s="11">
        <f t="shared" si="0"/>
        <v>33115</v>
      </c>
      <c r="H18" s="5"/>
      <c r="I18" s="6"/>
      <c r="J18" s="6"/>
    </row>
    <row r="19" spans="1:10" x14ac:dyDescent="0.2">
      <c r="A19" s="10" t="s">
        <v>107</v>
      </c>
      <c r="B19" s="11">
        <v>55556</v>
      </c>
      <c r="C19" s="11">
        <v>59268</v>
      </c>
      <c r="D19" s="11">
        <v>64166</v>
      </c>
      <c r="E19" s="11">
        <v>68994</v>
      </c>
      <c r="H19" s="5"/>
      <c r="I19" s="7"/>
      <c r="J19" s="7"/>
    </row>
    <row r="20" spans="1:10" x14ac:dyDescent="0.2">
      <c r="A20" s="10" t="s">
        <v>108</v>
      </c>
      <c r="B20" s="14"/>
      <c r="C20" s="14"/>
      <c r="D20" s="14"/>
      <c r="E20" s="14"/>
      <c r="H20" s="5"/>
      <c r="I20" s="4"/>
      <c r="J20" s="4"/>
    </row>
    <row r="21" spans="1:10" x14ac:dyDescent="0.2">
      <c r="A21" s="5" t="s">
        <v>109</v>
      </c>
      <c r="B21" s="14"/>
      <c r="C21" s="14"/>
      <c r="D21" s="14"/>
      <c r="E21" s="14"/>
      <c r="H21" s="5"/>
      <c r="I21" s="4"/>
      <c r="J21" s="4"/>
    </row>
    <row r="22" spans="1:10" x14ac:dyDescent="0.2">
      <c r="A22" s="5" t="s">
        <v>110</v>
      </c>
      <c r="B22" s="11">
        <v>14172</v>
      </c>
      <c r="C22" s="11">
        <v>16278</v>
      </c>
      <c r="D22" s="11">
        <v>17848</v>
      </c>
      <c r="E22" s="11">
        <v>17483</v>
      </c>
      <c r="H22" s="5"/>
      <c r="I22" s="7"/>
      <c r="J22" s="7"/>
    </row>
    <row r="23" spans="1:10" x14ac:dyDescent="0.2">
      <c r="A23" s="5" t="s">
        <v>111</v>
      </c>
      <c r="B23" s="11">
        <v>3605</v>
      </c>
      <c r="C23" s="11">
        <v>4090</v>
      </c>
      <c r="D23" s="11">
        <v>4381</v>
      </c>
      <c r="E23" s="11">
        <v>4278</v>
      </c>
      <c r="H23" s="5"/>
      <c r="I23" s="6"/>
      <c r="J23" s="6"/>
    </row>
    <row r="24" spans="1:10" x14ac:dyDescent="0.2">
      <c r="A24" s="5" t="s">
        <v>112</v>
      </c>
      <c r="B24" s="11">
        <v>1393</v>
      </c>
      <c r="C24" s="11">
        <v>1671</v>
      </c>
      <c r="D24" s="11">
        <v>1911</v>
      </c>
      <c r="E24" s="11">
        <v>2150</v>
      </c>
      <c r="H24" s="5"/>
      <c r="I24" s="6"/>
      <c r="J24" s="6"/>
    </row>
    <row r="25" spans="1:10" x14ac:dyDescent="0.2">
      <c r="A25" s="5" t="s">
        <v>113</v>
      </c>
      <c r="B25" s="11">
        <v>1851</v>
      </c>
      <c r="C25" s="11">
        <v>2042</v>
      </c>
      <c r="D25" s="11">
        <v>2174</v>
      </c>
      <c r="E25" s="11">
        <v>2337</v>
      </c>
      <c r="H25" s="5"/>
      <c r="I25" s="6"/>
      <c r="J25" s="6"/>
    </row>
    <row r="26" spans="1:10" x14ac:dyDescent="0.2">
      <c r="A26" s="5" t="s">
        <v>114</v>
      </c>
      <c r="B26" s="11">
        <v>95</v>
      </c>
      <c r="C26" s="11">
        <v>799</v>
      </c>
      <c r="D26" s="11">
        <v>73</v>
      </c>
      <c r="E26" s="11">
        <v>1081</v>
      </c>
      <c r="H26" s="5"/>
      <c r="I26" s="6"/>
      <c r="J26" s="6"/>
    </row>
    <row r="27" spans="1:10" x14ac:dyDescent="0.2">
      <c r="A27" s="5" t="s">
        <v>115</v>
      </c>
      <c r="B27" s="11">
        <v>3728</v>
      </c>
      <c r="C27" s="11">
        <v>4561</v>
      </c>
      <c r="D27" s="11">
        <v>5611</v>
      </c>
      <c r="E27" s="11">
        <v>6254</v>
      </c>
      <c r="H27" s="5"/>
      <c r="I27" s="6"/>
      <c r="J27" s="6"/>
    </row>
    <row r="28" spans="1:10" x14ac:dyDescent="0.2">
      <c r="A28" s="10" t="s">
        <v>116</v>
      </c>
      <c r="B28" s="11">
        <v>24844</v>
      </c>
      <c r="C28" s="11">
        <v>29441</v>
      </c>
      <c r="D28" s="11">
        <v>31998</v>
      </c>
      <c r="E28" s="11">
        <v>33583</v>
      </c>
      <c r="H28" s="5"/>
      <c r="I28" s="6"/>
      <c r="J28" s="6"/>
    </row>
    <row r="29" spans="1:10" x14ac:dyDescent="0.2">
      <c r="A29" s="5" t="s">
        <v>117</v>
      </c>
      <c r="B29" s="14"/>
      <c r="C29" s="14"/>
      <c r="D29" s="14"/>
      <c r="E29" s="14"/>
      <c r="H29" s="5"/>
      <c r="I29" s="4"/>
      <c r="J29" s="4"/>
    </row>
    <row r="30" spans="1:10" x14ac:dyDescent="0.2">
      <c r="A30" s="5" t="s">
        <v>118</v>
      </c>
      <c r="B30" s="11">
        <v>7514</v>
      </c>
      <c r="C30" s="11">
        <v>6692</v>
      </c>
      <c r="D30" s="11">
        <v>6484</v>
      </c>
      <c r="E30" s="11">
        <v>5377</v>
      </c>
      <c r="H30" s="5"/>
      <c r="I30" s="6"/>
      <c r="J30" s="6"/>
    </row>
    <row r="31" spans="1:10" x14ac:dyDescent="0.2">
      <c r="A31" s="5" t="s">
        <v>119</v>
      </c>
      <c r="B31" s="11">
        <v>2558</v>
      </c>
      <c r="C31" s="11">
        <v>2642</v>
      </c>
      <c r="D31" s="11">
        <v>2482</v>
      </c>
      <c r="E31" s="11">
        <v>2426</v>
      </c>
      <c r="H31" s="5"/>
      <c r="I31" s="6"/>
      <c r="J31" s="6"/>
    </row>
    <row r="32" spans="1:10" x14ac:dyDescent="0.2">
      <c r="A32" s="5" t="s">
        <v>120</v>
      </c>
      <c r="B32" s="11">
        <v>1935</v>
      </c>
      <c r="C32" s="11">
        <v>2415</v>
      </c>
      <c r="D32" s="11">
        <v>2555</v>
      </c>
      <c r="E32" s="11">
        <v>2550</v>
      </c>
      <c r="H32" s="5"/>
      <c r="I32" s="6"/>
      <c r="J32" s="6"/>
    </row>
    <row r="33" spans="1:10" x14ac:dyDescent="0.2">
      <c r="A33" s="10" t="s">
        <v>121</v>
      </c>
      <c r="B33" s="11">
        <v>36851</v>
      </c>
      <c r="C33" s="11">
        <v>41190</v>
      </c>
      <c r="D33" s="11">
        <v>43519</v>
      </c>
      <c r="E33" s="11">
        <v>43936</v>
      </c>
      <c r="H33" s="5"/>
      <c r="I33" s="6"/>
      <c r="J33" s="6"/>
    </row>
    <row r="34" spans="1:10" x14ac:dyDescent="0.2">
      <c r="A34" s="5" t="s">
        <v>122</v>
      </c>
      <c r="B34" s="14"/>
      <c r="C34" s="14"/>
      <c r="D34" s="14"/>
      <c r="E34" s="14"/>
      <c r="H34" s="5"/>
      <c r="I34" s="4"/>
      <c r="J34" s="4"/>
    </row>
    <row r="35" spans="1:10" x14ac:dyDescent="0.2">
      <c r="A35" s="5" t="s">
        <v>123</v>
      </c>
      <c r="B35" s="14"/>
      <c r="C35" s="14"/>
      <c r="D35" s="14"/>
      <c r="E35" s="14"/>
      <c r="H35" s="5"/>
      <c r="I35" s="4"/>
      <c r="J35" s="4"/>
    </row>
    <row r="36" spans="1:10" x14ac:dyDescent="0.2">
      <c r="A36" s="5" t="s">
        <v>124</v>
      </c>
      <c r="B36" s="14"/>
      <c r="C36" s="14"/>
      <c r="D36" s="14"/>
      <c r="E36" s="14"/>
      <c r="H36" s="5"/>
      <c r="I36" s="4"/>
      <c r="J36" s="4"/>
    </row>
    <row r="37" spans="1:10" x14ac:dyDescent="0.2">
      <c r="A37" s="5" t="s">
        <v>125</v>
      </c>
      <c r="B37" s="11">
        <v>0</v>
      </c>
      <c r="C37" s="11">
        <v>0</v>
      </c>
      <c r="D37" s="11">
        <v>0</v>
      </c>
      <c r="E37" s="11">
        <v>0</v>
      </c>
      <c r="H37" s="5"/>
      <c r="I37" s="8"/>
      <c r="J37" s="8"/>
    </row>
    <row r="38" spans="1:10" x14ac:dyDescent="0.2">
      <c r="A38" s="5" t="s">
        <v>126</v>
      </c>
      <c r="B38" s="14"/>
      <c r="C38" s="14"/>
      <c r="D38" s="14"/>
      <c r="E38" s="14"/>
      <c r="H38" s="5"/>
      <c r="I38" s="4"/>
      <c r="J38" s="4"/>
    </row>
    <row r="39" spans="1:10" x14ac:dyDescent="0.2">
      <c r="A39" s="5" t="s">
        <v>127</v>
      </c>
      <c r="B39" s="14"/>
      <c r="C39" s="14"/>
      <c r="D39" s="14"/>
      <c r="E39" s="14"/>
      <c r="H39" s="5"/>
      <c r="I39" s="4"/>
      <c r="J39" s="4"/>
    </row>
    <row r="40" spans="1:10" x14ac:dyDescent="0.2">
      <c r="A40" s="5" t="s">
        <v>128</v>
      </c>
      <c r="B40" s="11">
        <v>4</v>
      </c>
      <c r="C40" s="11">
        <v>4</v>
      </c>
      <c r="D40" s="11">
        <v>2</v>
      </c>
      <c r="E40" s="11">
        <v>2</v>
      </c>
      <c r="H40" s="5"/>
      <c r="I40" s="6"/>
      <c r="J40" s="6"/>
    </row>
    <row r="41" spans="1:10" x14ac:dyDescent="0.2">
      <c r="A41" s="5" t="s">
        <v>129</v>
      </c>
      <c r="B41" s="11">
        <v>6698</v>
      </c>
      <c r="C41" s="11">
        <v>7031</v>
      </c>
      <c r="D41" s="11">
        <v>6884</v>
      </c>
      <c r="E41" s="11">
        <v>7340</v>
      </c>
      <c r="H41" s="5"/>
      <c r="I41" s="6"/>
      <c r="J41" s="6"/>
    </row>
    <row r="42" spans="1:10" x14ac:dyDescent="0.2">
      <c r="A42" s="5" t="s">
        <v>130</v>
      </c>
      <c r="B42" s="11">
        <v>-1297</v>
      </c>
      <c r="C42" s="11">
        <v>-1137</v>
      </c>
      <c r="D42" s="11">
        <v>-1829</v>
      </c>
      <c r="E42" s="11">
        <v>-1805</v>
      </c>
      <c r="H42" s="5"/>
      <c r="I42" s="6"/>
      <c r="J42" s="6"/>
    </row>
    <row r="43" spans="1:10" x14ac:dyDescent="0.2">
      <c r="A43" s="5" t="s">
        <v>131</v>
      </c>
      <c r="B43" s="11">
        <v>12879</v>
      </c>
      <c r="C43" s="11">
        <v>11666</v>
      </c>
      <c r="D43" s="11">
        <v>15585</v>
      </c>
      <c r="E43" s="11">
        <v>19521</v>
      </c>
      <c r="H43" s="5"/>
      <c r="I43" s="6"/>
      <c r="J43" s="6"/>
    </row>
    <row r="44" spans="1:10" x14ac:dyDescent="0.2">
      <c r="A44" s="5" t="s">
        <v>132</v>
      </c>
      <c r="B44" s="11">
        <v>18284</v>
      </c>
      <c r="C44" s="11">
        <v>17564</v>
      </c>
      <c r="D44" s="11">
        <v>20642</v>
      </c>
      <c r="E44" s="11">
        <v>25058</v>
      </c>
      <c r="H44" s="5"/>
      <c r="I44" s="6"/>
      <c r="J44" s="6"/>
    </row>
    <row r="45" spans="1:10" x14ac:dyDescent="0.2">
      <c r="A45" s="5" t="s">
        <v>133</v>
      </c>
      <c r="B45" s="11">
        <v>421</v>
      </c>
      <c r="C45" s="11">
        <v>514</v>
      </c>
      <c r="D45" s="11">
        <v>5</v>
      </c>
      <c r="E45" s="11">
        <v>0</v>
      </c>
      <c r="H45" s="5"/>
      <c r="I45" s="6"/>
      <c r="J45" s="6"/>
    </row>
    <row r="46" spans="1:10" x14ac:dyDescent="0.2">
      <c r="A46" s="10" t="s">
        <v>134</v>
      </c>
      <c r="B46" s="15">
        <v>18705</v>
      </c>
      <c r="C46" s="15">
        <v>18078</v>
      </c>
      <c r="D46" s="15">
        <v>20647</v>
      </c>
      <c r="E46" s="15">
        <v>25058</v>
      </c>
      <c r="H46" s="5"/>
      <c r="I46" s="6"/>
      <c r="J46" s="6"/>
    </row>
    <row r="47" spans="1:10" x14ac:dyDescent="0.2">
      <c r="A47" s="10" t="s">
        <v>135</v>
      </c>
      <c r="B47" s="11">
        <v>55556</v>
      </c>
      <c r="C47" s="11">
        <v>59268</v>
      </c>
      <c r="D47" s="11">
        <v>64166</v>
      </c>
      <c r="E47" s="11">
        <v>68994</v>
      </c>
      <c r="H47" s="5"/>
      <c r="I47" s="7"/>
      <c r="J47" s="7"/>
    </row>
    <row r="48" spans="1:10" x14ac:dyDescent="0.2">
      <c r="A48" s="5"/>
      <c r="B48" s="5"/>
      <c r="C48" s="5"/>
      <c r="D48" s="6"/>
    </row>
    <row r="49" spans="1:4" x14ac:dyDescent="0.2">
      <c r="A49" s="5"/>
      <c r="B49" s="5"/>
      <c r="C49" s="5"/>
      <c r="D49" s="6"/>
    </row>
    <row r="50" spans="1:4" x14ac:dyDescent="0.2">
      <c r="A50" s="5"/>
      <c r="B50" s="5"/>
      <c r="C50" s="5"/>
      <c r="D50"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A0F0E-4BAB-BE48-9B07-CE2F328AE9C4}">
  <dimension ref="A1:H53"/>
  <sheetViews>
    <sheetView zoomScale="86" workbookViewId="0">
      <selection activeCell="E16" sqref="E16"/>
    </sheetView>
  </sheetViews>
  <sheetFormatPr baseColWidth="10" defaultRowHeight="15" x14ac:dyDescent="0.2"/>
  <cols>
    <col min="1" max="1" width="56.1640625" customWidth="1"/>
    <col min="2" max="2" width="20" customWidth="1"/>
    <col min="3" max="3" width="17.33203125" customWidth="1"/>
    <col min="4" max="4" width="16.83203125" customWidth="1"/>
  </cols>
  <sheetData>
    <row r="1" spans="1:8" x14ac:dyDescent="0.2">
      <c r="A1" s="4" t="s">
        <v>137</v>
      </c>
      <c r="B1" s="4"/>
      <c r="C1" s="4"/>
      <c r="D1" s="4"/>
      <c r="E1" s="4"/>
      <c r="F1" s="4"/>
      <c r="G1" s="4"/>
      <c r="H1" s="4"/>
    </row>
    <row r="2" spans="1:8" x14ac:dyDescent="0.2">
      <c r="A2" s="4" t="s">
        <v>138</v>
      </c>
      <c r="B2" s="4"/>
      <c r="C2" s="4"/>
      <c r="D2" s="4"/>
      <c r="E2" s="4"/>
      <c r="F2" s="4"/>
      <c r="G2" s="4"/>
      <c r="H2" s="4"/>
    </row>
    <row r="3" spans="1:8" x14ac:dyDescent="0.2">
      <c r="A3" s="5" t="s">
        <v>92</v>
      </c>
      <c r="B3" s="5" t="s">
        <v>92</v>
      </c>
      <c r="C3" s="5"/>
      <c r="D3" s="4"/>
      <c r="E3" s="4"/>
      <c r="F3" s="4"/>
      <c r="G3" s="4"/>
      <c r="H3" s="4"/>
    </row>
    <row r="4" spans="1:8" x14ac:dyDescent="0.2">
      <c r="A4" s="5" t="s">
        <v>92</v>
      </c>
      <c r="B4" s="5" t="s">
        <v>68</v>
      </c>
      <c r="C4" s="5" t="s">
        <v>67</v>
      </c>
      <c r="D4" s="5" t="s">
        <v>66</v>
      </c>
      <c r="E4" s="5" t="s">
        <v>92</v>
      </c>
      <c r="F4" s="5"/>
      <c r="G4" s="5" t="s">
        <v>92</v>
      </c>
      <c r="H4" s="5"/>
    </row>
    <row r="5" spans="1:8" x14ac:dyDescent="0.2">
      <c r="A5" s="5"/>
      <c r="B5" s="5">
        <v>2021</v>
      </c>
      <c r="C5" s="5">
        <v>2022</v>
      </c>
      <c r="D5" s="5">
        <v>2023</v>
      </c>
      <c r="E5" s="5"/>
      <c r="F5" s="5"/>
      <c r="G5" s="5"/>
      <c r="H5" s="5"/>
    </row>
    <row r="6" spans="1:8" x14ac:dyDescent="0.2">
      <c r="A6" s="10" t="s">
        <v>139</v>
      </c>
      <c r="B6" s="5"/>
      <c r="C6" s="5"/>
      <c r="D6" s="5"/>
      <c r="E6" s="5" t="s">
        <v>92</v>
      </c>
      <c r="F6" s="5"/>
      <c r="G6" s="5"/>
      <c r="H6" s="5"/>
    </row>
    <row r="7" spans="1:8" x14ac:dyDescent="0.2">
      <c r="A7" s="5" t="s">
        <v>140</v>
      </c>
      <c r="B7" s="7">
        <v>5079</v>
      </c>
      <c r="C7" s="7">
        <v>5915</v>
      </c>
      <c r="D7" s="7">
        <v>6292</v>
      </c>
      <c r="E7" s="4"/>
      <c r="F7" s="4"/>
      <c r="G7" s="4"/>
      <c r="H7" s="4"/>
    </row>
    <row r="8" spans="1:8" x14ac:dyDescent="0.2">
      <c r="A8" s="5" t="s">
        <v>141</v>
      </c>
      <c r="B8" s="4"/>
      <c r="C8" s="4"/>
      <c r="D8" s="4"/>
      <c r="E8" s="5" t="s">
        <v>92</v>
      </c>
      <c r="F8" s="7"/>
      <c r="G8" s="5"/>
      <c r="H8" s="7"/>
    </row>
    <row r="9" spans="1:8" x14ac:dyDescent="0.2">
      <c r="A9" s="5" t="s">
        <v>142</v>
      </c>
      <c r="B9" s="4"/>
      <c r="C9" s="4"/>
      <c r="D9" s="4"/>
      <c r="E9" s="4"/>
      <c r="F9" s="4"/>
      <c r="G9" s="4"/>
      <c r="H9" s="4"/>
    </row>
    <row r="10" spans="1:8" x14ac:dyDescent="0.2">
      <c r="A10" s="5" t="s">
        <v>143</v>
      </c>
      <c r="B10" s="4"/>
      <c r="C10" s="4"/>
      <c r="D10" s="4"/>
      <c r="E10" s="4"/>
      <c r="F10" s="4"/>
      <c r="G10" s="4"/>
      <c r="H10" s="4"/>
    </row>
    <row r="11" spans="1:8" x14ac:dyDescent="0.2">
      <c r="A11" s="5" t="s">
        <v>144</v>
      </c>
      <c r="B11" s="6">
        <v>1781</v>
      </c>
      <c r="C11" s="6">
        <v>1900</v>
      </c>
      <c r="D11" s="6">
        <v>2077</v>
      </c>
      <c r="E11" s="4"/>
      <c r="F11" s="4"/>
      <c r="G11" s="4"/>
      <c r="H11" s="4"/>
    </row>
    <row r="12" spans="1:8" x14ac:dyDescent="0.2">
      <c r="A12" s="5" t="s">
        <v>145</v>
      </c>
      <c r="B12" s="6">
        <v>286</v>
      </c>
      <c r="C12" s="6">
        <v>377</v>
      </c>
      <c r="D12" s="6">
        <v>412</v>
      </c>
      <c r="E12" s="5" t="s">
        <v>92</v>
      </c>
      <c r="F12" s="6"/>
      <c r="G12" s="5"/>
      <c r="H12" s="6"/>
    </row>
    <row r="13" spans="1:8" x14ac:dyDescent="0.2">
      <c r="A13" s="5" t="s">
        <v>146</v>
      </c>
      <c r="B13" s="6">
        <v>665</v>
      </c>
      <c r="C13" s="6">
        <v>724</v>
      </c>
      <c r="D13" s="6">
        <v>774</v>
      </c>
      <c r="E13" s="5" t="s">
        <v>92</v>
      </c>
      <c r="F13" s="6"/>
      <c r="G13" s="5"/>
      <c r="H13" s="6"/>
    </row>
    <row r="14" spans="1:8" x14ac:dyDescent="0.2">
      <c r="A14" s="5" t="s">
        <v>147</v>
      </c>
      <c r="B14" s="4"/>
      <c r="C14" s="4"/>
      <c r="D14" s="4"/>
      <c r="E14" s="5" t="s">
        <v>92</v>
      </c>
      <c r="F14" s="6"/>
      <c r="G14" s="5"/>
      <c r="H14" s="6"/>
    </row>
    <row r="15" spans="1:8" x14ac:dyDescent="0.2">
      <c r="A15" s="5" t="s">
        <v>148</v>
      </c>
      <c r="B15" s="6">
        <v>144</v>
      </c>
      <c r="C15" s="6">
        <v>39</v>
      </c>
      <c r="D15" s="6">
        <v>495</v>
      </c>
      <c r="E15" s="4"/>
      <c r="F15" s="4"/>
      <c r="G15" s="4"/>
      <c r="H15" s="4"/>
    </row>
    <row r="16" spans="1:8" x14ac:dyDescent="0.2">
      <c r="A16" s="4"/>
      <c r="B16" s="6"/>
      <c r="C16" s="6"/>
      <c r="D16" s="6"/>
      <c r="E16" s="5"/>
      <c r="F16" s="6"/>
      <c r="G16" s="5"/>
      <c r="H16" s="6"/>
    </row>
    <row r="17" spans="1:8" x14ac:dyDescent="0.2">
      <c r="A17" s="5" t="s">
        <v>149</v>
      </c>
      <c r="B17" s="4"/>
      <c r="C17" s="4"/>
      <c r="D17" s="4"/>
      <c r="E17" s="4"/>
      <c r="F17" s="4"/>
      <c r="G17" s="4"/>
      <c r="H17" s="4"/>
    </row>
    <row r="18" spans="1:8" x14ac:dyDescent="0.2">
      <c r="A18" s="5" t="s">
        <v>100</v>
      </c>
      <c r="B18" s="6">
        <v>-1892</v>
      </c>
      <c r="C18" s="6">
        <v>-4003</v>
      </c>
      <c r="D18" s="6">
        <v>1228</v>
      </c>
      <c r="E18" s="4"/>
      <c r="F18" s="4"/>
      <c r="G18" s="4"/>
      <c r="H18" s="4"/>
    </row>
    <row r="19" spans="1:8" x14ac:dyDescent="0.2">
      <c r="A19" s="5" t="s">
        <v>110</v>
      </c>
      <c r="B19" s="6">
        <v>1838</v>
      </c>
      <c r="C19" s="6">
        <v>1891</v>
      </c>
      <c r="D19" s="6">
        <v>-382</v>
      </c>
      <c r="E19" s="5" t="s">
        <v>92</v>
      </c>
      <c r="F19" s="6"/>
      <c r="G19" s="5"/>
      <c r="H19" s="6"/>
    </row>
    <row r="20" spans="1:8" x14ac:dyDescent="0.2">
      <c r="A20" s="5" t="s">
        <v>150</v>
      </c>
      <c r="B20" s="6">
        <v>1057</v>
      </c>
      <c r="C20" s="6">
        <v>549</v>
      </c>
      <c r="D20" s="6">
        <v>172</v>
      </c>
      <c r="E20" s="5" t="s">
        <v>92</v>
      </c>
      <c r="F20" s="6"/>
      <c r="G20" s="5"/>
      <c r="H20" s="6"/>
    </row>
    <row r="21" spans="1:8" x14ac:dyDescent="0.2">
      <c r="A21" s="10" t="s">
        <v>151</v>
      </c>
      <c r="B21" s="6">
        <v>8958</v>
      </c>
      <c r="C21" s="6">
        <v>7392</v>
      </c>
      <c r="D21" s="6">
        <v>11068</v>
      </c>
      <c r="E21" s="5" t="s">
        <v>92</v>
      </c>
      <c r="F21" s="6"/>
      <c r="G21" s="5"/>
      <c r="H21" s="6"/>
    </row>
    <row r="22" spans="1:8" x14ac:dyDescent="0.2">
      <c r="A22" s="10" t="s">
        <v>152</v>
      </c>
      <c r="B22" s="4"/>
      <c r="C22" s="4"/>
      <c r="D22" s="4"/>
      <c r="E22" s="5" t="s">
        <v>92</v>
      </c>
      <c r="F22" s="6"/>
      <c r="G22" s="5"/>
      <c r="H22" s="6"/>
    </row>
    <row r="23" spans="1:8" x14ac:dyDescent="0.2">
      <c r="A23" s="5" t="s">
        <v>153</v>
      </c>
      <c r="B23" s="6">
        <v>-1331</v>
      </c>
      <c r="C23" s="6">
        <v>-1121</v>
      </c>
      <c r="D23" s="6">
        <v>-1622</v>
      </c>
      <c r="E23" s="4"/>
      <c r="F23" s="4"/>
      <c r="G23" s="4"/>
      <c r="H23" s="4"/>
    </row>
    <row r="24" spans="1:8" x14ac:dyDescent="0.2">
      <c r="A24" s="5" t="s">
        <v>154</v>
      </c>
      <c r="B24" s="6">
        <v>1446</v>
      </c>
      <c r="C24" s="6">
        <v>1145</v>
      </c>
      <c r="D24" s="6">
        <v>937</v>
      </c>
      <c r="E24" s="5" t="s">
        <v>92</v>
      </c>
      <c r="F24" s="6"/>
      <c r="G24" s="5"/>
      <c r="H24" s="6"/>
    </row>
    <row r="25" spans="1:8" x14ac:dyDescent="0.2">
      <c r="A25" s="5" t="s">
        <v>155</v>
      </c>
      <c r="B25" s="6">
        <v>-3588</v>
      </c>
      <c r="C25" s="6">
        <v>-3891</v>
      </c>
      <c r="D25" s="6">
        <v>-4323</v>
      </c>
      <c r="E25" s="5" t="s">
        <v>92</v>
      </c>
      <c r="F25" s="6"/>
      <c r="G25" s="5"/>
      <c r="H25" s="6"/>
    </row>
    <row r="26" spans="1:8" x14ac:dyDescent="0.2">
      <c r="A26" s="5" t="s">
        <v>156</v>
      </c>
      <c r="B26" s="6">
        <v>-62</v>
      </c>
      <c r="C26" s="6">
        <v>-48</v>
      </c>
      <c r="D26" s="6">
        <v>36</v>
      </c>
      <c r="E26" s="5" t="s">
        <v>92</v>
      </c>
      <c r="F26" s="6"/>
      <c r="G26" s="5"/>
      <c r="H26" s="6"/>
    </row>
    <row r="27" spans="1:8" x14ac:dyDescent="0.2">
      <c r="A27" s="10" t="s">
        <v>157</v>
      </c>
      <c r="B27" s="6">
        <v>-3535</v>
      </c>
      <c r="C27" s="6">
        <v>-3915</v>
      </c>
      <c r="D27" s="6">
        <v>-4972</v>
      </c>
      <c r="E27" s="5" t="s">
        <v>92</v>
      </c>
      <c r="F27" s="6"/>
      <c r="G27" s="5"/>
      <c r="H27" s="6"/>
    </row>
    <row r="28" spans="1:8" x14ac:dyDescent="0.2">
      <c r="A28" s="10" t="s">
        <v>158</v>
      </c>
      <c r="B28" s="4"/>
      <c r="C28" s="4"/>
      <c r="D28" s="4"/>
      <c r="E28" s="5" t="s">
        <v>92</v>
      </c>
      <c r="F28" s="6"/>
      <c r="G28" s="5"/>
      <c r="H28" s="6"/>
    </row>
    <row r="29" spans="1:8" x14ac:dyDescent="0.2">
      <c r="A29" s="5" t="s">
        <v>159</v>
      </c>
      <c r="B29" s="8">
        <v>0</v>
      </c>
      <c r="C29" s="6">
        <v>-6</v>
      </c>
      <c r="D29" s="6">
        <v>-935</v>
      </c>
      <c r="E29" s="4"/>
      <c r="F29" s="4"/>
      <c r="G29" s="4"/>
      <c r="H29" s="4"/>
    </row>
    <row r="30" spans="1:8" x14ac:dyDescent="0.2">
      <c r="A30" s="5" t="s">
        <v>160</v>
      </c>
      <c r="B30" s="6">
        <v>41</v>
      </c>
      <c r="C30" s="6">
        <v>53</v>
      </c>
      <c r="D30" s="6">
        <v>917</v>
      </c>
      <c r="E30" s="5" t="s">
        <v>92</v>
      </c>
      <c r="F30" s="6"/>
      <c r="G30" s="5"/>
      <c r="H30" s="8"/>
    </row>
    <row r="31" spans="1:8" x14ac:dyDescent="0.2">
      <c r="A31" s="5" t="s">
        <v>161</v>
      </c>
      <c r="B31" s="6">
        <v>-94</v>
      </c>
      <c r="C31" s="6">
        <v>-800</v>
      </c>
      <c r="D31" s="6">
        <v>-75</v>
      </c>
      <c r="E31" s="5" t="s">
        <v>92</v>
      </c>
      <c r="F31" s="6"/>
      <c r="G31" s="5"/>
      <c r="H31" s="6"/>
    </row>
    <row r="32" spans="1:8" x14ac:dyDescent="0.2">
      <c r="A32" s="5" t="s">
        <v>162</v>
      </c>
      <c r="B32" s="6">
        <v>-312</v>
      </c>
      <c r="C32" s="6">
        <v>-363</v>
      </c>
      <c r="D32" s="6">
        <v>-303</v>
      </c>
      <c r="E32" s="5" t="s">
        <v>92</v>
      </c>
      <c r="F32" s="6"/>
      <c r="G32" s="5"/>
      <c r="H32" s="6"/>
    </row>
    <row r="33" spans="1:8" x14ac:dyDescent="0.2">
      <c r="A33" s="5" t="s">
        <v>163</v>
      </c>
      <c r="B33" s="6">
        <v>-496</v>
      </c>
      <c r="C33" s="6">
        <v>-439</v>
      </c>
      <c r="D33" s="6">
        <v>-676</v>
      </c>
      <c r="E33" s="5" t="s">
        <v>92</v>
      </c>
      <c r="F33" s="6"/>
      <c r="G33" s="5"/>
      <c r="H33" s="6"/>
    </row>
    <row r="34" spans="1:8" x14ac:dyDescent="0.2">
      <c r="A34" s="5" t="s">
        <v>164</v>
      </c>
      <c r="B34" s="6">
        <v>-5748</v>
      </c>
      <c r="C34" s="6">
        <v>-1498</v>
      </c>
      <c r="D34" s="6">
        <v>-1251</v>
      </c>
      <c r="E34" s="5" t="s">
        <v>92</v>
      </c>
      <c r="F34" s="6"/>
      <c r="G34" s="5"/>
      <c r="H34" s="6"/>
    </row>
    <row r="35" spans="1:8" x14ac:dyDescent="0.2">
      <c r="A35" s="5" t="s">
        <v>165</v>
      </c>
      <c r="B35" s="6">
        <v>-67</v>
      </c>
      <c r="C35" s="6">
        <v>-176</v>
      </c>
      <c r="D35" s="6">
        <v>-291</v>
      </c>
      <c r="E35" s="5" t="s">
        <v>92</v>
      </c>
      <c r="F35" s="6"/>
      <c r="G35" s="6"/>
    </row>
    <row r="36" spans="1:8" x14ac:dyDescent="0.2">
      <c r="A36" s="5" t="s">
        <v>166</v>
      </c>
      <c r="B36" s="8">
        <v>0</v>
      </c>
      <c r="C36" s="6">
        <v>-208</v>
      </c>
      <c r="D36" s="8">
        <v>0</v>
      </c>
      <c r="E36" s="5" t="s">
        <v>92</v>
      </c>
      <c r="F36" s="6"/>
      <c r="G36" s="5"/>
      <c r="H36" s="6"/>
    </row>
    <row r="37" spans="1:8" x14ac:dyDescent="0.2">
      <c r="A37" s="5" t="s">
        <v>167</v>
      </c>
      <c r="B37" s="8">
        <v>0</v>
      </c>
      <c r="C37" s="6">
        <v>-842</v>
      </c>
      <c r="D37" s="8">
        <v>0</v>
      </c>
      <c r="E37" s="5" t="s">
        <v>92</v>
      </c>
      <c r="F37" s="6"/>
      <c r="G37" s="5"/>
      <c r="H37" s="8"/>
    </row>
    <row r="38" spans="1:8" x14ac:dyDescent="0.2">
      <c r="A38" s="5" t="s">
        <v>168</v>
      </c>
      <c r="B38" s="6">
        <v>188</v>
      </c>
      <c r="C38" s="6">
        <v>-4</v>
      </c>
      <c r="D38" s="8">
        <v>0</v>
      </c>
      <c r="E38" s="5" t="s">
        <v>92</v>
      </c>
      <c r="F38" s="6"/>
      <c r="G38" s="5"/>
      <c r="H38" s="8"/>
    </row>
    <row r="39" spans="1:8" x14ac:dyDescent="0.2">
      <c r="A39" s="10" t="s">
        <v>169</v>
      </c>
      <c r="B39" s="6">
        <v>-6488</v>
      </c>
      <c r="C39" s="6">
        <v>-4283</v>
      </c>
      <c r="D39" s="6">
        <v>-2614</v>
      </c>
      <c r="E39" s="5" t="s">
        <v>92</v>
      </c>
      <c r="F39" s="6"/>
      <c r="G39" s="5"/>
      <c r="H39" s="6"/>
    </row>
    <row r="40" spans="1:8" x14ac:dyDescent="0.2">
      <c r="A40" s="5" t="s">
        <v>170</v>
      </c>
      <c r="B40" s="4"/>
      <c r="C40" s="4"/>
      <c r="D40" s="4"/>
      <c r="E40" s="5" t="s">
        <v>92</v>
      </c>
      <c r="F40" s="6"/>
      <c r="G40" s="5"/>
      <c r="H40" s="6"/>
    </row>
    <row r="41" spans="1:8" x14ac:dyDescent="0.2">
      <c r="A41" s="5" t="s">
        <v>171</v>
      </c>
      <c r="B41" s="6">
        <v>46</v>
      </c>
      <c r="C41" s="6">
        <v>-249</v>
      </c>
      <c r="D41" s="6">
        <v>15</v>
      </c>
      <c r="E41" s="4"/>
      <c r="F41" s="4"/>
      <c r="G41" s="4"/>
      <c r="H41" s="4"/>
    </row>
    <row r="42" spans="1:8" x14ac:dyDescent="0.2">
      <c r="A42" s="5" t="s">
        <v>172</v>
      </c>
      <c r="B42" s="6">
        <v>-1019</v>
      </c>
      <c r="C42" s="6">
        <v>-1055</v>
      </c>
      <c r="D42" s="6">
        <v>3497</v>
      </c>
      <c r="E42" s="5" t="s">
        <v>92</v>
      </c>
      <c r="F42" s="6"/>
      <c r="G42" s="5"/>
      <c r="H42" s="6"/>
    </row>
    <row r="43" spans="1:8" x14ac:dyDescent="0.2">
      <c r="A43" s="5" t="s">
        <v>173</v>
      </c>
      <c r="B43" s="6">
        <v>12277</v>
      </c>
      <c r="C43" s="6">
        <v>11258</v>
      </c>
      <c r="D43" s="6">
        <v>10203</v>
      </c>
      <c r="E43" s="5" t="s">
        <v>92</v>
      </c>
      <c r="F43" s="6"/>
      <c r="G43" s="5"/>
      <c r="H43" s="6"/>
    </row>
    <row r="44" spans="1:8" x14ac:dyDescent="0.2">
      <c r="A44" s="5" t="s">
        <v>174</v>
      </c>
      <c r="B44" s="7">
        <v>11258</v>
      </c>
      <c r="C44" s="7">
        <v>10203</v>
      </c>
      <c r="D44" s="7">
        <v>13700</v>
      </c>
      <c r="E44" s="5" t="s">
        <v>92</v>
      </c>
      <c r="F44" s="6"/>
      <c r="G44" s="5"/>
      <c r="H44" s="6"/>
    </row>
    <row r="45" spans="1:8" x14ac:dyDescent="0.2">
      <c r="A45" s="4"/>
      <c r="B45" s="4"/>
      <c r="C45" s="4"/>
      <c r="D45" s="4"/>
      <c r="E45" s="5" t="s">
        <v>92</v>
      </c>
      <c r="F45" s="7"/>
      <c r="G45" s="5"/>
      <c r="H45" s="7"/>
    </row>
    <row r="46" spans="1:8" x14ac:dyDescent="0.2">
      <c r="A46" s="5" t="s">
        <v>175</v>
      </c>
      <c r="B46" s="4"/>
      <c r="C46" s="4"/>
      <c r="D46" s="4"/>
      <c r="E46" s="4"/>
      <c r="F46" s="4"/>
      <c r="G46" s="4"/>
      <c r="H46" s="4"/>
    </row>
    <row r="47" spans="1:8" x14ac:dyDescent="0.2">
      <c r="A47" s="5" t="s">
        <v>176</v>
      </c>
      <c r="B47" s="4"/>
      <c r="C47" s="4"/>
      <c r="D47" s="4"/>
      <c r="E47" s="4"/>
      <c r="F47" s="4"/>
      <c r="G47" s="4"/>
      <c r="H47" s="4"/>
    </row>
    <row r="48" spans="1:8" x14ac:dyDescent="0.2">
      <c r="A48" s="5" t="s">
        <v>177</v>
      </c>
      <c r="B48" s="7">
        <v>149</v>
      </c>
      <c r="C48" s="7">
        <v>145</v>
      </c>
      <c r="D48" s="7">
        <v>125</v>
      </c>
      <c r="E48" s="4"/>
      <c r="F48" s="4"/>
      <c r="G48" s="4"/>
      <c r="H48" s="4"/>
    </row>
    <row r="49" spans="1:8" x14ac:dyDescent="0.2">
      <c r="A49" s="5" t="s">
        <v>178</v>
      </c>
      <c r="B49" s="7">
        <v>1527</v>
      </c>
      <c r="C49" s="7">
        <v>1940</v>
      </c>
      <c r="D49" s="7">
        <v>2234</v>
      </c>
      <c r="E49" s="5" t="s">
        <v>92</v>
      </c>
      <c r="F49" s="7"/>
      <c r="G49" s="5"/>
      <c r="H49" s="7"/>
    </row>
    <row r="50" spans="1:8" x14ac:dyDescent="0.2">
      <c r="A50" s="5" t="s">
        <v>179</v>
      </c>
      <c r="B50" s="4"/>
      <c r="C50" s="4"/>
      <c r="D50" s="4"/>
      <c r="E50" s="5" t="s">
        <v>92</v>
      </c>
      <c r="F50" s="7"/>
      <c r="G50" s="5"/>
      <c r="H50" s="7"/>
    </row>
    <row r="51" spans="1:8" x14ac:dyDescent="0.2">
      <c r="A51" s="5" t="s">
        <v>180</v>
      </c>
      <c r="B51" s="9">
        <v>0</v>
      </c>
      <c r="C51" s="9">
        <v>0</v>
      </c>
      <c r="D51" s="7">
        <v>452</v>
      </c>
      <c r="E51" s="4"/>
      <c r="F51" s="4"/>
      <c r="G51" s="4"/>
      <c r="H51" s="4"/>
    </row>
    <row r="52" spans="1:8" x14ac:dyDescent="0.2">
      <c r="A52" s="5" t="s">
        <v>181</v>
      </c>
      <c r="B52" s="7">
        <v>184</v>
      </c>
      <c r="C52" s="7">
        <v>156</v>
      </c>
      <c r="D52" s="7">
        <v>170</v>
      </c>
      <c r="E52" s="5" t="s">
        <v>92</v>
      </c>
      <c r="F52" s="9"/>
      <c r="G52" s="5"/>
      <c r="H52" s="9"/>
    </row>
    <row r="53" spans="1:8" x14ac:dyDescent="0.2">
      <c r="B53" s="7"/>
      <c r="C53" s="7"/>
      <c r="D53" s="7"/>
      <c r="E53" s="5" t="s">
        <v>92</v>
      </c>
      <c r="F53" s="7"/>
      <c r="G53" s="5"/>
      <c r="H53"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6B128-E93D-4E26-844F-084C5F4DD422}">
  <dimension ref="B3:H24"/>
  <sheetViews>
    <sheetView zoomScale="150" workbookViewId="0">
      <selection activeCell="B8" sqref="B8"/>
    </sheetView>
  </sheetViews>
  <sheetFormatPr baseColWidth="10" defaultColWidth="8.83203125" defaultRowHeight="15" x14ac:dyDescent="0.2"/>
  <cols>
    <col min="2" max="2" width="79.5" bestFit="1" customWidth="1"/>
  </cols>
  <sheetData>
    <row r="3" spans="2:8" ht="18.75" customHeight="1" x14ac:dyDescent="0.2">
      <c r="B3" s="1" t="s">
        <v>27</v>
      </c>
      <c r="C3" s="47" t="s">
        <v>52</v>
      </c>
      <c r="D3" s="47"/>
      <c r="E3" s="47"/>
      <c r="F3" s="47"/>
      <c r="G3" s="47"/>
      <c r="H3" s="47"/>
    </row>
    <row r="4" spans="2:8" x14ac:dyDescent="0.2">
      <c r="C4" s="47"/>
      <c r="D4" s="47"/>
      <c r="E4" s="47"/>
      <c r="F4" s="47"/>
      <c r="G4" s="47"/>
      <c r="H4" s="47"/>
    </row>
    <row r="5" spans="2:8" x14ac:dyDescent="0.2">
      <c r="B5" s="2" t="s">
        <v>1</v>
      </c>
      <c r="C5" s="47"/>
      <c r="D5" s="47"/>
      <c r="E5" s="47"/>
      <c r="F5" s="47"/>
      <c r="G5" s="47"/>
      <c r="H5" s="47"/>
    </row>
    <row r="6" spans="2:8" x14ac:dyDescent="0.2">
      <c r="B6" s="2" t="s">
        <v>3</v>
      </c>
      <c r="C6" s="47"/>
      <c r="D6" s="47"/>
      <c r="E6" s="47"/>
      <c r="F6" s="47"/>
      <c r="G6" s="47"/>
      <c r="H6" s="47"/>
    </row>
    <row r="7" spans="2:8" x14ac:dyDescent="0.2">
      <c r="B7" s="2" t="s">
        <v>5</v>
      </c>
      <c r="C7" s="2"/>
    </row>
    <row r="8" spans="2:8" x14ac:dyDescent="0.2">
      <c r="B8" s="2" t="s">
        <v>7</v>
      </c>
      <c r="C8" s="2"/>
    </row>
    <row r="9" spans="2:8" x14ac:dyDescent="0.2">
      <c r="B9" s="2" t="s">
        <v>9</v>
      </c>
      <c r="C9" s="2"/>
    </row>
    <row r="10" spans="2:8" x14ac:dyDescent="0.2">
      <c r="B10" s="2" t="s">
        <v>10</v>
      </c>
      <c r="C10" s="2"/>
    </row>
    <row r="11" spans="2:8" x14ac:dyDescent="0.2">
      <c r="B11" s="2" t="s">
        <v>12</v>
      </c>
      <c r="C11" s="2"/>
    </row>
    <row r="12" spans="2:8" x14ac:dyDescent="0.2">
      <c r="B12" s="2" t="s">
        <v>14</v>
      </c>
      <c r="C12" s="2"/>
    </row>
    <row r="13" spans="2:8" x14ac:dyDescent="0.2">
      <c r="B13" s="2" t="s">
        <v>16</v>
      </c>
      <c r="C13" s="2"/>
    </row>
    <row r="14" spans="2:8" x14ac:dyDescent="0.2">
      <c r="B14" s="2" t="s">
        <v>17</v>
      </c>
      <c r="C14" s="2"/>
    </row>
    <row r="15" spans="2:8" x14ac:dyDescent="0.2">
      <c r="B15" s="2" t="s">
        <v>31</v>
      </c>
      <c r="C15" s="2"/>
    </row>
    <row r="16" spans="2:8" x14ac:dyDescent="0.2">
      <c r="B16" s="2" t="s">
        <v>19</v>
      </c>
      <c r="C16" s="2"/>
    </row>
    <row r="17" spans="2:3" x14ac:dyDescent="0.2">
      <c r="B17" s="2" t="s">
        <v>21</v>
      </c>
      <c r="C17" s="2"/>
    </row>
    <row r="18" spans="2:3" x14ac:dyDescent="0.2">
      <c r="B18" s="2" t="s">
        <v>23</v>
      </c>
      <c r="C18" s="2"/>
    </row>
    <row r="19" spans="2:3" x14ac:dyDescent="0.2">
      <c r="B19" s="2" t="s">
        <v>25</v>
      </c>
      <c r="C19" s="2"/>
    </row>
    <row r="20" spans="2:3" x14ac:dyDescent="0.2">
      <c r="B20" s="2" t="s">
        <v>26</v>
      </c>
      <c r="C20" s="2"/>
    </row>
    <row r="22" spans="2:3" x14ac:dyDescent="0.2">
      <c r="B22" s="3" t="s">
        <v>30</v>
      </c>
    </row>
    <row r="23" spans="2:3" x14ac:dyDescent="0.2">
      <c r="B23" s="2" t="s">
        <v>28</v>
      </c>
    </row>
    <row r="24" spans="2:3" x14ac:dyDescent="0.2">
      <c r="B24" s="2" t="s">
        <v>29</v>
      </c>
    </row>
  </sheetData>
  <mergeCells count="1">
    <mergeCell ref="C3:H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Ratio Template</vt:lpstr>
      <vt:lpstr>Market Ratio</vt:lpstr>
      <vt:lpstr>NPM</vt:lpstr>
      <vt:lpstr>IS</vt:lpstr>
      <vt:lpstr>BS</vt:lpstr>
      <vt:lpstr>CF</vt:lpstr>
      <vt:lpstr>Formula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Serkan Akguc</dc:creator>
  <cp:lastModifiedBy>Alina Barmagambetova</cp:lastModifiedBy>
  <dcterms:created xsi:type="dcterms:W3CDTF">2020-10-14T09:34:17Z</dcterms:created>
  <dcterms:modified xsi:type="dcterms:W3CDTF">2024-04-25T11:31:55Z</dcterms:modified>
</cp:coreProperties>
</file>